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100_Lerah Scott\01_TEMP WORK FOLDERS\2021-00421\"/>
    </mc:Choice>
  </mc:AlternateContent>
  <bookViews>
    <workbookView xWindow="480" yWindow="105" windowWidth="17145" windowHeight="8535" firstSheet="1" activeTab="1"/>
  </bookViews>
  <sheets>
    <sheet name="Process" sheetId="10" state="hidden" r:id="rId1"/>
    <sheet name="Select cpr_ledger" sheetId="1" r:id="rId2"/>
    <sheet name="KYPCO 2021 Estimate" sheetId="11" r:id="rId3"/>
    <sheet name="SQL Statement" sheetId="2" r:id="rId4"/>
    <sheet name="KYPCo Gen Asset Grid 2020" sheetId="4" r:id="rId5"/>
    <sheet name="Generic Tax Classes" sheetId="6" r:id="rId6"/>
    <sheet name="Major Location" sheetId="8" r:id="rId7"/>
  </sheets>
  <definedNames>
    <definedName name="_xlnm._FilterDatabase" localSheetId="4" hidden="1">'KYPCo Gen Asset Grid 2020'!$A$1:$BL$930</definedName>
    <definedName name="_xlnm._FilterDatabase" localSheetId="1" hidden="1">'Select cpr_ledger'!$A$1:$V$668</definedName>
    <definedName name="_xlnm.Print_Area" localSheetId="2">'KYPCO 2021 Estimate'!$A$1:$G$57</definedName>
    <definedName name="_xlnm.Print_Area" localSheetId="1">'Select cpr_ledger'!$F$1:$V$676</definedName>
    <definedName name="_xlnm.Print_Titles" localSheetId="2">'KYPCO 2021 Estimate'!$1:$11</definedName>
    <definedName name="_xlnm.Print_Titles" localSheetId="1">'Select cpr_ledger'!$1:$1</definedName>
  </definedNames>
  <calcPr calcId="162913" iterate="1"/>
</workbook>
</file>

<file path=xl/calcChain.xml><?xml version="1.0" encoding="utf-8"?>
<calcChain xmlns="http://schemas.openxmlformats.org/spreadsheetml/2006/main">
  <c r="S2" i="1" l="1"/>
  <c r="T2" i="1" s="1"/>
  <c r="U2" i="1"/>
  <c r="V2" i="1"/>
  <c r="S3" i="1"/>
  <c r="T3" i="1"/>
  <c r="U3" i="1"/>
  <c r="V3" i="1" s="1"/>
  <c r="S4" i="1"/>
  <c r="T4" i="1"/>
  <c r="U4" i="1"/>
  <c r="S5" i="1"/>
  <c r="T5" i="1" s="1"/>
  <c r="V5" i="1" s="1"/>
  <c r="U5" i="1"/>
  <c r="S6" i="1"/>
  <c r="T6" i="1" s="1"/>
  <c r="U6" i="1"/>
  <c r="V6" i="1"/>
  <c r="S7" i="1"/>
  <c r="T7" i="1"/>
  <c r="U7" i="1"/>
  <c r="V7" i="1" s="1"/>
  <c r="S8" i="1"/>
  <c r="T8" i="1"/>
  <c r="U8" i="1"/>
  <c r="S9" i="1"/>
  <c r="T9" i="1" s="1"/>
  <c r="V9" i="1" s="1"/>
  <c r="U9" i="1"/>
  <c r="S10" i="1"/>
  <c r="T10" i="1" s="1"/>
  <c r="U10" i="1"/>
  <c r="V10" i="1"/>
  <c r="S11" i="1"/>
  <c r="T11" i="1"/>
  <c r="U11" i="1"/>
  <c r="V11" i="1" s="1"/>
  <c r="S12" i="1"/>
  <c r="T12" i="1"/>
  <c r="U12" i="1"/>
  <c r="S13" i="1"/>
  <c r="T13" i="1" s="1"/>
  <c r="V13" i="1" s="1"/>
  <c r="U13" i="1"/>
  <c r="S14" i="1"/>
  <c r="T14" i="1" s="1"/>
  <c r="U14" i="1"/>
  <c r="V14" i="1"/>
  <c r="S15" i="1"/>
  <c r="T15" i="1"/>
  <c r="U15" i="1"/>
  <c r="V15" i="1" s="1"/>
  <c r="S16" i="1"/>
  <c r="T16" i="1"/>
  <c r="U16" i="1"/>
  <c r="S17" i="1"/>
  <c r="T17" i="1" s="1"/>
  <c r="V17" i="1" s="1"/>
  <c r="U17" i="1"/>
  <c r="S18" i="1"/>
  <c r="T18" i="1" s="1"/>
  <c r="U18" i="1"/>
  <c r="V18" i="1"/>
  <c r="S19" i="1"/>
  <c r="T19" i="1"/>
  <c r="U19" i="1"/>
  <c r="V19" i="1" s="1"/>
  <c r="S20" i="1"/>
  <c r="T20" i="1"/>
  <c r="U20" i="1"/>
  <c r="S21" i="1"/>
  <c r="T21" i="1" s="1"/>
  <c r="V21" i="1" s="1"/>
  <c r="U21" i="1"/>
  <c r="S22" i="1"/>
  <c r="T22" i="1" s="1"/>
  <c r="U22" i="1"/>
  <c r="V22" i="1"/>
  <c r="S23" i="1"/>
  <c r="T23" i="1"/>
  <c r="U23" i="1"/>
  <c r="V23" i="1" s="1"/>
  <c r="S24" i="1"/>
  <c r="T24" i="1"/>
  <c r="U24" i="1"/>
  <c r="S25" i="1"/>
  <c r="T25" i="1" s="1"/>
  <c r="V25" i="1" s="1"/>
  <c r="U25" i="1"/>
  <c r="S26" i="1"/>
  <c r="T26" i="1" s="1"/>
  <c r="U26" i="1"/>
  <c r="V26" i="1"/>
  <c r="S27" i="1"/>
  <c r="T27" i="1"/>
  <c r="U27" i="1"/>
  <c r="V27" i="1" s="1"/>
  <c r="S28" i="1"/>
  <c r="T28" i="1"/>
  <c r="U28" i="1"/>
  <c r="S29" i="1"/>
  <c r="T29" i="1" s="1"/>
  <c r="V29" i="1" s="1"/>
  <c r="U29" i="1"/>
  <c r="S30" i="1"/>
  <c r="T30" i="1" s="1"/>
  <c r="U30" i="1"/>
  <c r="V30" i="1"/>
  <c r="S31" i="1"/>
  <c r="T31" i="1"/>
  <c r="U31" i="1"/>
  <c r="V31" i="1" s="1"/>
  <c r="S32" i="1"/>
  <c r="T32" i="1"/>
  <c r="U32" i="1"/>
  <c r="S33" i="1"/>
  <c r="T33" i="1" s="1"/>
  <c r="V33" i="1" s="1"/>
  <c r="U33" i="1"/>
  <c r="S34" i="1"/>
  <c r="T34" i="1" s="1"/>
  <c r="U34" i="1"/>
  <c r="V34" i="1"/>
  <c r="S35" i="1"/>
  <c r="T35" i="1"/>
  <c r="U35" i="1"/>
  <c r="V35" i="1" s="1"/>
  <c r="S36" i="1"/>
  <c r="T36" i="1"/>
  <c r="U36" i="1"/>
  <c r="S37" i="1"/>
  <c r="T37" i="1" s="1"/>
  <c r="V37" i="1" s="1"/>
  <c r="U37" i="1"/>
  <c r="S38" i="1"/>
  <c r="T38" i="1" s="1"/>
  <c r="U38" i="1"/>
  <c r="V38" i="1"/>
  <c r="S39" i="1"/>
  <c r="T39" i="1"/>
  <c r="U39" i="1"/>
  <c r="V39" i="1" s="1"/>
  <c r="S40" i="1"/>
  <c r="T40" i="1"/>
  <c r="U40" i="1"/>
  <c r="S41" i="1"/>
  <c r="T41" i="1" s="1"/>
  <c r="V41" i="1" s="1"/>
  <c r="U41" i="1"/>
  <c r="S43" i="1"/>
  <c r="T43" i="1" s="1"/>
  <c r="U43" i="1"/>
  <c r="V43" i="1"/>
  <c r="S44" i="1"/>
  <c r="T44" i="1"/>
  <c r="U44" i="1"/>
  <c r="V44" i="1" s="1"/>
  <c r="S45" i="1"/>
  <c r="T45" i="1"/>
  <c r="U45" i="1"/>
  <c r="S46" i="1"/>
  <c r="T46" i="1" s="1"/>
  <c r="V46" i="1" s="1"/>
  <c r="U46" i="1"/>
  <c r="S47" i="1"/>
  <c r="T47" i="1" s="1"/>
  <c r="U47" i="1"/>
  <c r="V47" i="1"/>
  <c r="S48" i="1"/>
  <c r="T48" i="1"/>
  <c r="U48" i="1"/>
  <c r="V48" i="1" s="1"/>
  <c r="S49" i="1"/>
  <c r="T49" i="1"/>
  <c r="U49" i="1"/>
  <c r="S50" i="1"/>
  <c r="T50" i="1" s="1"/>
  <c r="V50" i="1" s="1"/>
  <c r="U50" i="1"/>
  <c r="S51" i="1"/>
  <c r="T51" i="1" s="1"/>
  <c r="U51" i="1"/>
  <c r="V51" i="1"/>
  <c r="S52" i="1"/>
  <c r="T52" i="1"/>
  <c r="U52" i="1"/>
  <c r="V52" i="1" s="1"/>
  <c r="S53" i="1"/>
  <c r="T53" i="1"/>
  <c r="U53" i="1"/>
  <c r="S54" i="1"/>
  <c r="T54" i="1" s="1"/>
  <c r="V54" i="1" s="1"/>
  <c r="U54" i="1"/>
  <c r="S55" i="1"/>
  <c r="T55" i="1" s="1"/>
  <c r="U55" i="1"/>
  <c r="V55" i="1"/>
  <c r="S56" i="1"/>
  <c r="T56" i="1"/>
  <c r="U56" i="1"/>
  <c r="V56" i="1" s="1"/>
  <c r="S57" i="1"/>
  <c r="T57" i="1"/>
  <c r="U57" i="1"/>
  <c r="S58" i="1"/>
  <c r="T58" i="1" s="1"/>
  <c r="V58" i="1" s="1"/>
  <c r="U58" i="1"/>
  <c r="S59" i="1"/>
  <c r="T59" i="1" s="1"/>
  <c r="U59" i="1"/>
  <c r="V59" i="1"/>
  <c r="S60" i="1"/>
  <c r="T60" i="1"/>
  <c r="U60" i="1"/>
  <c r="V60" i="1" s="1"/>
  <c r="S61" i="1"/>
  <c r="T61" i="1"/>
  <c r="U61" i="1"/>
  <c r="S62" i="1"/>
  <c r="T62" i="1" s="1"/>
  <c r="V62" i="1" s="1"/>
  <c r="U62" i="1"/>
  <c r="S63" i="1"/>
  <c r="T63" i="1" s="1"/>
  <c r="U63" i="1"/>
  <c r="V63" i="1"/>
  <c r="S65" i="1"/>
  <c r="T65" i="1"/>
  <c r="U65" i="1"/>
  <c r="V65" i="1" s="1"/>
  <c r="S66" i="1"/>
  <c r="T66" i="1"/>
  <c r="U66" i="1"/>
  <c r="S67" i="1"/>
  <c r="T67" i="1" s="1"/>
  <c r="V67" i="1" s="1"/>
  <c r="U67" i="1"/>
  <c r="S68" i="1"/>
  <c r="T68" i="1" s="1"/>
  <c r="U68" i="1"/>
  <c r="V68" i="1"/>
  <c r="S69" i="1"/>
  <c r="T69" i="1"/>
  <c r="U69" i="1"/>
  <c r="V69" i="1" s="1"/>
  <c r="S70" i="1"/>
  <c r="T70" i="1"/>
  <c r="U70" i="1"/>
  <c r="S71" i="1"/>
  <c r="T71" i="1" s="1"/>
  <c r="V71" i="1" s="1"/>
  <c r="U71" i="1"/>
  <c r="S72" i="1"/>
  <c r="T72" i="1" s="1"/>
  <c r="V72" i="1" s="1"/>
  <c r="U72" i="1"/>
  <c r="S73" i="1"/>
  <c r="T73" i="1"/>
  <c r="U73" i="1"/>
  <c r="V73" i="1" s="1"/>
  <c r="S74" i="1"/>
  <c r="T74" i="1"/>
  <c r="U74" i="1"/>
  <c r="S75" i="1"/>
  <c r="T75" i="1" s="1"/>
  <c r="V75" i="1" s="1"/>
  <c r="U75" i="1"/>
  <c r="S76" i="1"/>
  <c r="T76" i="1" s="1"/>
  <c r="V76" i="1" s="1"/>
  <c r="U76" i="1"/>
  <c r="S77" i="1"/>
  <c r="T77" i="1"/>
  <c r="U77" i="1"/>
  <c r="V77" i="1" s="1"/>
  <c r="S78" i="1"/>
  <c r="T78" i="1"/>
  <c r="U78" i="1"/>
  <c r="S79" i="1"/>
  <c r="T79" i="1" s="1"/>
  <c r="V79" i="1" s="1"/>
  <c r="U79" i="1"/>
  <c r="S80" i="1"/>
  <c r="T80" i="1" s="1"/>
  <c r="V80" i="1" s="1"/>
  <c r="U80" i="1"/>
  <c r="S81" i="1"/>
  <c r="T81" i="1"/>
  <c r="U81" i="1"/>
  <c r="V81" i="1" s="1"/>
  <c r="S82" i="1"/>
  <c r="T82" i="1"/>
  <c r="U82" i="1"/>
  <c r="S83" i="1"/>
  <c r="T83" i="1" s="1"/>
  <c r="V83" i="1" s="1"/>
  <c r="U83" i="1"/>
  <c r="S84" i="1"/>
  <c r="T84" i="1" s="1"/>
  <c r="V84" i="1" s="1"/>
  <c r="U84" i="1"/>
  <c r="S85" i="1"/>
  <c r="T85" i="1"/>
  <c r="U85" i="1"/>
  <c r="V85" i="1" s="1"/>
  <c r="S86" i="1"/>
  <c r="T86" i="1"/>
  <c r="U86" i="1"/>
  <c r="S87" i="1"/>
  <c r="T87" i="1" s="1"/>
  <c r="V87" i="1" s="1"/>
  <c r="U87" i="1"/>
  <c r="S88" i="1"/>
  <c r="T88" i="1" s="1"/>
  <c r="V88" i="1" s="1"/>
  <c r="U88" i="1"/>
  <c r="S89" i="1"/>
  <c r="T89" i="1"/>
  <c r="U89" i="1"/>
  <c r="V89" i="1" s="1"/>
  <c r="S90" i="1"/>
  <c r="T90" i="1"/>
  <c r="U90" i="1"/>
  <c r="S91" i="1"/>
  <c r="T91" i="1" s="1"/>
  <c r="V91" i="1" s="1"/>
  <c r="U91" i="1"/>
  <c r="S92" i="1"/>
  <c r="T92" i="1"/>
  <c r="U92" i="1"/>
  <c r="V92" i="1"/>
  <c r="S93" i="1"/>
  <c r="T93" i="1"/>
  <c r="U93" i="1"/>
  <c r="V93" i="1" s="1"/>
  <c r="S94" i="1"/>
  <c r="T94" i="1"/>
  <c r="U94" i="1"/>
  <c r="V94" i="1" s="1"/>
  <c r="S96" i="1"/>
  <c r="T96" i="1" s="1"/>
  <c r="V96" i="1" s="1"/>
  <c r="U96" i="1"/>
  <c r="S97" i="1"/>
  <c r="T97" i="1" s="1"/>
  <c r="V97" i="1" s="1"/>
  <c r="U97" i="1"/>
  <c r="S98" i="1"/>
  <c r="T98" i="1"/>
  <c r="U98" i="1"/>
  <c r="V98" i="1" s="1"/>
  <c r="S99" i="1"/>
  <c r="T99" i="1"/>
  <c r="U99" i="1"/>
  <c r="V99" i="1" s="1"/>
  <c r="S100" i="1"/>
  <c r="T100" i="1" s="1"/>
  <c r="V100" i="1" s="1"/>
  <c r="U100" i="1"/>
  <c r="S101" i="1"/>
  <c r="T101" i="1"/>
  <c r="U101" i="1"/>
  <c r="V101" i="1"/>
  <c r="S102" i="1"/>
  <c r="T102" i="1"/>
  <c r="U102" i="1"/>
  <c r="V102" i="1" s="1"/>
  <c r="S104" i="1"/>
  <c r="T104" i="1"/>
  <c r="U104" i="1"/>
  <c r="S105" i="1"/>
  <c r="T105" i="1" s="1"/>
  <c r="V105" i="1" s="1"/>
  <c r="U105" i="1"/>
  <c r="S106" i="1"/>
  <c r="T106" i="1"/>
  <c r="U106" i="1"/>
  <c r="V106" i="1"/>
  <c r="S107" i="1"/>
  <c r="T107" i="1"/>
  <c r="U107" i="1"/>
  <c r="V107" i="1" s="1"/>
  <c r="S108" i="1"/>
  <c r="T108" i="1"/>
  <c r="U108" i="1"/>
  <c r="V108" i="1" s="1"/>
  <c r="S109" i="1"/>
  <c r="T109" i="1" s="1"/>
  <c r="V109" i="1" s="1"/>
  <c r="U109" i="1"/>
  <c r="S110" i="1"/>
  <c r="T110" i="1"/>
  <c r="U110" i="1"/>
  <c r="V110" i="1"/>
  <c r="S111" i="1"/>
  <c r="T111" i="1"/>
  <c r="U111" i="1"/>
  <c r="V111" i="1" s="1"/>
  <c r="S112" i="1"/>
  <c r="T112" i="1"/>
  <c r="U112" i="1"/>
  <c r="S113" i="1"/>
  <c r="T113" i="1" s="1"/>
  <c r="V113" i="1" s="1"/>
  <c r="U113" i="1"/>
  <c r="S114" i="1"/>
  <c r="T114" i="1" s="1"/>
  <c r="U114" i="1"/>
  <c r="V114" i="1"/>
  <c r="S115" i="1"/>
  <c r="T115" i="1"/>
  <c r="U115" i="1"/>
  <c r="V115" i="1" s="1"/>
  <c r="S116" i="1"/>
  <c r="T116" i="1"/>
  <c r="U116" i="1"/>
  <c r="S117" i="1"/>
  <c r="T117" i="1" s="1"/>
  <c r="V117" i="1" s="1"/>
  <c r="U117" i="1"/>
  <c r="S118" i="1"/>
  <c r="T118" i="1" s="1"/>
  <c r="U118" i="1"/>
  <c r="V118" i="1" s="1"/>
  <c r="S119" i="1"/>
  <c r="T119" i="1"/>
  <c r="U119" i="1"/>
  <c r="V119" i="1" s="1"/>
  <c r="S120" i="1"/>
  <c r="T120" i="1"/>
  <c r="U120" i="1"/>
  <c r="V120" i="1"/>
  <c r="S121" i="1"/>
  <c r="T121" i="1" s="1"/>
  <c r="U121" i="1"/>
  <c r="S122" i="1"/>
  <c r="T122" i="1"/>
  <c r="V122" i="1" s="1"/>
  <c r="U122" i="1"/>
  <c r="S123" i="1"/>
  <c r="T123" i="1" s="1"/>
  <c r="U123" i="1"/>
  <c r="S124" i="1"/>
  <c r="T124" i="1"/>
  <c r="U124" i="1"/>
  <c r="V124" i="1"/>
  <c r="S125" i="1"/>
  <c r="T125" i="1" s="1"/>
  <c r="U125" i="1"/>
  <c r="V125" i="1" s="1"/>
  <c r="S126" i="1"/>
  <c r="T126" i="1"/>
  <c r="V126" i="1" s="1"/>
  <c r="U126" i="1"/>
  <c r="S127" i="1"/>
  <c r="T127" i="1" s="1"/>
  <c r="U127" i="1"/>
  <c r="S128" i="1"/>
  <c r="T128" i="1"/>
  <c r="U128" i="1"/>
  <c r="V128" i="1"/>
  <c r="S129" i="1"/>
  <c r="T129" i="1" s="1"/>
  <c r="U129" i="1"/>
  <c r="V129" i="1" s="1"/>
  <c r="S130" i="1"/>
  <c r="T130" i="1"/>
  <c r="V130" i="1" s="1"/>
  <c r="U130" i="1"/>
  <c r="S133" i="1"/>
  <c r="T133" i="1" s="1"/>
  <c r="U133" i="1"/>
  <c r="V133" i="1" s="1"/>
  <c r="S134" i="1"/>
  <c r="T134" i="1"/>
  <c r="U134" i="1"/>
  <c r="V134" i="1"/>
  <c r="S135" i="1"/>
  <c r="T135" i="1" s="1"/>
  <c r="U135" i="1"/>
  <c r="S136" i="1"/>
  <c r="T136" i="1"/>
  <c r="V136" i="1" s="1"/>
  <c r="U136" i="1"/>
  <c r="S137" i="1"/>
  <c r="T137" i="1" s="1"/>
  <c r="U137" i="1"/>
  <c r="S138" i="1"/>
  <c r="T138" i="1"/>
  <c r="U138" i="1"/>
  <c r="V138" i="1"/>
  <c r="S139" i="1"/>
  <c r="T139" i="1" s="1"/>
  <c r="U139" i="1"/>
  <c r="S140" i="1"/>
  <c r="T140" i="1"/>
  <c r="V140" i="1" s="1"/>
  <c r="U140" i="1"/>
  <c r="S141" i="1"/>
  <c r="T141" i="1" s="1"/>
  <c r="U141" i="1"/>
  <c r="V141" i="1" s="1"/>
  <c r="S142" i="1"/>
  <c r="T142" i="1"/>
  <c r="U142" i="1"/>
  <c r="V142" i="1"/>
  <c r="S143" i="1"/>
  <c r="T143" i="1" s="1"/>
  <c r="U143" i="1"/>
  <c r="V143" i="1" s="1"/>
  <c r="S144" i="1"/>
  <c r="T144" i="1"/>
  <c r="V144" i="1" s="1"/>
  <c r="U144" i="1"/>
  <c r="S146" i="1"/>
  <c r="T146" i="1" s="1"/>
  <c r="U146" i="1"/>
  <c r="S147" i="1"/>
  <c r="T147" i="1"/>
  <c r="U147" i="1"/>
  <c r="V147" i="1"/>
  <c r="S148" i="1"/>
  <c r="T148" i="1" s="1"/>
  <c r="U148" i="1"/>
  <c r="V148" i="1" s="1"/>
  <c r="S150" i="1"/>
  <c r="T150" i="1"/>
  <c r="V150" i="1" s="1"/>
  <c r="U150" i="1"/>
  <c r="S151" i="1"/>
  <c r="T151" i="1" s="1"/>
  <c r="U151" i="1"/>
  <c r="S152" i="1"/>
  <c r="T152" i="1"/>
  <c r="U152" i="1"/>
  <c r="V152" i="1"/>
  <c r="S153" i="1"/>
  <c r="T153" i="1" s="1"/>
  <c r="U153" i="1"/>
  <c r="V153" i="1" s="1"/>
  <c r="S154" i="1"/>
  <c r="T154" i="1"/>
  <c r="V154" i="1" s="1"/>
  <c r="U154" i="1"/>
  <c r="S155" i="1"/>
  <c r="T155" i="1" s="1"/>
  <c r="U155" i="1"/>
  <c r="S156" i="1"/>
  <c r="T156" i="1"/>
  <c r="U156" i="1"/>
  <c r="V156" i="1"/>
  <c r="S157" i="1"/>
  <c r="T157" i="1" s="1"/>
  <c r="U157" i="1"/>
  <c r="V157" i="1" s="1"/>
  <c r="S158" i="1"/>
  <c r="T158" i="1"/>
  <c r="V158" i="1" s="1"/>
  <c r="U158" i="1"/>
  <c r="S159" i="1"/>
  <c r="T159" i="1" s="1"/>
  <c r="U159" i="1"/>
  <c r="S160" i="1"/>
  <c r="T160" i="1"/>
  <c r="U160" i="1"/>
  <c r="V160" i="1"/>
  <c r="S161" i="1"/>
  <c r="T161" i="1" s="1"/>
  <c r="U161" i="1"/>
  <c r="V161" i="1" s="1"/>
  <c r="S162" i="1"/>
  <c r="T162" i="1"/>
  <c r="V162" i="1" s="1"/>
  <c r="U162" i="1"/>
  <c r="S163" i="1"/>
  <c r="T163" i="1" s="1"/>
  <c r="U163" i="1"/>
  <c r="S164" i="1"/>
  <c r="T164" i="1"/>
  <c r="U164" i="1"/>
  <c r="V164" i="1"/>
  <c r="S165" i="1"/>
  <c r="T165" i="1" s="1"/>
  <c r="U165" i="1"/>
  <c r="V165" i="1" s="1"/>
  <c r="S166" i="1"/>
  <c r="T166" i="1"/>
  <c r="V166" i="1" s="1"/>
  <c r="U166" i="1"/>
  <c r="S167" i="1"/>
  <c r="T167" i="1" s="1"/>
  <c r="U167" i="1"/>
  <c r="S168" i="1"/>
  <c r="T168" i="1"/>
  <c r="U168" i="1"/>
  <c r="V168" i="1"/>
  <c r="S169" i="1"/>
  <c r="T169" i="1" s="1"/>
  <c r="U169" i="1"/>
  <c r="V169" i="1" s="1"/>
  <c r="S170" i="1"/>
  <c r="T170" i="1"/>
  <c r="V170" i="1" s="1"/>
  <c r="U170" i="1"/>
  <c r="S171" i="1"/>
  <c r="T171" i="1" s="1"/>
  <c r="U171" i="1"/>
  <c r="S172" i="1"/>
  <c r="T172" i="1"/>
  <c r="U172" i="1"/>
  <c r="V172" i="1"/>
  <c r="S173" i="1"/>
  <c r="T173" i="1" s="1"/>
  <c r="U173" i="1"/>
  <c r="V173" i="1" s="1"/>
  <c r="S174" i="1"/>
  <c r="T174" i="1"/>
  <c r="V174" i="1" s="1"/>
  <c r="U174" i="1"/>
  <c r="S175" i="1"/>
  <c r="T175" i="1" s="1"/>
  <c r="U175" i="1"/>
  <c r="S176" i="1"/>
  <c r="T176" i="1"/>
  <c r="U176" i="1"/>
  <c r="V176" i="1"/>
  <c r="S177" i="1"/>
  <c r="T177" i="1" s="1"/>
  <c r="U177" i="1"/>
  <c r="V177" i="1" s="1"/>
  <c r="S178" i="1"/>
  <c r="T178" i="1"/>
  <c r="V178" i="1" s="1"/>
  <c r="U178" i="1"/>
  <c r="S179" i="1"/>
  <c r="T179" i="1" s="1"/>
  <c r="U179" i="1"/>
  <c r="V179" i="1" s="1"/>
  <c r="S180" i="1"/>
  <c r="T180" i="1"/>
  <c r="U180" i="1"/>
  <c r="V180" i="1"/>
  <c r="S181" i="1"/>
  <c r="T181" i="1" s="1"/>
  <c r="U181" i="1"/>
  <c r="V181" i="1" s="1"/>
  <c r="S182" i="1"/>
  <c r="T182" i="1"/>
  <c r="U182" i="1"/>
  <c r="V182" i="1"/>
  <c r="S183" i="1"/>
  <c r="T183" i="1" s="1"/>
  <c r="U183" i="1"/>
  <c r="S184" i="1"/>
  <c r="T184" i="1"/>
  <c r="V184" i="1" s="1"/>
  <c r="U184" i="1"/>
  <c r="S185" i="1"/>
  <c r="T185" i="1" s="1"/>
  <c r="U185" i="1"/>
  <c r="V185" i="1" s="1"/>
  <c r="S186" i="1"/>
  <c r="T186" i="1"/>
  <c r="V186" i="1" s="1"/>
  <c r="U186" i="1"/>
  <c r="S187" i="1"/>
  <c r="T187" i="1" s="1"/>
  <c r="U187" i="1"/>
  <c r="V187" i="1" s="1"/>
  <c r="S188" i="1"/>
  <c r="T188" i="1"/>
  <c r="U188" i="1"/>
  <c r="V188" i="1"/>
  <c r="S189" i="1"/>
  <c r="T189" i="1" s="1"/>
  <c r="U189" i="1"/>
  <c r="V189" i="1" s="1"/>
  <c r="S190" i="1"/>
  <c r="T190" i="1"/>
  <c r="U190" i="1"/>
  <c r="V190" i="1"/>
  <c r="S191" i="1"/>
  <c r="T191" i="1" s="1"/>
  <c r="U191" i="1"/>
  <c r="S193" i="1"/>
  <c r="T193" i="1"/>
  <c r="V193" i="1" s="1"/>
  <c r="U193" i="1"/>
  <c r="S194" i="1"/>
  <c r="T194" i="1" s="1"/>
  <c r="U194" i="1"/>
  <c r="V194" i="1" s="1"/>
  <c r="S195" i="1"/>
  <c r="T195" i="1"/>
  <c r="V195" i="1" s="1"/>
  <c r="U195" i="1"/>
  <c r="S196" i="1"/>
  <c r="T196" i="1" s="1"/>
  <c r="U196" i="1"/>
  <c r="V196" i="1" s="1"/>
  <c r="S197" i="1"/>
  <c r="T197" i="1"/>
  <c r="U197" i="1"/>
  <c r="V197" i="1"/>
  <c r="S198" i="1"/>
  <c r="T198" i="1" s="1"/>
  <c r="U198" i="1"/>
  <c r="V198" i="1" s="1"/>
  <c r="S199" i="1"/>
  <c r="T199" i="1"/>
  <c r="U199" i="1"/>
  <c r="V199" i="1"/>
  <c r="S200" i="1"/>
  <c r="T200" i="1" s="1"/>
  <c r="U200" i="1"/>
  <c r="S201" i="1"/>
  <c r="T201" i="1"/>
  <c r="V201" i="1" s="1"/>
  <c r="U201" i="1"/>
  <c r="S202" i="1"/>
  <c r="T202" i="1" s="1"/>
  <c r="U202" i="1"/>
  <c r="V202" i="1" s="1"/>
  <c r="S203" i="1"/>
  <c r="T203" i="1"/>
  <c r="V203" i="1" s="1"/>
  <c r="U203" i="1"/>
  <c r="S204" i="1"/>
  <c r="T204" i="1" s="1"/>
  <c r="U204" i="1"/>
  <c r="V204" i="1" s="1"/>
  <c r="S205" i="1"/>
  <c r="T205" i="1"/>
  <c r="U205" i="1"/>
  <c r="V205" i="1"/>
  <c r="S206" i="1"/>
  <c r="T206" i="1" s="1"/>
  <c r="U206" i="1"/>
  <c r="V206" i="1" s="1"/>
  <c r="S207" i="1"/>
  <c r="T207" i="1"/>
  <c r="U207" i="1"/>
  <c r="V207" i="1"/>
  <c r="S208" i="1"/>
  <c r="T208" i="1" s="1"/>
  <c r="U208" i="1"/>
  <c r="S209" i="1"/>
  <c r="T209" i="1"/>
  <c r="V209" i="1" s="1"/>
  <c r="U209" i="1"/>
  <c r="S210" i="1"/>
  <c r="T210" i="1" s="1"/>
  <c r="U210" i="1"/>
  <c r="V210" i="1" s="1"/>
  <c r="S211" i="1"/>
  <c r="T211" i="1"/>
  <c r="V211" i="1" s="1"/>
  <c r="U211" i="1"/>
  <c r="S212" i="1"/>
  <c r="T212" i="1" s="1"/>
  <c r="U212" i="1"/>
  <c r="V212" i="1" s="1"/>
  <c r="S213" i="1"/>
  <c r="T213" i="1"/>
  <c r="U213" i="1"/>
  <c r="V213" i="1"/>
  <c r="S214" i="1"/>
  <c r="T214" i="1" s="1"/>
  <c r="U214" i="1"/>
  <c r="V214" i="1" s="1"/>
  <c r="S215" i="1"/>
  <c r="T215" i="1"/>
  <c r="U215" i="1"/>
  <c r="V215" i="1"/>
  <c r="S216" i="1"/>
  <c r="T216" i="1" s="1"/>
  <c r="U216" i="1"/>
  <c r="S217" i="1"/>
  <c r="T217" i="1"/>
  <c r="V217" i="1" s="1"/>
  <c r="U217" i="1"/>
  <c r="S218" i="1"/>
  <c r="T218" i="1" s="1"/>
  <c r="U218" i="1"/>
  <c r="V218" i="1" s="1"/>
  <c r="S220" i="1"/>
  <c r="T220" i="1"/>
  <c r="V220" i="1" s="1"/>
  <c r="U220" i="1"/>
  <c r="S221" i="1"/>
  <c r="T221" i="1" s="1"/>
  <c r="U221" i="1"/>
  <c r="V221" i="1" s="1"/>
  <c r="S222" i="1"/>
  <c r="T222" i="1"/>
  <c r="U222" i="1"/>
  <c r="V222" i="1"/>
  <c r="S223" i="1"/>
  <c r="T223" i="1" s="1"/>
  <c r="U223" i="1"/>
  <c r="V223" i="1" s="1"/>
  <c r="S225" i="1"/>
  <c r="T225" i="1"/>
  <c r="U225" i="1"/>
  <c r="V225" i="1"/>
  <c r="S226" i="1"/>
  <c r="T226" i="1" s="1"/>
  <c r="U226" i="1"/>
  <c r="S227" i="1"/>
  <c r="T227" i="1"/>
  <c r="V227" i="1" s="1"/>
  <c r="U227" i="1"/>
  <c r="S228" i="1"/>
  <c r="T228" i="1" s="1"/>
  <c r="U228" i="1"/>
  <c r="V228" i="1" s="1"/>
  <c r="S229" i="1"/>
  <c r="T229" i="1"/>
  <c r="V229" i="1" s="1"/>
  <c r="U229" i="1"/>
  <c r="S230" i="1"/>
  <c r="T230" i="1" s="1"/>
  <c r="U230" i="1"/>
  <c r="V230" i="1" s="1"/>
  <c r="S231" i="1"/>
  <c r="T231" i="1"/>
  <c r="U231" i="1"/>
  <c r="V231" i="1"/>
  <c r="S232" i="1"/>
  <c r="T232" i="1" s="1"/>
  <c r="U232" i="1"/>
  <c r="V232" i="1"/>
  <c r="S233" i="1"/>
  <c r="T233" i="1"/>
  <c r="U233" i="1"/>
  <c r="V233" i="1" s="1"/>
  <c r="S235" i="1"/>
  <c r="T235" i="1"/>
  <c r="U235" i="1"/>
  <c r="V235" i="1" s="1"/>
  <c r="S236" i="1"/>
  <c r="T236" i="1" s="1"/>
  <c r="V236" i="1" s="1"/>
  <c r="U236" i="1"/>
  <c r="S237" i="1"/>
  <c r="T237" i="1" s="1"/>
  <c r="U237" i="1"/>
  <c r="V237" i="1" s="1"/>
  <c r="S238" i="1"/>
  <c r="T238" i="1"/>
  <c r="V238" i="1" s="1"/>
  <c r="U238" i="1"/>
  <c r="S240" i="1"/>
  <c r="T240" i="1" s="1"/>
  <c r="U240" i="1"/>
  <c r="S241" i="1"/>
  <c r="T241" i="1"/>
  <c r="U241" i="1"/>
  <c r="V241" i="1"/>
  <c r="S242" i="1"/>
  <c r="T242" i="1" s="1"/>
  <c r="U242" i="1"/>
  <c r="S243" i="1"/>
  <c r="T243" i="1"/>
  <c r="V243" i="1" s="1"/>
  <c r="U243" i="1"/>
  <c r="S244" i="1"/>
  <c r="T244" i="1" s="1"/>
  <c r="U244" i="1"/>
  <c r="V244" i="1" s="1"/>
  <c r="S245" i="1"/>
  <c r="T245" i="1"/>
  <c r="U245" i="1"/>
  <c r="V245" i="1"/>
  <c r="S246" i="1"/>
  <c r="T246" i="1" s="1"/>
  <c r="U246" i="1"/>
  <c r="V246" i="1" s="1"/>
  <c r="S247" i="1"/>
  <c r="T247" i="1"/>
  <c r="V247" i="1" s="1"/>
  <c r="U247" i="1"/>
  <c r="S248" i="1"/>
  <c r="T248" i="1" s="1"/>
  <c r="U248" i="1"/>
  <c r="S249" i="1"/>
  <c r="T249" i="1"/>
  <c r="U249" i="1"/>
  <c r="V249" i="1"/>
  <c r="S250" i="1"/>
  <c r="T250" i="1" s="1"/>
  <c r="U250" i="1"/>
  <c r="S251" i="1"/>
  <c r="T251" i="1"/>
  <c r="V251" i="1" s="1"/>
  <c r="U251" i="1"/>
  <c r="S252" i="1"/>
  <c r="T252" i="1" s="1"/>
  <c r="U252" i="1"/>
  <c r="V252" i="1" s="1"/>
  <c r="S253" i="1"/>
  <c r="T253" i="1"/>
  <c r="U253" i="1"/>
  <c r="V253" i="1"/>
  <c r="S254" i="1"/>
  <c r="T254" i="1" s="1"/>
  <c r="U254" i="1"/>
  <c r="V254" i="1" s="1"/>
  <c r="S255" i="1"/>
  <c r="T255" i="1"/>
  <c r="V255" i="1" s="1"/>
  <c r="U255" i="1"/>
  <c r="S256" i="1"/>
  <c r="T256" i="1" s="1"/>
  <c r="U256" i="1"/>
  <c r="S257" i="1"/>
  <c r="T257" i="1"/>
  <c r="U257" i="1"/>
  <c r="V257" i="1"/>
  <c r="S258" i="1"/>
  <c r="T258" i="1" s="1"/>
  <c r="U258" i="1"/>
  <c r="S259" i="1"/>
  <c r="T259" i="1"/>
  <c r="V259" i="1" s="1"/>
  <c r="U259" i="1"/>
  <c r="S260" i="1"/>
  <c r="T260" i="1" s="1"/>
  <c r="U260" i="1"/>
  <c r="V260" i="1" s="1"/>
  <c r="S261" i="1"/>
  <c r="T261" i="1"/>
  <c r="U261" i="1"/>
  <c r="V261" i="1"/>
  <c r="S262" i="1"/>
  <c r="T262" i="1" s="1"/>
  <c r="U262" i="1"/>
  <c r="V262" i="1" s="1"/>
  <c r="S263" i="1"/>
  <c r="T263" i="1"/>
  <c r="V263" i="1" s="1"/>
  <c r="U263" i="1"/>
  <c r="S265" i="1"/>
  <c r="T265" i="1" s="1"/>
  <c r="U265" i="1"/>
  <c r="S266" i="1"/>
  <c r="T266" i="1"/>
  <c r="U266" i="1"/>
  <c r="V266" i="1"/>
  <c r="S267" i="1"/>
  <c r="T267" i="1" s="1"/>
  <c r="U267" i="1"/>
  <c r="S269" i="1"/>
  <c r="T269" i="1"/>
  <c r="V269" i="1" s="1"/>
  <c r="U269" i="1"/>
  <c r="S270" i="1"/>
  <c r="T270" i="1" s="1"/>
  <c r="U270" i="1"/>
  <c r="V270" i="1" s="1"/>
  <c r="S271" i="1"/>
  <c r="T271" i="1"/>
  <c r="U271" i="1"/>
  <c r="V271" i="1"/>
  <c r="S272" i="1"/>
  <c r="T272" i="1" s="1"/>
  <c r="U272" i="1"/>
  <c r="V272" i="1" s="1"/>
  <c r="S273" i="1"/>
  <c r="T273" i="1"/>
  <c r="V273" i="1" s="1"/>
  <c r="U273" i="1"/>
  <c r="S274" i="1"/>
  <c r="T274" i="1" s="1"/>
  <c r="U274" i="1"/>
  <c r="S275" i="1"/>
  <c r="T275" i="1"/>
  <c r="U275" i="1"/>
  <c r="V275" i="1"/>
  <c r="S276" i="1"/>
  <c r="T276" i="1" s="1"/>
  <c r="U276" i="1"/>
  <c r="S277" i="1"/>
  <c r="T277" i="1"/>
  <c r="V277" i="1" s="1"/>
  <c r="U277" i="1"/>
  <c r="S278" i="1"/>
  <c r="T278" i="1" s="1"/>
  <c r="U278" i="1"/>
  <c r="V278" i="1" s="1"/>
  <c r="S279" i="1"/>
  <c r="T279" i="1"/>
  <c r="U279" i="1"/>
  <c r="V279" i="1"/>
  <c r="S280" i="1"/>
  <c r="T280" i="1" s="1"/>
  <c r="U280" i="1"/>
  <c r="V280" i="1" s="1"/>
  <c r="S281" i="1"/>
  <c r="T281" i="1"/>
  <c r="V281" i="1" s="1"/>
  <c r="U281" i="1"/>
  <c r="S282" i="1"/>
  <c r="T282" i="1" s="1"/>
  <c r="U282" i="1"/>
  <c r="S283" i="1"/>
  <c r="T283" i="1"/>
  <c r="U283" i="1"/>
  <c r="V283" i="1"/>
  <c r="S284" i="1"/>
  <c r="T284" i="1" s="1"/>
  <c r="U284" i="1"/>
  <c r="S285" i="1"/>
  <c r="T285" i="1"/>
  <c r="V285" i="1" s="1"/>
  <c r="U285" i="1"/>
  <c r="S286" i="1"/>
  <c r="T286" i="1" s="1"/>
  <c r="U286" i="1"/>
  <c r="V286" i="1" s="1"/>
  <c r="S287" i="1"/>
  <c r="T287" i="1"/>
  <c r="U287" i="1"/>
  <c r="V287" i="1"/>
  <c r="S288" i="1"/>
  <c r="T288" i="1" s="1"/>
  <c r="U288" i="1"/>
  <c r="V288" i="1" s="1"/>
  <c r="S289" i="1"/>
  <c r="T289" i="1"/>
  <c r="V289" i="1" s="1"/>
  <c r="U289" i="1"/>
  <c r="S290" i="1"/>
  <c r="T290" i="1" s="1"/>
  <c r="U290" i="1"/>
  <c r="S292" i="1"/>
  <c r="T292" i="1"/>
  <c r="U292" i="1"/>
  <c r="V292" i="1"/>
  <c r="S293" i="1"/>
  <c r="T293" i="1" s="1"/>
  <c r="U293" i="1"/>
  <c r="S294" i="1"/>
  <c r="T294" i="1"/>
  <c r="V294" i="1" s="1"/>
  <c r="U294" i="1"/>
  <c r="S295" i="1"/>
  <c r="T295" i="1" s="1"/>
  <c r="U295" i="1"/>
  <c r="V295" i="1" s="1"/>
  <c r="S296" i="1"/>
  <c r="T296" i="1"/>
  <c r="U296" i="1"/>
  <c r="V296" i="1"/>
  <c r="S297" i="1"/>
  <c r="T297" i="1" s="1"/>
  <c r="U297" i="1"/>
  <c r="V297" i="1" s="1"/>
  <c r="S298" i="1"/>
  <c r="T298" i="1"/>
  <c r="V298" i="1" s="1"/>
  <c r="U298" i="1"/>
  <c r="S300" i="1"/>
  <c r="T300" i="1" s="1"/>
  <c r="U300" i="1"/>
  <c r="S301" i="1"/>
  <c r="T301" i="1"/>
  <c r="U301" i="1"/>
  <c r="V301" i="1"/>
  <c r="S302" i="1"/>
  <c r="T302" i="1" s="1"/>
  <c r="U302" i="1"/>
  <c r="S303" i="1"/>
  <c r="T303" i="1"/>
  <c r="V303" i="1" s="1"/>
  <c r="U303" i="1"/>
  <c r="S304" i="1"/>
  <c r="T304" i="1" s="1"/>
  <c r="U304" i="1"/>
  <c r="V304" i="1" s="1"/>
  <c r="S305" i="1"/>
  <c r="T305" i="1"/>
  <c r="U305" i="1"/>
  <c r="V305" i="1"/>
  <c r="S306" i="1"/>
  <c r="T306" i="1" s="1"/>
  <c r="U306" i="1"/>
  <c r="V306" i="1" s="1"/>
  <c r="S307" i="1"/>
  <c r="T307" i="1"/>
  <c r="V307" i="1" s="1"/>
  <c r="U307" i="1"/>
  <c r="S308" i="1"/>
  <c r="T308" i="1" s="1"/>
  <c r="U308" i="1"/>
  <c r="S309" i="1"/>
  <c r="T309" i="1"/>
  <c r="U309" i="1"/>
  <c r="V309" i="1"/>
  <c r="S310" i="1"/>
  <c r="T310" i="1"/>
  <c r="U310" i="1"/>
  <c r="V310" i="1" s="1"/>
  <c r="S311" i="1"/>
  <c r="T311" i="1"/>
  <c r="V311" i="1" s="1"/>
  <c r="U311" i="1"/>
  <c r="S312" i="1"/>
  <c r="T312" i="1" s="1"/>
  <c r="U312" i="1"/>
  <c r="S313" i="1"/>
  <c r="T313" i="1"/>
  <c r="U313" i="1"/>
  <c r="V313" i="1"/>
  <c r="S314" i="1"/>
  <c r="T314" i="1"/>
  <c r="U314" i="1"/>
  <c r="V314" i="1" s="1"/>
  <c r="S315" i="1"/>
  <c r="T315" i="1"/>
  <c r="V315" i="1" s="1"/>
  <c r="U315" i="1"/>
  <c r="S316" i="1"/>
  <c r="T316" i="1" s="1"/>
  <c r="U316" i="1"/>
  <c r="S318" i="1"/>
  <c r="T318" i="1"/>
  <c r="U318" i="1"/>
  <c r="V318" i="1"/>
  <c r="S319" i="1"/>
  <c r="T319" i="1"/>
  <c r="U319" i="1"/>
  <c r="V319" i="1" s="1"/>
  <c r="S320" i="1"/>
  <c r="T320" i="1"/>
  <c r="V320" i="1" s="1"/>
  <c r="U320" i="1"/>
  <c r="S321" i="1"/>
  <c r="T321" i="1" s="1"/>
  <c r="U321" i="1"/>
  <c r="S322" i="1"/>
  <c r="T322" i="1"/>
  <c r="U322" i="1"/>
  <c r="V322" i="1"/>
  <c r="S323" i="1"/>
  <c r="T323" i="1"/>
  <c r="U323" i="1"/>
  <c r="V323" i="1" s="1"/>
  <c r="S324" i="1"/>
  <c r="T324" i="1"/>
  <c r="V324" i="1" s="1"/>
  <c r="U324" i="1"/>
  <c r="S325" i="1"/>
  <c r="T325" i="1" s="1"/>
  <c r="U325" i="1"/>
  <c r="S326" i="1"/>
  <c r="T326" i="1"/>
  <c r="U326" i="1"/>
  <c r="V326" i="1"/>
  <c r="S327" i="1"/>
  <c r="T327" i="1"/>
  <c r="U327" i="1"/>
  <c r="V327" i="1" s="1"/>
  <c r="S328" i="1"/>
  <c r="T328" i="1"/>
  <c r="V328" i="1" s="1"/>
  <c r="U328" i="1"/>
  <c r="S329" i="1"/>
  <c r="T329" i="1" s="1"/>
  <c r="U329" i="1"/>
  <c r="S330" i="1"/>
  <c r="T330" i="1"/>
  <c r="U330" i="1"/>
  <c r="V330" i="1"/>
  <c r="S331" i="1"/>
  <c r="T331" i="1"/>
  <c r="U331" i="1"/>
  <c r="V331" i="1" s="1"/>
  <c r="S332" i="1"/>
  <c r="T332" i="1"/>
  <c r="V332" i="1" s="1"/>
  <c r="U332" i="1"/>
  <c r="S333" i="1"/>
  <c r="T333" i="1" s="1"/>
  <c r="V333" i="1" s="1"/>
  <c r="U333" i="1"/>
  <c r="S334" i="1"/>
  <c r="T334" i="1"/>
  <c r="U334" i="1"/>
  <c r="V334" i="1"/>
  <c r="S335" i="1"/>
  <c r="T335" i="1"/>
  <c r="U335" i="1"/>
  <c r="V335" i="1" s="1"/>
  <c r="S336" i="1"/>
  <c r="T336" i="1"/>
  <c r="V336" i="1" s="1"/>
  <c r="U336" i="1"/>
  <c r="S338" i="1"/>
  <c r="T338" i="1" s="1"/>
  <c r="V338" i="1" s="1"/>
  <c r="U338" i="1"/>
  <c r="S339" i="1"/>
  <c r="T339" i="1"/>
  <c r="U339" i="1"/>
  <c r="V339" i="1"/>
  <c r="S340" i="1"/>
  <c r="T340" i="1"/>
  <c r="U340" i="1"/>
  <c r="V340" i="1" s="1"/>
  <c r="S341" i="1"/>
  <c r="T341" i="1"/>
  <c r="V341" i="1" s="1"/>
  <c r="U341" i="1"/>
  <c r="S342" i="1"/>
  <c r="T342" i="1" s="1"/>
  <c r="V342" i="1" s="1"/>
  <c r="U342" i="1"/>
  <c r="S343" i="1"/>
  <c r="T343" i="1"/>
  <c r="U343" i="1"/>
  <c r="V343" i="1"/>
  <c r="S344" i="1"/>
  <c r="T344" i="1"/>
  <c r="U344" i="1"/>
  <c r="V344" i="1" s="1"/>
  <c r="S345" i="1"/>
  <c r="T345" i="1"/>
  <c r="V345" i="1" s="1"/>
  <c r="U345" i="1"/>
  <c r="S346" i="1"/>
  <c r="T346" i="1" s="1"/>
  <c r="V346" i="1" s="1"/>
  <c r="U346" i="1"/>
  <c r="S347" i="1"/>
  <c r="T347" i="1"/>
  <c r="U347" i="1"/>
  <c r="V347" i="1"/>
  <c r="S348" i="1"/>
  <c r="T348" i="1"/>
  <c r="U348" i="1"/>
  <c r="V348" i="1" s="1"/>
  <c r="S349" i="1"/>
  <c r="T349" i="1"/>
  <c r="V349" i="1" s="1"/>
  <c r="U349" i="1"/>
  <c r="S350" i="1"/>
  <c r="T350" i="1" s="1"/>
  <c r="V350" i="1" s="1"/>
  <c r="U350" i="1"/>
  <c r="S351" i="1"/>
  <c r="T351" i="1"/>
  <c r="U351" i="1"/>
  <c r="V351" i="1"/>
  <c r="S352" i="1"/>
  <c r="T352" i="1"/>
  <c r="U352" i="1"/>
  <c r="V352" i="1" s="1"/>
  <c r="S353" i="1"/>
  <c r="T353" i="1"/>
  <c r="V353" i="1" s="1"/>
  <c r="U353" i="1"/>
  <c r="S354" i="1"/>
  <c r="T354" i="1" s="1"/>
  <c r="V354" i="1" s="1"/>
  <c r="U354" i="1"/>
  <c r="S355" i="1"/>
  <c r="T355" i="1"/>
  <c r="U355" i="1"/>
  <c r="V355" i="1"/>
  <c r="S356" i="1"/>
  <c r="T356" i="1"/>
  <c r="U356" i="1"/>
  <c r="V356" i="1" s="1"/>
  <c r="S357" i="1"/>
  <c r="T357" i="1"/>
  <c r="V357" i="1" s="1"/>
  <c r="U357" i="1"/>
  <c r="S358" i="1"/>
  <c r="T358" i="1" s="1"/>
  <c r="V358" i="1" s="1"/>
  <c r="U358" i="1"/>
  <c r="S359" i="1"/>
  <c r="T359" i="1"/>
  <c r="U359" i="1"/>
  <c r="V359" i="1"/>
  <c r="S360" i="1"/>
  <c r="T360" i="1"/>
  <c r="U360" i="1"/>
  <c r="V360" i="1" s="1"/>
  <c r="S361" i="1"/>
  <c r="T361" i="1"/>
  <c r="V361" i="1" s="1"/>
  <c r="U361" i="1"/>
  <c r="S362" i="1"/>
  <c r="T362" i="1" s="1"/>
  <c r="V362" i="1" s="1"/>
  <c r="U362" i="1"/>
  <c r="S363" i="1"/>
  <c r="T363" i="1"/>
  <c r="U363" i="1"/>
  <c r="V363" i="1"/>
  <c r="S364" i="1"/>
  <c r="T364" i="1"/>
  <c r="U364" i="1"/>
  <c r="V364" i="1" s="1"/>
  <c r="S365" i="1"/>
  <c r="T365" i="1" s="1"/>
  <c r="V365" i="1" s="1"/>
  <c r="U365" i="1"/>
  <c r="S366" i="1"/>
  <c r="T366" i="1" s="1"/>
  <c r="U366" i="1"/>
  <c r="V366" i="1" s="1"/>
  <c r="S367" i="1"/>
  <c r="T367" i="1"/>
  <c r="U367" i="1"/>
  <c r="V367" i="1" s="1"/>
  <c r="S369" i="1"/>
  <c r="T369" i="1"/>
  <c r="U369" i="1"/>
  <c r="V369" i="1" s="1"/>
  <c r="S370" i="1"/>
  <c r="T370" i="1" s="1"/>
  <c r="U370" i="1"/>
  <c r="S371" i="1"/>
  <c r="T371" i="1"/>
  <c r="U371" i="1"/>
  <c r="V371" i="1" s="1"/>
  <c r="S372" i="1"/>
  <c r="T372" i="1" s="1"/>
  <c r="U372" i="1"/>
  <c r="S374" i="1"/>
  <c r="T374" i="1"/>
  <c r="U374" i="1"/>
  <c r="V374" i="1" s="1"/>
  <c r="S375" i="1"/>
  <c r="T375" i="1" s="1"/>
  <c r="U375" i="1"/>
  <c r="S376" i="1"/>
  <c r="T376" i="1"/>
  <c r="U376" i="1"/>
  <c r="V376" i="1" s="1"/>
  <c r="S377" i="1"/>
  <c r="T377" i="1" s="1"/>
  <c r="U377" i="1"/>
  <c r="S378" i="1"/>
  <c r="T378" i="1"/>
  <c r="U378" i="1"/>
  <c r="V378" i="1" s="1"/>
  <c r="S379" i="1"/>
  <c r="T379" i="1" s="1"/>
  <c r="U379" i="1"/>
  <c r="S380" i="1"/>
  <c r="T380" i="1"/>
  <c r="U380" i="1"/>
  <c r="V380" i="1" s="1"/>
  <c r="S381" i="1"/>
  <c r="T381" i="1" s="1"/>
  <c r="U381" i="1"/>
  <c r="S382" i="1"/>
  <c r="T382" i="1"/>
  <c r="U382" i="1"/>
  <c r="V382" i="1" s="1"/>
  <c r="S383" i="1"/>
  <c r="T383" i="1" s="1"/>
  <c r="U383" i="1"/>
  <c r="S384" i="1"/>
  <c r="T384" i="1"/>
  <c r="U384" i="1"/>
  <c r="V384" i="1" s="1"/>
  <c r="S385" i="1"/>
  <c r="T385" i="1" s="1"/>
  <c r="U385" i="1"/>
  <c r="V385" i="1" s="1"/>
  <c r="S386" i="1"/>
  <c r="T386" i="1"/>
  <c r="U386" i="1"/>
  <c r="V386" i="1" s="1"/>
  <c r="S387" i="1"/>
  <c r="T387" i="1" s="1"/>
  <c r="U387" i="1"/>
  <c r="S388" i="1"/>
  <c r="T388" i="1"/>
  <c r="U388" i="1"/>
  <c r="V388" i="1" s="1"/>
  <c r="S389" i="1"/>
  <c r="T389" i="1" s="1"/>
  <c r="U389" i="1"/>
  <c r="V389" i="1" s="1"/>
  <c r="S390" i="1"/>
  <c r="T390" i="1"/>
  <c r="U390" i="1"/>
  <c r="V390" i="1" s="1"/>
  <c r="S391" i="1"/>
  <c r="T391" i="1" s="1"/>
  <c r="U391" i="1"/>
  <c r="S392" i="1"/>
  <c r="T392" i="1"/>
  <c r="U392" i="1"/>
  <c r="V392" i="1" s="1"/>
  <c r="S393" i="1"/>
  <c r="T393" i="1" s="1"/>
  <c r="U393" i="1"/>
  <c r="V393" i="1" s="1"/>
  <c r="S394" i="1"/>
  <c r="T394" i="1"/>
  <c r="U394" i="1"/>
  <c r="V394" i="1" s="1"/>
  <c r="S395" i="1"/>
  <c r="T395" i="1" s="1"/>
  <c r="U395" i="1"/>
  <c r="S396" i="1"/>
  <c r="T396" i="1"/>
  <c r="U396" i="1"/>
  <c r="V396" i="1" s="1"/>
  <c r="S397" i="1"/>
  <c r="T397" i="1" s="1"/>
  <c r="U397" i="1"/>
  <c r="S398" i="1"/>
  <c r="T398" i="1"/>
  <c r="U398" i="1"/>
  <c r="V398" i="1"/>
  <c r="S399" i="1"/>
  <c r="T399" i="1" s="1"/>
  <c r="U399" i="1"/>
  <c r="V399" i="1" s="1"/>
  <c r="S400" i="1"/>
  <c r="T400" i="1"/>
  <c r="U400" i="1"/>
  <c r="V400" i="1" s="1"/>
  <c r="S401" i="1"/>
  <c r="T401" i="1" s="1"/>
  <c r="U401" i="1"/>
  <c r="S402" i="1"/>
  <c r="T402" i="1"/>
  <c r="U402" i="1"/>
  <c r="V402" i="1"/>
  <c r="S403" i="1"/>
  <c r="T403" i="1" s="1"/>
  <c r="U403" i="1"/>
  <c r="S404" i="1"/>
  <c r="T404" i="1"/>
  <c r="U404" i="1"/>
  <c r="V404" i="1" s="1"/>
  <c r="S405" i="1"/>
  <c r="T405" i="1" s="1"/>
  <c r="U405" i="1"/>
  <c r="V405" i="1" s="1"/>
  <c r="S406" i="1"/>
  <c r="T406" i="1" s="1"/>
  <c r="V406" i="1" s="1"/>
  <c r="U406" i="1"/>
  <c r="S407" i="1"/>
  <c r="T407" i="1" s="1"/>
  <c r="U407" i="1"/>
  <c r="V407" i="1" s="1"/>
  <c r="S408" i="1"/>
  <c r="T408" i="1"/>
  <c r="U408" i="1"/>
  <c r="V408" i="1" s="1"/>
  <c r="S409" i="1"/>
  <c r="T409" i="1" s="1"/>
  <c r="U409" i="1"/>
  <c r="S410" i="1"/>
  <c r="T410" i="1" s="1"/>
  <c r="V410" i="1" s="1"/>
  <c r="U410" i="1"/>
  <c r="S411" i="1"/>
  <c r="T411" i="1" s="1"/>
  <c r="U411" i="1"/>
  <c r="S412" i="1"/>
  <c r="T412" i="1"/>
  <c r="U412" i="1"/>
  <c r="V412" i="1" s="1"/>
  <c r="S413" i="1"/>
  <c r="T413" i="1" s="1"/>
  <c r="U413" i="1"/>
  <c r="V413" i="1" s="1"/>
  <c r="S414" i="1"/>
  <c r="T414" i="1" s="1"/>
  <c r="V414" i="1" s="1"/>
  <c r="U414" i="1"/>
  <c r="S415" i="1"/>
  <c r="T415" i="1" s="1"/>
  <c r="U415" i="1"/>
  <c r="V415" i="1" s="1"/>
  <c r="S416" i="1"/>
  <c r="T416" i="1"/>
  <c r="U416" i="1"/>
  <c r="V416" i="1" s="1"/>
  <c r="S417" i="1"/>
  <c r="T417" i="1" s="1"/>
  <c r="U417" i="1"/>
  <c r="S418" i="1"/>
  <c r="T418" i="1" s="1"/>
  <c r="V418" i="1" s="1"/>
  <c r="U418" i="1"/>
  <c r="S419" i="1"/>
  <c r="T419" i="1" s="1"/>
  <c r="U419" i="1"/>
  <c r="S420" i="1"/>
  <c r="T420" i="1"/>
  <c r="U420" i="1"/>
  <c r="V420" i="1" s="1"/>
  <c r="S421" i="1"/>
  <c r="T421" i="1" s="1"/>
  <c r="U421" i="1"/>
  <c r="V421" i="1" s="1"/>
  <c r="S422" i="1"/>
  <c r="T422" i="1" s="1"/>
  <c r="V422" i="1" s="1"/>
  <c r="U422" i="1"/>
  <c r="S423" i="1"/>
  <c r="T423" i="1" s="1"/>
  <c r="U423" i="1"/>
  <c r="V423" i="1" s="1"/>
  <c r="S425" i="1"/>
  <c r="T425" i="1"/>
  <c r="U425" i="1"/>
  <c r="V425" i="1" s="1"/>
  <c r="S426" i="1"/>
  <c r="T426" i="1" s="1"/>
  <c r="U426" i="1"/>
  <c r="S427" i="1"/>
  <c r="T427" i="1" s="1"/>
  <c r="V427" i="1" s="1"/>
  <c r="U427" i="1"/>
  <c r="S428" i="1"/>
  <c r="T428" i="1" s="1"/>
  <c r="U428" i="1"/>
  <c r="S429" i="1"/>
  <c r="T429" i="1"/>
  <c r="U429" i="1"/>
  <c r="V429" i="1" s="1"/>
  <c r="S430" i="1"/>
  <c r="T430" i="1" s="1"/>
  <c r="U430" i="1"/>
  <c r="V430" i="1" s="1"/>
  <c r="S431" i="1"/>
  <c r="T431" i="1" s="1"/>
  <c r="V431" i="1" s="1"/>
  <c r="U431" i="1"/>
  <c r="S432" i="1"/>
  <c r="T432" i="1" s="1"/>
  <c r="U432" i="1"/>
  <c r="V432" i="1" s="1"/>
  <c r="S433" i="1"/>
  <c r="T433" i="1"/>
  <c r="U433" i="1"/>
  <c r="V433" i="1" s="1"/>
  <c r="S434" i="1"/>
  <c r="T434" i="1" s="1"/>
  <c r="U434" i="1"/>
  <c r="S435" i="1"/>
  <c r="T435" i="1" s="1"/>
  <c r="V435" i="1" s="1"/>
  <c r="U435" i="1"/>
  <c r="S436" i="1"/>
  <c r="T436" i="1" s="1"/>
  <c r="U436" i="1"/>
  <c r="S437" i="1"/>
  <c r="T437" i="1"/>
  <c r="U437" i="1"/>
  <c r="V437" i="1" s="1"/>
  <c r="S438" i="1"/>
  <c r="T438" i="1" s="1"/>
  <c r="U438" i="1"/>
  <c r="V438" i="1" s="1"/>
  <c r="S439" i="1"/>
  <c r="T439" i="1" s="1"/>
  <c r="V439" i="1" s="1"/>
  <c r="U439" i="1"/>
  <c r="S440" i="1"/>
  <c r="T440" i="1" s="1"/>
  <c r="U440" i="1"/>
  <c r="V440" i="1" s="1"/>
  <c r="S441" i="1"/>
  <c r="T441" i="1"/>
  <c r="U441" i="1"/>
  <c r="V441" i="1" s="1"/>
  <c r="S442" i="1"/>
  <c r="T442" i="1" s="1"/>
  <c r="U442" i="1"/>
  <c r="S443" i="1"/>
  <c r="T443" i="1" s="1"/>
  <c r="V443" i="1" s="1"/>
  <c r="U443" i="1"/>
  <c r="S444" i="1"/>
  <c r="T444" i="1" s="1"/>
  <c r="U444" i="1"/>
  <c r="S445" i="1"/>
  <c r="T445" i="1"/>
  <c r="U445" i="1"/>
  <c r="V445" i="1" s="1"/>
  <c r="S446" i="1"/>
  <c r="T446" i="1" s="1"/>
  <c r="U446" i="1"/>
  <c r="V446" i="1" s="1"/>
  <c r="S447" i="1"/>
  <c r="T447" i="1" s="1"/>
  <c r="V447" i="1" s="1"/>
  <c r="U447" i="1"/>
  <c r="S448" i="1"/>
  <c r="T448" i="1" s="1"/>
  <c r="U448" i="1"/>
  <c r="V448" i="1" s="1"/>
  <c r="S449" i="1"/>
  <c r="T449" i="1"/>
  <c r="U449" i="1"/>
  <c r="V449" i="1" s="1"/>
  <c r="S450" i="1"/>
  <c r="T450" i="1" s="1"/>
  <c r="U450" i="1"/>
  <c r="S451" i="1"/>
  <c r="T451" i="1" s="1"/>
  <c r="V451" i="1" s="1"/>
  <c r="U451" i="1"/>
  <c r="S452" i="1"/>
  <c r="T452" i="1" s="1"/>
  <c r="U452" i="1"/>
  <c r="S453" i="1"/>
  <c r="T453" i="1"/>
  <c r="U453" i="1"/>
  <c r="V453" i="1" s="1"/>
  <c r="S454" i="1"/>
  <c r="T454" i="1" s="1"/>
  <c r="U454" i="1"/>
  <c r="V454" i="1" s="1"/>
  <c r="S455" i="1"/>
  <c r="T455" i="1" s="1"/>
  <c r="V455" i="1" s="1"/>
  <c r="U455" i="1"/>
  <c r="S456" i="1"/>
  <c r="T456" i="1" s="1"/>
  <c r="U456" i="1"/>
  <c r="V456" i="1" s="1"/>
  <c r="S457" i="1"/>
  <c r="T457" i="1"/>
  <c r="U457" i="1"/>
  <c r="V457" i="1" s="1"/>
  <c r="S458" i="1"/>
  <c r="T458" i="1" s="1"/>
  <c r="U458" i="1"/>
  <c r="S459" i="1"/>
  <c r="T459" i="1" s="1"/>
  <c r="V459" i="1" s="1"/>
  <c r="U459" i="1"/>
  <c r="S460" i="1"/>
  <c r="T460" i="1" s="1"/>
  <c r="U460" i="1"/>
  <c r="S461" i="1"/>
  <c r="T461" i="1"/>
  <c r="U461" i="1"/>
  <c r="V461" i="1" s="1"/>
  <c r="S462" i="1"/>
  <c r="T462" i="1" s="1"/>
  <c r="U462" i="1"/>
  <c r="V462" i="1" s="1"/>
  <c r="S463" i="1"/>
  <c r="T463" i="1" s="1"/>
  <c r="V463" i="1" s="1"/>
  <c r="U463" i="1"/>
  <c r="S464" i="1"/>
  <c r="T464" i="1" s="1"/>
  <c r="U464" i="1"/>
  <c r="V464" i="1" s="1"/>
  <c r="S465" i="1"/>
  <c r="T465" i="1"/>
  <c r="U465" i="1"/>
  <c r="V465" i="1" s="1"/>
  <c r="S466" i="1"/>
  <c r="T466" i="1"/>
  <c r="U466" i="1"/>
  <c r="V466" i="1" s="1"/>
  <c r="S467" i="1"/>
  <c r="T467" i="1" s="1"/>
  <c r="V467" i="1" s="1"/>
  <c r="U467" i="1"/>
  <c r="S468" i="1"/>
  <c r="T468" i="1" s="1"/>
  <c r="U468" i="1"/>
  <c r="V468" i="1" s="1"/>
  <c r="S469" i="1"/>
  <c r="T469" i="1"/>
  <c r="U469" i="1"/>
  <c r="V469" i="1" s="1"/>
  <c r="S470" i="1"/>
  <c r="T470" i="1"/>
  <c r="U470" i="1"/>
  <c r="V470" i="1" s="1"/>
  <c r="S471" i="1"/>
  <c r="T471" i="1" s="1"/>
  <c r="V471" i="1" s="1"/>
  <c r="U471" i="1"/>
  <c r="S472" i="1"/>
  <c r="T472" i="1" s="1"/>
  <c r="U472" i="1"/>
  <c r="V472" i="1" s="1"/>
  <c r="S473" i="1"/>
  <c r="T473" i="1"/>
  <c r="U473" i="1"/>
  <c r="V473" i="1" s="1"/>
  <c r="S474" i="1"/>
  <c r="T474" i="1"/>
  <c r="U474" i="1"/>
  <c r="V474" i="1" s="1"/>
  <c r="S475" i="1"/>
  <c r="T475" i="1" s="1"/>
  <c r="V475" i="1" s="1"/>
  <c r="U475" i="1"/>
  <c r="S476" i="1"/>
  <c r="T476" i="1" s="1"/>
  <c r="U476" i="1"/>
  <c r="V476" i="1" s="1"/>
  <c r="S477" i="1"/>
  <c r="T477" i="1"/>
  <c r="U477" i="1"/>
  <c r="V477" i="1" s="1"/>
  <c r="S478" i="1"/>
  <c r="T478" i="1"/>
  <c r="U478" i="1"/>
  <c r="V478" i="1" s="1"/>
  <c r="S479" i="1"/>
  <c r="T479" i="1" s="1"/>
  <c r="V479" i="1" s="1"/>
  <c r="U479" i="1"/>
  <c r="S480" i="1"/>
  <c r="T480" i="1" s="1"/>
  <c r="U480" i="1"/>
  <c r="S481" i="1"/>
  <c r="T481" i="1"/>
  <c r="U481" i="1"/>
  <c r="V481" i="1" s="1"/>
  <c r="S482" i="1"/>
  <c r="T482" i="1"/>
  <c r="U482" i="1"/>
  <c r="V482" i="1" s="1"/>
  <c r="S483" i="1"/>
  <c r="T483" i="1" s="1"/>
  <c r="V483" i="1" s="1"/>
  <c r="U483" i="1"/>
  <c r="S484" i="1"/>
  <c r="T484" i="1" s="1"/>
  <c r="U484" i="1"/>
  <c r="V484" i="1" s="1"/>
  <c r="S485" i="1"/>
  <c r="T485" i="1"/>
  <c r="U485" i="1"/>
  <c r="V485" i="1" s="1"/>
  <c r="S486" i="1"/>
  <c r="T486" i="1"/>
  <c r="U486" i="1"/>
  <c r="V486" i="1" s="1"/>
  <c r="S487" i="1"/>
  <c r="T487" i="1" s="1"/>
  <c r="V487" i="1" s="1"/>
  <c r="U487" i="1"/>
  <c r="S488" i="1"/>
  <c r="T488" i="1" s="1"/>
  <c r="U488" i="1"/>
  <c r="S489" i="1"/>
  <c r="T489" i="1"/>
  <c r="U489" i="1"/>
  <c r="V489" i="1" s="1"/>
  <c r="S490" i="1"/>
  <c r="T490" i="1"/>
  <c r="U490" i="1"/>
  <c r="V490" i="1" s="1"/>
  <c r="S491" i="1"/>
  <c r="T491" i="1" s="1"/>
  <c r="V491" i="1" s="1"/>
  <c r="U491" i="1"/>
  <c r="S492" i="1"/>
  <c r="T492" i="1" s="1"/>
  <c r="U492" i="1"/>
  <c r="S494" i="1"/>
  <c r="T494" i="1"/>
  <c r="U494" i="1"/>
  <c r="V494" i="1" s="1"/>
  <c r="S495" i="1"/>
  <c r="T495" i="1" s="1"/>
  <c r="U495" i="1"/>
  <c r="S496" i="1"/>
  <c r="T496" i="1" s="1"/>
  <c r="V496" i="1" s="1"/>
  <c r="U496" i="1"/>
  <c r="S498" i="1"/>
  <c r="T498" i="1" s="1"/>
  <c r="U498" i="1"/>
  <c r="S499" i="1"/>
  <c r="T499" i="1"/>
  <c r="U499" i="1"/>
  <c r="V499" i="1" s="1"/>
  <c r="S500" i="1"/>
  <c r="T500" i="1" s="1"/>
  <c r="U500" i="1"/>
  <c r="S501" i="1"/>
  <c r="T501" i="1" s="1"/>
  <c r="V501" i="1" s="1"/>
  <c r="U501" i="1"/>
  <c r="S502" i="1"/>
  <c r="T502" i="1" s="1"/>
  <c r="U502" i="1"/>
  <c r="S503" i="1"/>
  <c r="T503" i="1"/>
  <c r="U503" i="1"/>
  <c r="V503" i="1" s="1"/>
  <c r="S504" i="1"/>
  <c r="T504" i="1" s="1"/>
  <c r="U504" i="1"/>
  <c r="V504" i="1" s="1"/>
  <c r="S505" i="1"/>
  <c r="T505" i="1" s="1"/>
  <c r="V505" i="1" s="1"/>
  <c r="U505" i="1"/>
  <c r="S506" i="1"/>
  <c r="T506" i="1" s="1"/>
  <c r="U506" i="1"/>
  <c r="V506" i="1" s="1"/>
  <c r="S507" i="1"/>
  <c r="T507" i="1"/>
  <c r="U507" i="1"/>
  <c r="V507" i="1" s="1"/>
  <c r="S508" i="1"/>
  <c r="T508" i="1" s="1"/>
  <c r="U508" i="1"/>
  <c r="V508" i="1" s="1"/>
  <c r="S509" i="1"/>
  <c r="T509" i="1" s="1"/>
  <c r="V509" i="1" s="1"/>
  <c r="U509" i="1"/>
  <c r="S510" i="1"/>
  <c r="T510" i="1" s="1"/>
  <c r="U510" i="1"/>
  <c r="V510" i="1" s="1"/>
  <c r="S511" i="1"/>
  <c r="T511" i="1"/>
  <c r="U511" i="1"/>
  <c r="V511" i="1" s="1"/>
  <c r="S512" i="1"/>
  <c r="T512" i="1" s="1"/>
  <c r="U512" i="1"/>
  <c r="S513" i="1"/>
  <c r="T513" i="1" s="1"/>
  <c r="V513" i="1" s="1"/>
  <c r="U513" i="1"/>
  <c r="S514" i="1"/>
  <c r="T514" i="1" s="1"/>
  <c r="U514" i="1"/>
  <c r="S515" i="1"/>
  <c r="T515" i="1"/>
  <c r="U515" i="1"/>
  <c r="V515" i="1" s="1"/>
  <c r="S516" i="1"/>
  <c r="T516" i="1" s="1"/>
  <c r="U516" i="1"/>
  <c r="S517" i="1"/>
  <c r="T517" i="1" s="1"/>
  <c r="V517" i="1" s="1"/>
  <c r="U517" i="1"/>
  <c r="S518" i="1"/>
  <c r="T518" i="1" s="1"/>
  <c r="U518" i="1"/>
  <c r="S519" i="1"/>
  <c r="T519" i="1"/>
  <c r="U519" i="1"/>
  <c r="V519" i="1" s="1"/>
  <c r="S520" i="1"/>
  <c r="T520" i="1"/>
  <c r="U520" i="1"/>
  <c r="V520" i="1" s="1"/>
  <c r="S521" i="1"/>
  <c r="T521" i="1" s="1"/>
  <c r="V521" i="1" s="1"/>
  <c r="U521" i="1"/>
  <c r="S522" i="1"/>
  <c r="T522" i="1" s="1"/>
  <c r="U522" i="1"/>
  <c r="V522" i="1" s="1"/>
  <c r="S523" i="1"/>
  <c r="T523" i="1"/>
  <c r="U523" i="1"/>
  <c r="V523" i="1" s="1"/>
  <c r="S524" i="1"/>
  <c r="T524" i="1"/>
  <c r="U524" i="1"/>
  <c r="V524" i="1" s="1"/>
  <c r="S525" i="1"/>
  <c r="T525" i="1" s="1"/>
  <c r="V525" i="1" s="1"/>
  <c r="U525" i="1"/>
  <c r="S526" i="1"/>
  <c r="T526" i="1" s="1"/>
  <c r="U526" i="1"/>
  <c r="S527" i="1"/>
  <c r="T527" i="1"/>
  <c r="U527" i="1"/>
  <c r="V527" i="1" s="1"/>
  <c r="S528" i="1"/>
  <c r="T528" i="1"/>
  <c r="U528" i="1"/>
  <c r="V528" i="1" s="1"/>
  <c r="S529" i="1"/>
  <c r="T529" i="1" s="1"/>
  <c r="V529" i="1" s="1"/>
  <c r="U529" i="1"/>
  <c r="S530" i="1"/>
  <c r="T530" i="1" s="1"/>
  <c r="U530" i="1"/>
  <c r="V530" i="1" s="1"/>
  <c r="S531" i="1"/>
  <c r="T531" i="1"/>
  <c r="U531" i="1"/>
  <c r="V531" i="1" s="1"/>
  <c r="S532" i="1"/>
  <c r="T532" i="1"/>
  <c r="U532" i="1"/>
  <c r="V532" i="1" s="1"/>
  <c r="S533" i="1"/>
  <c r="T533" i="1" s="1"/>
  <c r="V533" i="1" s="1"/>
  <c r="U533" i="1"/>
  <c r="S534" i="1"/>
  <c r="T534" i="1" s="1"/>
  <c r="U534" i="1"/>
  <c r="S535" i="1"/>
  <c r="T535" i="1"/>
  <c r="U535" i="1"/>
  <c r="V535" i="1" s="1"/>
  <c r="S536" i="1"/>
  <c r="T536" i="1"/>
  <c r="U536" i="1"/>
  <c r="V536" i="1" s="1"/>
  <c r="S537" i="1"/>
  <c r="T537" i="1" s="1"/>
  <c r="V537" i="1" s="1"/>
  <c r="U537" i="1"/>
  <c r="S538" i="1"/>
  <c r="T538" i="1" s="1"/>
  <c r="U538" i="1"/>
  <c r="V538" i="1" s="1"/>
  <c r="S539" i="1"/>
  <c r="T539" i="1"/>
  <c r="U539" i="1"/>
  <c r="V539" i="1" s="1"/>
  <c r="S540" i="1"/>
  <c r="T540" i="1" s="1"/>
  <c r="U540" i="1"/>
  <c r="S541" i="1"/>
  <c r="T541" i="1" s="1"/>
  <c r="V541" i="1" s="1"/>
  <c r="U541" i="1"/>
  <c r="S542" i="1"/>
  <c r="T542" i="1" s="1"/>
  <c r="U542" i="1"/>
  <c r="V542" i="1" s="1"/>
  <c r="S543" i="1"/>
  <c r="T543" i="1"/>
  <c r="U543" i="1"/>
  <c r="V543" i="1" s="1"/>
  <c r="S544" i="1"/>
  <c r="T544" i="1"/>
  <c r="U544" i="1"/>
  <c r="S545" i="1"/>
  <c r="T545" i="1" s="1"/>
  <c r="V545" i="1" s="1"/>
  <c r="U545" i="1"/>
  <c r="S546" i="1"/>
  <c r="T546" i="1" s="1"/>
  <c r="U546" i="1"/>
  <c r="V546" i="1" s="1"/>
  <c r="S547" i="1"/>
  <c r="T547" i="1"/>
  <c r="U547" i="1"/>
  <c r="V547" i="1" s="1"/>
  <c r="S549" i="1"/>
  <c r="T549" i="1" s="1"/>
  <c r="U549" i="1"/>
  <c r="S550" i="1"/>
  <c r="T550" i="1" s="1"/>
  <c r="V550" i="1" s="1"/>
  <c r="U550" i="1"/>
  <c r="S551" i="1"/>
  <c r="T551" i="1" s="1"/>
  <c r="U551" i="1"/>
  <c r="S552" i="1"/>
  <c r="T552" i="1"/>
  <c r="U552" i="1"/>
  <c r="V552" i="1" s="1"/>
  <c r="S553" i="1"/>
  <c r="T553" i="1" s="1"/>
  <c r="U553" i="1"/>
  <c r="V553" i="1" s="1"/>
  <c r="S554" i="1"/>
  <c r="T554" i="1" s="1"/>
  <c r="V554" i="1" s="1"/>
  <c r="U554" i="1"/>
  <c r="S555" i="1"/>
  <c r="T555" i="1" s="1"/>
  <c r="U555" i="1"/>
  <c r="V555" i="1" s="1"/>
  <c r="S556" i="1"/>
  <c r="T556" i="1"/>
  <c r="U556" i="1"/>
  <c r="V556" i="1" s="1"/>
  <c r="S557" i="1"/>
  <c r="T557" i="1" s="1"/>
  <c r="U557" i="1"/>
  <c r="S558" i="1"/>
  <c r="T558" i="1" s="1"/>
  <c r="V558" i="1" s="1"/>
  <c r="U558" i="1"/>
  <c r="S559" i="1"/>
  <c r="T559" i="1" s="1"/>
  <c r="U559" i="1"/>
  <c r="S560" i="1"/>
  <c r="T560" i="1"/>
  <c r="U560" i="1"/>
  <c r="V560" i="1" s="1"/>
  <c r="S561" i="1"/>
  <c r="T561" i="1" s="1"/>
  <c r="U561" i="1"/>
  <c r="V561" i="1" s="1"/>
  <c r="S562" i="1"/>
  <c r="T562" i="1" s="1"/>
  <c r="V562" i="1" s="1"/>
  <c r="U562" i="1"/>
  <c r="S563" i="1"/>
  <c r="T563" i="1" s="1"/>
  <c r="U563" i="1"/>
  <c r="V563" i="1" s="1"/>
  <c r="S564" i="1"/>
  <c r="T564" i="1"/>
  <c r="U564" i="1"/>
  <c r="V564" i="1" s="1"/>
  <c r="S565" i="1"/>
  <c r="T565" i="1" s="1"/>
  <c r="U565" i="1"/>
  <c r="S566" i="1"/>
  <c r="T566" i="1" s="1"/>
  <c r="V566" i="1" s="1"/>
  <c r="U566" i="1"/>
  <c r="S567" i="1"/>
  <c r="T567" i="1" s="1"/>
  <c r="U567" i="1"/>
  <c r="S568" i="1"/>
  <c r="T568" i="1"/>
  <c r="U568" i="1"/>
  <c r="V568" i="1" s="1"/>
  <c r="S569" i="1"/>
  <c r="T569" i="1" s="1"/>
  <c r="U569" i="1"/>
  <c r="V569" i="1" s="1"/>
  <c r="S570" i="1"/>
  <c r="T570" i="1" s="1"/>
  <c r="V570" i="1" s="1"/>
  <c r="U570" i="1"/>
  <c r="S571" i="1"/>
  <c r="T571" i="1" s="1"/>
  <c r="U571" i="1"/>
  <c r="V571" i="1" s="1"/>
  <c r="S572" i="1"/>
  <c r="T572" i="1"/>
  <c r="U572" i="1"/>
  <c r="V572" i="1" s="1"/>
  <c r="S573" i="1"/>
  <c r="T573" i="1" s="1"/>
  <c r="U573" i="1"/>
  <c r="S575" i="1"/>
  <c r="T575" i="1" s="1"/>
  <c r="V575" i="1" s="1"/>
  <c r="U575" i="1"/>
  <c r="S576" i="1"/>
  <c r="T576" i="1" s="1"/>
  <c r="U576" i="1"/>
  <c r="S577" i="1"/>
  <c r="T577" i="1"/>
  <c r="U577" i="1"/>
  <c r="V577" i="1" s="1"/>
  <c r="S578" i="1"/>
  <c r="T578" i="1" s="1"/>
  <c r="U578" i="1"/>
  <c r="V578" i="1" s="1"/>
  <c r="S579" i="1"/>
  <c r="T579" i="1" s="1"/>
  <c r="V579" i="1" s="1"/>
  <c r="U579" i="1"/>
  <c r="S580" i="1"/>
  <c r="T580" i="1" s="1"/>
  <c r="U580" i="1"/>
  <c r="V580" i="1" s="1"/>
  <c r="S581" i="1"/>
  <c r="T581" i="1"/>
  <c r="U581" i="1"/>
  <c r="V581" i="1" s="1"/>
  <c r="S582" i="1"/>
  <c r="T582" i="1" s="1"/>
  <c r="U582" i="1"/>
  <c r="S583" i="1"/>
  <c r="T583" i="1" s="1"/>
  <c r="V583" i="1" s="1"/>
  <c r="U583" i="1"/>
  <c r="S584" i="1"/>
  <c r="T584" i="1" s="1"/>
  <c r="U584" i="1"/>
  <c r="S585" i="1"/>
  <c r="T585" i="1"/>
  <c r="U585" i="1"/>
  <c r="V585" i="1" s="1"/>
  <c r="S586" i="1"/>
  <c r="T586" i="1" s="1"/>
  <c r="U586" i="1"/>
  <c r="V586" i="1" s="1"/>
  <c r="S587" i="1"/>
  <c r="T587" i="1" s="1"/>
  <c r="V587" i="1" s="1"/>
  <c r="U587" i="1"/>
  <c r="S588" i="1"/>
  <c r="T588" i="1" s="1"/>
  <c r="U588" i="1"/>
  <c r="V588" i="1" s="1"/>
  <c r="S589" i="1"/>
  <c r="T589" i="1"/>
  <c r="U589" i="1"/>
  <c r="V589" i="1" s="1"/>
  <c r="S590" i="1"/>
  <c r="T590" i="1" s="1"/>
  <c r="U590" i="1"/>
  <c r="S591" i="1"/>
  <c r="T591" i="1" s="1"/>
  <c r="V591" i="1" s="1"/>
  <c r="U591" i="1"/>
  <c r="S592" i="1"/>
  <c r="T592" i="1" s="1"/>
  <c r="U592" i="1"/>
  <c r="S594" i="1"/>
  <c r="T594" i="1"/>
  <c r="U594" i="1"/>
  <c r="V594" i="1" s="1"/>
  <c r="S595" i="1"/>
  <c r="T595" i="1" s="1"/>
  <c r="U595" i="1"/>
  <c r="V595" i="1" s="1"/>
  <c r="S596" i="1"/>
  <c r="T596" i="1" s="1"/>
  <c r="V596" i="1" s="1"/>
  <c r="U596" i="1"/>
  <c r="S597" i="1"/>
  <c r="T597" i="1" s="1"/>
  <c r="U597" i="1"/>
  <c r="V597" i="1" s="1"/>
  <c r="S598" i="1"/>
  <c r="T598" i="1"/>
  <c r="U598" i="1"/>
  <c r="V598" i="1" s="1"/>
  <c r="S599" i="1"/>
  <c r="T599" i="1" s="1"/>
  <c r="U599" i="1"/>
  <c r="S600" i="1"/>
  <c r="T600" i="1" s="1"/>
  <c r="V600" i="1" s="1"/>
  <c r="U600" i="1"/>
  <c r="S601" i="1"/>
  <c r="T601" i="1" s="1"/>
  <c r="U601" i="1"/>
  <c r="S602" i="1"/>
  <c r="T602" i="1"/>
  <c r="U602" i="1"/>
  <c r="V602" i="1" s="1"/>
  <c r="S603" i="1"/>
  <c r="T603" i="1" s="1"/>
  <c r="U603" i="1"/>
  <c r="V603" i="1" s="1"/>
  <c r="S604" i="1"/>
  <c r="T604" i="1" s="1"/>
  <c r="V604" i="1" s="1"/>
  <c r="U604" i="1"/>
  <c r="S606" i="1"/>
  <c r="T606" i="1" s="1"/>
  <c r="U606" i="1"/>
  <c r="V606" i="1" s="1"/>
  <c r="S607" i="1"/>
  <c r="T607" i="1"/>
  <c r="U607" i="1"/>
  <c r="V607" i="1" s="1"/>
  <c r="S608" i="1"/>
  <c r="T608" i="1" s="1"/>
  <c r="U608" i="1"/>
  <c r="S609" i="1"/>
  <c r="T609" i="1" s="1"/>
  <c r="V609" i="1" s="1"/>
  <c r="U609" i="1"/>
  <c r="S610" i="1"/>
  <c r="T610" i="1" s="1"/>
  <c r="U610" i="1"/>
  <c r="S611" i="1"/>
  <c r="T611" i="1"/>
  <c r="U611" i="1"/>
  <c r="V611" i="1" s="1"/>
  <c r="S612" i="1"/>
  <c r="T612" i="1" s="1"/>
  <c r="U612" i="1"/>
  <c r="V612" i="1" s="1"/>
  <c r="S613" i="1"/>
  <c r="T613" i="1" s="1"/>
  <c r="V613" i="1" s="1"/>
  <c r="U613" i="1"/>
  <c r="S614" i="1"/>
  <c r="T614" i="1" s="1"/>
  <c r="U614" i="1"/>
  <c r="V614" i="1" s="1"/>
  <c r="S615" i="1"/>
  <c r="T615" i="1"/>
  <c r="U615" i="1"/>
  <c r="V615" i="1" s="1"/>
  <c r="S616" i="1"/>
  <c r="T616" i="1" s="1"/>
  <c r="U616" i="1"/>
  <c r="S617" i="1"/>
  <c r="T617" i="1" s="1"/>
  <c r="V617" i="1" s="1"/>
  <c r="U617" i="1"/>
  <c r="S618" i="1"/>
  <c r="T618" i="1" s="1"/>
  <c r="U618" i="1"/>
  <c r="S619" i="1"/>
  <c r="T619" i="1"/>
  <c r="U619" i="1"/>
  <c r="V619" i="1" s="1"/>
  <c r="S620" i="1"/>
  <c r="T620" i="1" s="1"/>
  <c r="U620" i="1"/>
  <c r="V620" i="1" s="1"/>
  <c r="S621" i="1"/>
  <c r="T621" i="1" s="1"/>
  <c r="V621" i="1" s="1"/>
  <c r="U621" i="1"/>
  <c r="S622" i="1"/>
  <c r="T622" i="1" s="1"/>
  <c r="U622" i="1"/>
  <c r="V622" i="1" s="1"/>
  <c r="S623" i="1"/>
  <c r="T623" i="1"/>
  <c r="U623" i="1"/>
  <c r="V623" i="1" s="1"/>
  <c r="S624" i="1"/>
  <c r="T624" i="1" s="1"/>
  <c r="U624" i="1"/>
  <c r="S625" i="1"/>
  <c r="T625" i="1" s="1"/>
  <c r="V625" i="1" s="1"/>
  <c r="U625" i="1"/>
  <c r="S626" i="1"/>
  <c r="T626" i="1" s="1"/>
  <c r="U626" i="1"/>
  <c r="S627" i="1"/>
  <c r="T627" i="1"/>
  <c r="U627" i="1"/>
  <c r="V627" i="1" s="1"/>
  <c r="S628" i="1"/>
  <c r="T628" i="1" s="1"/>
  <c r="U628" i="1"/>
  <c r="V628" i="1" s="1"/>
  <c r="S629" i="1"/>
  <c r="T629" i="1" s="1"/>
  <c r="V629" i="1" s="1"/>
  <c r="U629" i="1"/>
  <c r="S630" i="1"/>
  <c r="T630" i="1" s="1"/>
  <c r="U630" i="1"/>
  <c r="V630" i="1" s="1"/>
  <c r="S631" i="1"/>
  <c r="T631" i="1"/>
  <c r="U631" i="1"/>
  <c r="V631" i="1" s="1"/>
  <c r="S632" i="1"/>
  <c r="T632" i="1" s="1"/>
  <c r="U632" i="1"/>
  <c r="S633" i="1"/>
  <c r="T633" i="1" s="1"/>
  <c r="V633" i="1" s="1"/>
  <c r="U633" i="1"/>
  <c r="S634" i="1"/>
  <c r="T634" i="1" s="1"/>
  <c r="U634" i="1"/>
  <c r="S635" i="1"/>
  <c r="T635" i="1"/>
  <c r="U635" i="1"/>
  <c r="V635" i="1" s="1"/>
  <c r="S636" i="1"/>
  <c r="T636" i="1" s="1"/>
  <c r="U636" i="1"/>
  <c r="V636" i="1" s="1"/>
  <c r="S637" i="1"/>
  <c r="T637" i="1" s="1"/>
  <c r="V637" i="1" s="1"/>
  <c r="U637" i="1"/>
  <c r="S638" i="1"/>
  <c r="T638" i="1" s="1"/>
  <c r="U638" i="1"/>
  <c r="V638" i="1" s="1"/>
  <c r="S639" i="1"/>
  <c r="T639" i="1"/>
  <c r="U639" i="1"/>
  <c r="V639" i="1" s="1"/>
  <c r="S640" i="1"/>
  <c r="T640" i="1" s="1"/>
  <c r="U640" i="1"/>
  <c r="S641" i="1"/>
  <c r="T641" i="1" s="1"/>
  <c r="V641" i="1" s="1"/>
  <c r="U641" i="1"/>
  <c r="S642" i="1"/>
  <c r="T642" i="1" s="1"/>
  <c r="U642" i="1"/>
  <c r="S643" i="1"/>
  <c r="T643" i="1"/>
  <c r="U643" i="1"/>
  <c r="V643" i="1" s="1"/>
  <c r="S644" i="1"/>
  <c r="T644" i="1" s="1"/>
  <c r="U644" i="1"/>
  <c r="V644" i="1" s="1"/>
  <c r="S645" i="1"/>
  <c r="T645" i="1" s="1"/>
  <c r="V645" i="1" s="1"/>
  <c r="U645" i="1"/>
  <c r="S646" i="1"/>
  <c r="T646" i="1" s="1"/>
  <c r="U646" i="1"/>
  <c r="V646" i="1" s="1"/>
  <c r="S647" i="1"/>
  <c r="T647" i="1"/>
  <c r="U647" i="1"/>
  <c r="V647" i="1" s="1"/>
  <c r="S648" i="1"/>
  <c r="T648" i="1" s="1"/>
  <c r="U648" i="1"/>
  <c r="S649" i="1"/>
  <c r="T649" i="1" s="1"/>
  <c r="V649" i="1" s="1"/>
  <c r="U649" i="1"/>
  <c r="S651" i="1"/>
  <c r="T651" i="1" s="1"/>
  <c r="U651" i="1"/>
  <c r="S652" i="1"/>
  <c r="T652" i="1"/>
  <c r="U652" i="1"/>
  <c r="V652" i="1" s="1"/>
  <c r="S653" i="1"/>
  <c r="T653" i="1" s="1"/>
  <c r="U653" i="1"/>
  <c r="V653" i="1" s="1"/>
  <c r="S654" i="1"/>
  <c r="T654" i="1" s="1"/>
  <c r="V654" i="1" s="1"/>
  <c r="U654" i="1"/>
  <c r="S655" i="1"/>
  <c r="T655" i="1" s="1"/>
  <c r="U655" i="1"/>
  <c r="V655" i="1" s="1"/>
  <c r="S656" i="1"/>
  <c r="T656" i="1"/>
  <c r="U656" i="1"/>
  <c r="V656" i="1" s="1"/>
  <c r="S657" i="1"/>
  <c r="T657" i="1" s="1"/>
  <c r="U657" i="1"/>
  <c r="S658" i="1"/>
  <c r="T658" i="1" s="1"/>
  <c r="V658" i="1" s="1"/>
  <c r="U658" i="1"/>
  <c r="V661" i="1"/>
  <c r="V657" i="1" l="1"/>
  <c r="V642" i="1"/>
  <c r="V640" i="1"/>
  <c r="V626" i="1"/>
  <c r="V624" i="1"/>
  <c r="V610" i="1"/>
  <c r="V608" i="1"/>
  <c r="V592" i="1"/>
  <c r="V590" i="1"/>
  <c r="V576" i="1"/>
  <c r="V573" i="1"/>
  <c r="V559" i="1"/>
  <c r="V557" i="1"/>
  <c r="V651" i="1"/>
  <c r="V648" i="1"/>
  <c r="V634" i="1"/>
  <c r="V632" i="1"/>
  <c r="V618" i="1"/>
  <c r="V616" i="1"/>
  <c r="V601" i="1"/>
  <c r="V599" i="1"/>
  <c r="V584" i="1"/>
  <c r="V582" i="1"/>
  <c r="V567" i="1"/>
  <c r="V565" i="1"/>
  <c r="V551" i="1"/>
  <c r="V452" i="1"/>
  <c r="V450" i="1"/>
  <c r="V436" i="1"/>
  <c r="V434" i="1"/>
  <c r="V419" i="1"/>
  <c r="V417" i="1"/>
  <c r="V403" i="1"/>
  <c r="V391" i="1"/>
  <c r="V383" i="1"/>
  <c r="V375" i="1"/>
  <c r="V544" i="1"/>
  <c r="V534" i="1"/>
  <c r="V526" i="1"/>
  <c r="V518" i="1"/>
  <c r="V516" i="1"/>
  <c r="V502" i="1"/>
  <c r="V500" i="1"/>
  <c r="V488" i="1"/>
  <c r="V480" i="1"/>
  <c r="V397" i="1"/>
  <c r="V381" i="1"/>
  <c r="V372" i="1"/>
  <c r="V514" i="1"/>
  <c r="V512" i="1"/>
  <c r="V498" i="1"/>
  <c r="V495" i="1"/>
  <c r="V460" i="1"/>
  <c r="V458" i="1"/>
  <c r="V444" i="1"/>
  <c r="V442" i="1"/>
  <c r="V428" i="1"/>
  <c r="V426" i="1"/>
  <c r="V411" i="1"/>
  <c r="V409" i="1"/>
  <c r="V401" i="1"/>
  <c r="V395" i="1"/>
  <c r="V387" i="1"/>
  <c r="V379" i="1"/>
  <c r="V370" i="1"/>
  <c r="V549" i="1"/>
  <c r="V540" i="1"/>
  <c r="V492" i="1"/>
  <c r="V377" i="1"/>
  <c r="V329" i="1"/>
  <c r="V325" i="1"/>
  <c r="V321" i="1"/>
  <c r="V316" i="1"/>
  <c r="V312" i="1"/>
  <c r="V308" i="1"/>
  <c r="V302" i="1"/>
  <c r="V290" i="1"/>
  <c r="V284" i="1"/>
  <c r="V274" i="1"/>
  <c r="V267" i="1"/>
  <c r="V256" i="1"/>
  <c r="V250" i="1"/>
  <c r="V240" i="1"/>
  <c r="V300" i="1"/>
  <c r="V293" i="1"/>
  <c r="V282" i="1"/>
  <c r="V276" i="1"/>
  <c r="V265" i="1"/>
  <c r="V258" i="1"/>
  <c r="V248" i="1"/>
  <c r="V242" i="1"/>
  <c r="V137" i="1"/>
  <c r="V135" i="1"/>
  <c r="V123" i="1"/>
  <c r="V226" i="1"/>
  <c r="V216" i="1"/>
  <c r="V208" i="1"/>
  <c r="V200" i="1"/>
  <c r="V191" i="1"/>
  <c r="V183" i="1"/>
  <c r="V175" i="1"/>
  <c r="V171" i="1"/>
  <c r="V167" i="1"/>
  <c r="V163" i="1"/>
  <c r="V159" i="1"/>
  <c r="V155" i="1"/>
  <c r="V151" i="1"/>
  <c r="V146" i="1"/>
  <c r="V139" i="1"/>
  <c r="V127" i="1"/>
  <c r="V121" i="1"/>
  <c r="V104" i="1"/>
  <c r="V116" i="1"/>
  <c r="V112" i="1"/>
  <c r="V90" i="1"/>
  <c r="V86" i="1"/>
  <c r="V82" i="1"/>
  <c r="V78" i="1"/>
  <c r="V74" i="1"/>
  <c r="V70" i="1"/>
  <c r="V66" i="1"/>
  <c r="V61" i="1"/>
  <c r="V57" i="1"/>
  <c r="V53" i="1"/>
  <c r="V49" i="1"/>
  <c r="V45" i="1"/>
  <c r="V40" i="1"/>
  <c r="V36" i="1"/>
  <c r="V32" i="1"/>
  <c r="V28" i="1"/>
  <c r="V24" i="1"/>
  <c r="V20" i="1"/>
  <c r="V16" i="1"/>
  <c r="V12" i="1"/>
  <c r="V8" i="1"/>
  <c r="V4" i="1"/>
  <c r="V659" i="1" s="1"/>
  <c r="V662" i="1" l="1"/>
  <c r="N673" i="1" l="1"/>
  <c r="I662" i="1" l="1"/>
  <c r="I663" i="1"/>
  <c r="I664" i="1"/>
  <c r="I665" i="1"/>
  <c r="I666" i="1"/>
  <c r="I661" i="1"/>
  <c r="J662" i="1"/>
  <c r="J663" i="1"/>
  <c r="J664" i="1"/>
  <c r="J665" i="1"/>
  <c r="J666" i="1"/>
  <c r="J661" i="1"/>
  <c r="I667" i="1" l="1"/>
  <c r="J667" i="1"/>
  <c r="K666" i="1"/>
  <c r="K662" i="1"/>
  <c r="K663" i="1"/>
  <c r="K664" i="1"/>
  <c r="K665" i="1"/>
  <c r="K661" i="1"/>
  <c r="BL421" i="4"/>
  <c r="BL422" i="4"/>
  <c r="BL423" i="4"/>
  <c r="BL446" i="4"/>
  <c r="BL447" i="4"/>
  <c r="BL448" i="4"/>
  <c r="BL464" i="4"/>
  <c r="BL465" i="4"/>
  <c r="BL480" i="4"/>
  <c r="BL481" i="4"/>
  <c r="BL482" i="4"/>
  <c r="BL486" i="4"/>
  <c r="BL487" i="4"/>
  <c r="BL492" i="4"/>
  <c r="BL493" i="4"/>
  <c r="BL501" i="4"/>
  <c r="BL502" i="4"/>
  <c r="BL503" i="4"/>
  <c r="BL513" i="4"/>
  <c r="BL514" i="4"/>
  <c r="BL515" i="4"/>
  <c r="BL424" i="4"/>
  <c r="BL425" i="4"/>
  <c r="BL449" i="4"/>
  <c r="BL450" i="4"/>
  <c r="BL927" i="4"/>
  <c r="BL926" i="4"/>
  <c r="BL768" i="4"/>
  <c r="BL767" i="4"/>
  <c r="BL742" i="4"/>
  <c r="BL741" i="4"/>
  <c r="BL700" i="4"/>
  <c r="BL688" i="4"/>
  <c r="BL680" i="4"/>
  <c r="BL671" i="4"/>
  <c r="BL665" i="4"/>
  <c r="BL652" i="4"/>
  <c r="BL647" i="4"/>
  <c r="BL646" i="4"/>
  <c r="BL638" i="4"/>
  <c r="BL608" i="4"/>
  <c r="BL602" i="4"/>
  <c r="BL588" i="4"/>
  <c r="BL571" i="4"/>
  <c r="BL555" i="4"/>
  <c r="BL542" i="4"/>
  <c r="BL523" i="4"/>
  <c r="BL507" i="4"/>
  <c r="BL497" i="4"/>
  <c r="BL489" i="4"/>
  <c r="BL476" i="4"/>
  <c r="BL471" i="4"/>
  <c r="BL456" i="4"/>
  <c r="BL455" i="4"/>
  <c r="BL436" i="4"/>
  <c r="BL435" i="4"/>
  <c r="BL417" i="4"/>
  <c r="BL400" i="4"/>
  <c r="BL399" i="4"/>
  <c r="BL390" i="4"/>
  <c r="BL383" i="4"/>
  <c r="BL378" i="4"/>
  <c r="BL372" i="4"/>
  <c r="BL366" i="4"/>
  <c r="BL361" i="4"/>
  <c r="BL355" i="4"/>
  <c r="BL350" i="4"/>
  <c r="BL339" i="4"/>
  <c r="BL323" i="4"/>
  <c r="BL308" i="4"/>
  <c r="BL294" i="4"/>
  <c r="BL288" i="4"/>
  <c r="BL270" i="4"/>
  <c r="BL262" i="4"/>
  <c r="BL225" i="4"/>
  <c r="BL205" i="4"/>
  <c r="BL187" i="4"/>
  <c r="BL165" i="4"/>
  <c r="BL144" i="4"/>
  <c r="BL925" i="4"/>
  <c r="BL766" i="4"/>
  <c r="BL740" i="4"/>
  <c r="BL699" i="4"/>
  <c r="BL687" i="4"/>
  <c r="BL679" i="4"/>
  <c r="BL651" i="4"/>
  <c r="BL645" i="4"/>
  <c r="BL627" i="4"/>
  <c r="BL600" i="4"/>
  <c r="BL587" i="4"/>
  <c r="BL569" i="4"/>
  <c r="BL553" i="4"/>
  <c r="BL552" i="4"/>
  <c r="BL540" i="4"/>
  <c r="BL539" i="4"/>
  <c r="BL521" i="4"/>
  <c r="BL520" i="4"/>
  <c r="BL930" i="4"/>
  <c r="BL929" i="4"/>
  <c r="BL771" i="4"/>
  <c r="BL770" i="4"/>
  <c r="BL745" i="4"/>
  <c r="BL744" i="4"/>
  <c r="BL705" i="4"/>
  <c r="BL702" i="4"/>
  <c r="BL693" i="4"/>
  <c r="BL690" i="4"/>
  <c r="BL682" i="4"/>
  <c r="BL673" i="4"/>
  <c r="BL667" i="4"/>
  <c r="BL660" i="4"/>
  <c r="BL658" i="4"/>
  <c r="BL657" i="4"/>
  <c r="BL655" i="4"/>
  <c r="BL654" i="4"/>
  <c r="BL650" i="4"/>
  <c r="BL649" i="4"/>
  <c r="BL640" i="4"/>
  <c r="BL635" i="4"/>
  <c r="BL634" i="4"/>
  <c r="BL631" i="4"/>
  <c r="BL630" i="4"/>
  <c r="BL618" i="4"/>
  <c r="BL617" i="4"/>
  <c r="BL611" i="4"/>
  <c r="BL610" i="4"/>
  <c r="BL605" i="4"/>
  <c r="BL604" i="4"/>
  <c r="BL591" i="4"/>
  <c r="BL590" i="4"/>
  <c r="BL574" i="4"/>
  <c r="BL573" i="4"/>
  <c r="BL558" i="4"/>
  <c r="BL557" i="4"/>
  <c r="BL546" i="4"/>
  <c r="BL545" i="4"/>
  <c r="BL526" i="4"/>
  <c r="BL525" i="4"/>
  <c r="BL512" i="4"/>
  <c r="BL511" i="4"/>
  <c r="BL510" i="4"/>
  <c r="BL509" i="4"/>
  <c r="BL500" i="4"/>
  <c r="BL499" i="4"/>
  <c r="BL491" i="4"/>
  <c r="BL485" i="4"/>
  <c r="BL484" i="4"/>
  <c r="BL479" i="4"/>
  <c r="BL478" i="4"/>
  <c r="BL474" i="4"/>
  <c r="BL473" i="4"/>
  <c r="BL469" i="4"/>
  <c r="BL468" i="4"/>
  <c r="BL463" i="4"/>
  <c r="BL462" i="4"/>
  <c r="BL459" i="4"/>
  <c r="BL458" i="4"/>
  <c r="BL445" i="4"/>
  <c r="BL444" i="4"/>
  <c r="BL439" i="4"/>
  <c r="BL438" i="4"/>
  <c r="BL420" i="4"/>
  <c r="BL419" i="4"/>
  <c r="BL403" i="4"/>
  <c r="BL402" i="4"/>
  <c r="BL394" i="4"/>
  <c r="BL393" i="4"/>
  <c r="BL387" i="4"/>
  <c r="BL386" i="4"/>
  <c r="BL381" i="4"/>
  <c r="BL380" i="4"/>
  <c r="BL376" i="4"/>
  <c r="BL375" i="4"/>
  <c r="BL370" i="4"/>
  <c r="BL369" i="4"/>
  <c r="BL364" i="4"/>
  <c r="BL363" i="4"/>
  <c r="BL359" i="4"/>
  <c r="BL358" i="4"/>
  <c r="BL353" i="4"/>
  <c r="BL352" i="4"/>
  <c r="BL348" i="4"/>
  <c r="BL347" i="4"/>
  <c r="BL343" i="4"/>
  <c r="BL342" i="4"/>
  <c r="BL336" i="4"/>
  <c r="BL335" i="4"/>
  <c r="BL329" i="4"/>
  <c r="BL327" i="4"/>
  <c r="BL326" i="4"/>
  <c r="BL316" i="4"/>
  <c r="BL312" i="4"/>
  <c r="BL311" i="4"/>
  <c r="BL297" i="4"/>
  <c r="BL296" i="4"/>
  <c r="BL292" i="4"/>
  <c r="BL291" i="4"/>
  <c r="BL273" i="4"/>
  <c r="BL272" i="4"/>
  <c r="BL266" i="4"/>
  <c r="BL265" i="4"/>
  <c r="BL248" i="4"/>
  <c r="BL247" i="4"/>
  <c r="BL229" i="4"/>
  <c r="BL228" i="4"/>
  <c r="BL209" i="4"/>
  <c r="BL208" i="4"/>
  <c r="BL191" i="4"/>
  <c r="BL190" i="4"/>
  <c r="BL169" i="4"/>
  <c r="BL168" i="4"/>
  <c r="BL149" i="4"/>
  <c r="BL148" i="4"/>
  <c r="BL135" i="4"/>
  <c r="BL134" i="4"/>
  <c r="BL121" i="4"/>
  <c r="BL120" i="4"/>
  <c r="BL109" i="4"/>
  <c r="BL108" i="4"/>
  <c r="BL97" i="4"/>
  <c r="BL96" i="4"/>
  <c r="BL84" i="4"/>
  <c r="BL83" i="4"/>
  <c r="BL72" i="4"/>
  <c r="BL71" i="4"/>
  <c r="BL62" i="4"/>
  <c r="BL61" i="4"/>
  <c r="BL50" i="4"/>
  <c r="BL49" i="4"/>
  <c r="BL39" i="4"/>
  <c r="BL38" i="4"/>
  <c r="BL31" i="4"/>
  <c r="BL30" i="4"/>
  <c r="BL23" i="4"/>
  <c r="BL3" i="4"/>
  <c r="BL4" i="4"/>
  <c r="BL5" i="4"/>
  <c r="BL6" i="4"/>
  <c r="BL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4" i="4"/>
  <c r="BL25" i="4"/>
  <c r="BL26" i="4"/>
  <c r="BL27" i="4"/>
  <c r="BL28" i="4"/>
  <c r="BL29" i="4"/>
  <c r="BL32" i="4"/>
  <c r="BL33" i="4"/>
  <c r="BL34" i="4"/>
  <c r="BL35" i="4"/>
  <c r="BL36" i="4"/>
  <c r="BL37" i="4"/>
  <c r="BL40" i="4"/>
  <c r="BL41" i="4"/>
  <c r="BL42" i="4"/>
  <c r="BL43" i="4"/>
  <c r="BL44" i="4"/>
  <c r="BL45" i="4"/>
  <c r="BL46" i="4"/>
  <c r="BL47" i="4"/>
  <c r="BL48" i="4"/>
  <c r="BL51" i="4"/>
  <c r="BL52" i="4"/>
  <c r="BL53" i="4"/>
  <c r="BL54" i="4"/>
  <c r="BL55" i="4"/>
  <c r="BL56" i="4"/>
  <c r="BL57" i="4"/>
  <c r="BL58" i="4"/>
  <c r="BL59" i="4"/>
  <c r="BL60" i="4"/>
  <c r="BL63" i="4"/>
  <c r="BL64" i="4"/>
  <c r="BL65" i="4"/>
  <c r="BL66" i="4"/>
  <c r="BL67" i="4"/>
  <c r="BL68" i="4"/>
  <c r="BL69" i="4"/>
  <c r="BL70" i="4"/>
  <c r="BL73" i="4"/>
  <c r="BL74" i="4"/>
  <c r="BL75" i="4"/>
  <c r="BL76" i="4"/>
  <c r="BL77" i="4"/>
  <c r="BL78" i="4"/>
  <c r="BL79" i="4"/>
  <c r="BL80" i="4"/>
  <c r="BL81" i="4"/>
  <c r="BL82" i="4"/>
  <c r="BL85" i="4"/>
  <c r="BL86" i="4"/>
  <c r="BL87" i="4"/>
  <c r="BL88" i="4"/>
  <c r="BL89" i="4"/>
  <c r="BL90" i="4"/>
  <c r="BL91" i="4"/>
  <c r="BL92" i="4"/>
  <c r="BL93" i="4"/>
  <c r="BL94" i="4"/>
  <c r="BL95" i="4"/>
  <c r="BL98" i="4"/>
  <c r="BL99" i="4"/>
  <c r="BL100" i="4"/>
  <c r="BL101" i="4"/>
  <c r="BL102" i="4"/>
  <c r="BL103" i="4"/>
  <c r="BL104" i="4"/>
  <c r="BL105" i="4"/>
  <c r="BL106" i="4"/>
  <c r="BL107" i="4"/>
  <c r="BL110" i="4"/>
  <c r="BL111" i="4"/>
  <c r="BL112" i="4"/>
  <c r="BL113" i="4"/>
  <c r="BL114" i="4"/>
  <c r="BL115" i="4"/>
  <c r="BL116" i="4"/>
  <c r="BL117" i="4"/>
  <c r="BL118" i="4"/>
  <c r="BL119" i="4"/>
  <c r="BL122" i="4"/>
  <c r="BL123" i="4"/>
  <c r="BL124" i="4"/>
  <c r="BL125" i="4"/>
  <c r="BL126" i="4"/>
  <c r="BL127" i="4"/>
  <c r="BL128" i="4"/>
  <c r="BL129" i="4"/>
  <c r="BL130" i="4"/>
  <c r="BL131" i="4"/>
  <c r="BL132" i="4"/>
  <c r="BL133" i="4"/>
  <c r="BL136" i="4"/>
  <c r="BL137" i="4"/>
  <c r="BL138" i="4"/>
  <c r="BL139" i="4"/>
  <c r="BL140" i="4"/>
  <c r="BL141" i="4"/>
  <c r="BL142" i="4"/>
  <c r="BL143" i="4"/>
  <c r="BL145" i="4"/>
  <c r="BL146" i="4"/>
  <c r="BL147" i="4"/>
  <c r="BL150" i="4"/>
  <c r="BL151" i="4"/>
  <c r="BL152" i="4"/>
  <c r="BL153" i="4"/>
  <c r="BL154" i="4"/>
  <c r="BL155" i="4"/>
  <c r="BL156" i="4"/>
  <c r="BL157" i="4"/>
  <c r="BL158" i="4"/>
  <c r="BL159" i="4"/>
  <c r="BL160" i="4"/>
  <c r="BL161" i="4"/>
  <c r="BL162" i="4"/>
  <c r="BL163" i="4"/>
  <c r="BL164" i="4"/>
  <c r="BL166" i="4"/>
  <c r="BL167" i="4"/>
  <c r="BL170" i="4"/>
  <c r="BL171" i="4"/>
  <c r="BL172" i="4"/>
  <c r="BL173" i="4"/>
  <c r="BL174" i="4"/>
  <c r="BL175" i="4"/>
  <c r="BL176" i="4"/>
  <c r="BL177" i="4"/>
  <c r="BL178" i="4"/>
  <c r="BL179" i="4"/>
  <c r="BL180" i="4"/>
  <c r="BL181" i="4"/>
  <c r="BL182" i="4"/>
  <c r="BL183" i="4"/>
  <c r="BL184" i="4"/>
  <c r="BL185" i="4"/>
  <c r="BL186" i="4"/>
  <c r="BL188" i="4"/>
  <c r="BL189" i="4"/>
  <c r="BL192" i="4"/>
  <c r="BL193" i="4"/>
  <c r="BL194" i="4"/>
  <c r="BL195" i="4"/>
  <c r="BL196" i="4"/>
  <c r="BL197" i="4"/>
  <c r="BL198" i="4"/>
  <c r="BL199" i="4"/>
  <c r="BL200" i="4"/>
  <c r="BL201" i="4"/>
  <c r="BL202" i="4"/>
  <c r="BL203" i="4"/>
  <c r="BL204" i="4"/>
  <c r="BL206" i="4"/>
  <c r="BL207" i="4"/>
  <c r="BL210" i="4"/>
  <c r="BL211" i="4"/>
  <c r="BL212" i="4"/>
  <c r="BL213" i="4"/>
  <c r="BL214" i="4"/>
  <c r="BL215" i="4"/>
  <c r="BL216" i="4"/>
  <c r="BL217" i="4"/>
  <c r="BL218" i="4"/>
  <c r="BL219" i="4"/>
  <c r="BL220" i="4"/>
  <c r="BL221" i="4"/>
  <c r="BL222" i="4"/>
  <c r="BL223" i="4"/>
  <c r="BL224" i="4"/>
  <c r="BL226" i="4"/>
  <c r="BL227" i="4"/>
  <c r="BL230" i="4"/>
  <c r="BL231" i="4"/>
  <c r="BL232" i="4"/>
  <c r="BL233" i="4"/>
  <c r="BL234" i="4"/>
  <c r="BL235" i="4"/>
  <c r="BL236" i="4"/>
  <c r="BL237" i="4"/>
  <c r="BL238" i="4"/>
  <c r="BL239" i="4"/>
  <c r="BL240" i="4"/>
  <c r="BL241" i="4"/>
  <c r="BL242" i="4"/>
  <c r="BL243" i="4"/>
  <c r="BL244" i="4"/>
  <c r="BL245" i="4"/>
  <c r="BL246" i="4"/>
  <c r="BL249" i="4"/>
  <c r="BL250" i="4"/>
  <c r="BL251" i="4"/>
  <c r="BL252" i="4"/>
  <c r="BL253" i="4"/>
  <c r="BL254" i="4"/>
  <c r="BL255" i="4"/>
  <c r="BL256" i="4"/>
  <c r="BL257" i="4"/>
  <c r="BL258" i="4"/>
  <c r="BL259" i="4"/>
  <c r="BL260" i="4"/>
  <c r="BL261" i="4"/>
  <c r="BL263" i="4"/>
  <c r="BL264" i="4"/>
  <c r="BL267" i="4"/>
  <c r="BL268" i="4"/>
  <c r="BL269" i="4"/>
  <c r="BL271" i="4"/>
  <c r="BL274" i="4"/>
  <c r="BL275" i="4"/>
  <c r="BL276" i="4"/>
  <c r="BL277" i="4"/>
  <c r="BL278" i="4"/>
  <c r="BL279" i="4"/>
  <c r="BL280" i="4"/>
  <c r="BL281" i="4"/>
  <c r="BL282" i="4"/>
  <c r="BL283" i="4"/>
  <c r="BL284" i="4"/>
  <c r="BL285" i="4"/>
  <c r="BL286" i="4"/>
  <c r="BL287" i="4"/>
  <c r="BL289" i="4"/>
  <c r="BL290" i="4"/>
  <c r="BL293" i="4"/>
  <c r="BL295" i="4"/>
  <c r="BL298" i="4"/>
  <c r="BL299" i="4"/>
  <c r="BL300" i="4"/>
  <c r="BL301" i="4"/>
  <c r="BL302" i="4"/>
  <c r="BL303" i="4"/>
  <c r="BL304" i="4"/>
  <c r="BL305" i="4"/>
  <c r="BL306" i="4"/>
  <c r="BL307" i="4"/>
  <c r="BL309" i="4"/>
  <c r="BL310" i="4"/>
  <c r="BL313" i="4"/>
  <c r="BL314" i="4"/>
  <c r="BL315" i="4"/>
  <c r="BL317" i="4"/>
  <c r="BL318" i="4"/>
  <c r="BL319" i="4"/>
  <c r="BL320" i="4"/>
  <c r="BL321" i="4"/>
  <c r="BL322" i="4"/>
  <c r="BL324" i="4"/>
  <c r="BL325" i="4"/>
  <c r="BL328" i="4"/>
  <c r="BL330" i="4"/>
  <c r="BL331" i="4"/>
  <c r="BL332" i="4"/>
  <c r="BL333" i="4"/>
  <c r="BL334" i="4"/>
  <c r="BL337" i="4"/>
  <c r="BL338" i="4"/>
  <c r="BL340" i="4"/>
  <c r="BL341" i="4"/>
  <c r="BL344" i="4"/>
  <c r="BL345" i="4"/>
  <c r="BL346" i="4"/>
  <c r="BL349" i="4"/>
  <c r="BL351" i="4"/>
  <c r="BL354" i="4"/>
  <c r="BL356" i="4"/>
  <c r="BL357" i="4"/>
  <c r="BL360" i="4"/>
  <c r="BL362" i="4"/>
  <c r="BL365" i="4"/>
  <c r="BL367" i="4"/>
  <c r="BL368" i="4"/>
  <c r="BL371" i="4"/>
  <c r="BL373" i="4"/>
  <c r="BL374" i="4"/>
  <c r="BL377" i="4"/>
  <c r="BL379" i="4"/>
  <c r="BL382" i="4"/>
  <c r="BL384" i="4"/>
  <c r="BL385" i="4"/>
  <c r="BL388" i="4"/>
  <c r="BL389" i="4"/>
  <c r="BL391" i="4"/>
  <c r="BL392" i="4"/>
  <c r="BL395" i="4"/>
  <c r="BL396" i="4"/>
  <c r="BL397" i="4"/>
  <c r="BL398" i="4"/>
  <c r="BL401" i="4"/>
  <c r="BL404" i="4"/>
  <c r="BL405" i="4"/>
  <c r="BL406" i="4"/>
  <c r="BL407" i="4"/>
  <c r="BL408" i="4"/>
  <c r="BL409" i="4"/>
  <c r="BL410" i="4"/>
  <c r="BL411" i="4"/>
  <c r="BL412" i="4"/>
  <c r="BL413" i="4"/>
  <c r="BL414" i="4"/>
  <c r="BL415" i="4"/>
  <c r="BL416" i="4"/>
  <c r="BL418" i="4"/>
  <c r="BL426" i="4"/>
  <c r="BL427" i="4"/>
  <c r="BL428" i="4"/>
  <c r="BL429" i="4"/>
  <c r="BL430" i="4"/>
  <c r="BL431" i="4"/>
  <c r="BL432" i="4"/>
  <c r="BL433" i="4"/>
  <c r="BL434" i="4"/>
  <c r="BL437" i="4"/>
  <c r="BL440" i="4"/>
  <c r="BL441" i="4"/>
  <c r="BL442" i="4"/>
  <c r="BL443" i="4"/>
  <c r="BL451" i="4"/>
  <c r="BL452" i="4"/>
  <c r="BL453" i="4"/>
  <c r="BL454" i="4"/>
  <c r="BL457" i="4"/>
  <c r="BL460" i="4"/>
  <c r="BL461" i="4"/>
  <c r="BL466" i="4"/>
  <c r="BL467" i="4"/>
  <c r="BL470" i="4"/>
  <c r="BL472" i="4"/>
  <c r="BL475" i="4"/>
  <c r="BL477" i="4"/>
  <c r="BL483" i="4"/>
  <c r="BL488" i="4"/>
  <c r="BL490" i="4"/>
  <c r="BL494" i="4"/>
  <c r="BL495" i="4"/>
  <c r="BL496" i="4"/>
  <c r="BL498" i="4"/>
  <c r="BL504" i="4"/>
  <c r="BL505" i="4"/>
  <c r="BL506" i="4"/>
  <c r="BL508" i="4"/>
  <c r="BL516" i="4"/>
  <c r="BL517" i="4"/>
  <c r="BL518" i="4"/>
  <c r="BL519" i="4"/>
  <c r="BL522" i="4"/>
  <c r="BL524" i="4"/>
  <c r="BL527" i="4"/>
  <c r="BL528" i="4"/>
  <c r="BL529" i="4"/>
  <c r="BL530" i="4"/>
  <c r="BL531" i="4"/>
  <c r="BL532" i="4"/>
  <c r="BL533" i="4"/>
  <c r="BL534" i="4"/>
  <c r="BL535" i="4"/>
  <c r="BL536" i="4"/>
  <c r="BL537" i="4"/>
  <c r="BL538" i="4"/>
  <c r="BL541" i="4"/>
  <c r="BL543" i="4"/>
  <c r="BL544" i="4"/>
  <c r="BL547" i="4"/>
  <c r="BL548" i="4"/>
  <c r="BL549" i="4"/>
  <c r="BL550" i="4"/>
  <c r="BL551" i="4"/>
  <c r="BL554" i="4"/>
  <c r="BL556" i="4"/>
  <c r="BL559" i="4"/>
  <c r="BL560" i="4"/>
  <c r="BL561" i="4"/>
  <c r="BL562" i="4"/>
  <c r="BL563" i="4"/>
  <c r="BL564" i="4"/>
  <c r="BL565" i="4"/>
  <c r="BL566" i="4"/>
  <c r="BL567" i="4"/>
  <c r="BL568" i="4"/>
  <c r="BL570" i="4"/>
  <c r="BL572" i="4"/>
  <c r="BL575" i="4"/>
  <c r="BL576" i="4"/>
  <c r="BL577" i="4"/>
  <c r="BL578" i="4"/>
  <c r="BL579" i="4"/>
  <c r="BL580" i="4"/>
  <c r="BL581" i="4"/>
  <c r="BL582" i="4"/>
  <c r="BL583" i="4"/>
  <c r="BL584" i="4"/>
  <c r="BL585" i="4"/>
  <c r="BL586" i="4"/>
  <c r="BL589" i="4"/>
  <c r="BL592" i="4"/>
  <c r="BL593" i="4"/>
  <c r="BL594" i="4"/>
  <c r="BL595" i="4"/>
  <c r="BL596" i="4"/>
  <c r="BL597" i="4"/>
  <c r="BL598" i="4"/>
  <c r="BL599" i="4"/>
  <c r="BL601" i="4"/>
  <c r="BL603" i="4"/>
  <c r="BL606" i="4"/>
  <c r="BL607" i="4"/>
  <c r="BL609" i="4"/>
  <c r="BL612" i="4"/>
  <c r="BL613" i="4"/>
  <c r="BL614" i="4"/>
  <c r="BL615" i="4"/>
  <c r="BL616" i="4"/>
  <c r="BL619" i="4"/>
  <c r="BL620" i="4"/>
  <c r="BL621" i="4"/>
  <c r="BL622" i="4"/>
  <c r="BL623" i="4"/>
  <c r="BL624" i="4"/>
  <c r="BL625" i="4"/>
  <c r="BL626" i="4"/>
  <c r="BL628" i="4"/>
  <c r="BL629" i="4"/>
  <c r="BL632" i="4"/>
  <c r="BL633" i="4"/>
  <c r="BL636" i="4"/>
  <c r="BL637" i="4"/>
  <c r="BL639" i="4"/>
  <c r="BL641" i="4"/>
  <c r="BL642" i="4"/>
  <c r="BL643" i="4"/>
  <c r="BL644" i="4"/>
  <c r="BL648" i="4"/>
  <c r="BL653" i="4"/>
  <c r="BL656" i="4"/>
  <c r="BL659" i="4"/>
  <c r="BL661" i="4"/>
  <c r="BL662" i="4"/>
  <c r="BL663" i="4"/>
  <c r="BL664" i="4"/>
  <c r="BL666" i="4"/>
  <c r="BL668" i="4"/>
  <c r="BL669" i="4"/>
  <c r="BL670" i="4"/>
  <c r="BL672" i="4"/>
  <c r="BL674" i="4"/>
  <c r="BL675" i="4"/>
  <c r="BL676" i="4"/>
  <c r="BL677" i="4"/>
  <c r="BL678" i="4"/>
  <c r="BL681" i="4"/>
  <c r="BL683" i="4"/>
  <c r="BL684" i="4"/>
  <c r="BL685" i="4"/>
  <c r="BL686" i="4"/>
  <c r="BL689" i="4"/>
  <c r="BL691" i="4"/>
  <c r="BL692" i="4"/>
  <c r="BL694" i="4"/>
  <c r="BL695" i="4"/>
  <c r="BL696" i="4"/>
  <c r="BL697" i="4"/>
  <c r="BL698" i="4"/>
  <c r="BL701" i="4"/>
  <c r="BL703" i="4"/>
  <c r="BL704" i="4"/>
  <c r="BL706" i="4"/>
  <c r="BL707" i="4"/>
  <c r="BL708" i="4"/>
  <c r="BL709" i="4"/>
  <c r="BL710" i="4"/>
  <c r="BL711" i="4"/>
  <c r="BL712" i="4"/>
  <c r="BL713" i="4"/>
  <c r="BL714" i="4"/>
  <c r="BL715" i="4"/>
  <c r="BL716" i="4"/>
  <c r="BL717" i="4"/>
  <c r="BL718" i="4"/>
  <c r="BL719" i="4"/>
  <c r="BL720" i="4"/>
  <c r="BL721" i="4"/>
  <c r="BL722" i="4"/>
  <c r="BL723" i="4"/>
  <c r="BL724" i="4"/>
  <c r="BL725" i="4"/>
  <c r="BL726" i="4"/>
  <c r="BL727" i="4"/>
  <c r="BL728" i="4"/>
  <c r="BL729" i="4"/>
  <c r="BL730" i="4"/>
  <c r="BL731" i="4"/>
  <c r="BL732" i="4"/>
  <c r="BL733" i="4"/>
  <c r="BL734" i="4"/>
  <c r="BL735" i="4"/>
  <c r="BL736" i="4"/>
  <c r="BL737" i="4"/>
  <c r="BL738" i="4"/>
  <c r="BL739" i="4"/>
  <c r="BL743" i="4"/>
  <c r="BL746" i="4"/>
  <c r="BL747" i="4"/>
  <c r="BL748" i="4"/>
  <c r="BL749" i="4"/>
  <c r="BL750" i="4"/>
  <c r="BL751" i="4"/>
  <c r="BL752" i="4"/>
  <c r="BL753" i="4"/>
  <c r="BL754" i="4"/>
  <c r="BL755" i="4"/>
  <c r="BL756" i="4"/>
  <c r="BL757" i="4"/>
  <c r="BL758" i="4"/>
  <c r="BL759" i="4"/>
  <c r="BL760" i="4"/>
  <c r="BL761" i="4"/>
  <c r="BL762" i="4"/>
  <c r="BL763" i="4"/>
  <c r="BL764" i="4"/>
  <c r="BL765" i="4"/>
  <c r="BL769" i="4"/>
  <c r="BL772" i="4"/>
  <c r="BL773" i="4"/>
  <c r="BL774" i="4"/>
  <c r="BL775" i="4"/>
  <c r="BL776" i="4"/>
  <c r="BL777" i="4"/>
  <c r="BL778" i="4"/>
  <c r="BL779" i="4"/>
  <c r="BL780" i="4"/>
  <c r="BL781" i="4"/>
  <c r="BL782" i="4"/>
  <c r="BL783" i="4"/>
  <c r="BL784" i="4"/>
  <c r="BL785" i="4"/>
  <c r="BL786" i="4"/>
  <c r="BL787" i="4"/>
  <c r="BL788" i="4"/>
  <c r="BL789" i="4"/>
  <c r="BL790" i="4"/>
  <c r="BL791" i="4"/>
  <c r="BL792" i="4"/>
  <c r="BL793" i="4"/>
  <c r="BL794" i="4"/>
  <c r="BL795" i="4"/>
  <c r="BL796" i="4"/>
  <c r="BL797" i="4"/>
  <c r="BL798" i="4"/>
  <c r="BL799" i="4"/>
  <c r="BL800" i="4"/>
  <c r="BL801" i="4"/>
  <c r="BL802" i="4"/>
  <c r="BL803" i="4"/>
  <c r="BL804" i="4"/>
  <c r="BL805" i="4"/>
  <c r="BL806" i="4"/>
  <c r="BL807" i="4"/>
  <c r="BL808" i="4"/>
  <c r="BL809" i="4"/>
  <c r="BL810" i="4"/>
  <c r="BL811" i="4"/>
  <c r="BL812" i="4"/>
  <c r="BL813" i="4"/>
  <c r="BL814" i="4"/>
  <c r="BL815" i="4"/>
  <c r="BL816" i="4"/>
  <c r="BL817" i="4"/>
  <c r="BL818" i="4"/>
  <c r="BL819" i="4"/>
  <c r="BL820" i="4"/>
  <c r="BL821" i="4"/>
  <c r="BL822" i="4"/>
  <c r="BL823" i="4"/>
  <c r="BL824" i="4"/>
  <c r="BL825" i="4"/>
  <c r="BL826" i="4"/>
  <c r="BL827" i="4"/>
  <c r="BL828" i="4"/>
  <c r="BL829" i="4"/>
  <c r="BL830" i="4"/>
  <c r="BL831" i="4"/>
  <c r="BL832" i="4"/>
  <c r="BL833" i="4"/>
  <c r="BL834" i="4"/>
  <c r="BL835" i="4"/>
  <c r="BL836" i="4"/>
  <c r="BL837" i="4"/>
  <c r="BL838" i="4"/>
  <c r="BL839" i="4"/>
  <c r="BL840" i="4"/>
  <c r="BL841" i="4"/>
  <c r="BL842" i="4"/>
  <c r="BL843" i="4"/>
  <c r="BL844" i="4"/>
  <c r="BL845" i="4"/>
  <c r="BL846" i="4"/>
  <c r="BL847" i="4"/>
  <c r="BL848" i="4"/>
  <c r="BL849" i="4"/>
  <c r="BL850" i="4"/>
  <c r="BL851" i="4"/>
  <c r="BL852" i="4"/>
  <c r="BL853" i="4"/>
  <c r="BL854" i="4"/>
  <c r="BL855" i="4"/>
  <c r="BL856" i="4"/>
  <c r="BL857" i="4"/>
  <c r="BL858" i="4"/>
  <c r="BL859" i="4"/>
  <c r="BL860" i="4"/>
  <c r="BL861" i="4"/>
  <c r="BL862" i="4"/>
  <c r="BL863" i="4"/>
  <c r="BL864" i="4"/>
  <c r="BL865" i="4"/>
  <c r="BL866" i="4"/>
  <c r="BL867" i="4"/>
  <c r="BL868" i="4"/>
  <c r="BL869" i="4"/>
  <c r="BL870" i="4"/>
  <c r="BL871" i="4"/>
  <c r="BL872" i="4"/>
  <c r="BL873" i="4"/>
  <c r="BL874" i="4"/>
  <c r="BL875" i="4"/>
  <c r="BL876" i="4"/>
  <c r="BL877" i="4"/>
  <c r="BL878" i="4"/>
  <c r="BL879" i="4"/>
  <c r="BL880" i="4"/>
  <c r="BL881" i="4"/>
  <c r="BL882" i="4"/>
  <c r="BL883" i="4"/>
  <c r="BL884" i="4"/>
  <c r="BL885" i="4"/>
  <c r="BL886" i="4"/>
  <c r="BL887" i="4"/>
  <c r="BL888" i="4"/>
  <c r="BL889" i="4"/>
  <c r="BL890" i="4"/>
  <c r="BL891" i="4"/>
  <c r="BL892" i="4"/>
  <c r="BL893" i="4"/>
  <c r="BL894" i="4"/>
  <c r="BL895" i="4"/>
  <c r="BL896" i="4"/>
  <c r="BL897" i="4"/>
  <c r="BL898" i="4"/>
  <c r="BL899" i="4"/>
  <c r="BL900" i="4"/>
  <c r="BL901" i="4"/>
  <c r="BL902" i="4"/>
  <c r="BL903" i="4"/>
  <c r="BL904" i="4"/>
  <c r="BL905" i="4"/>
  <c r="BL906" i="4"/>
  <c r="BL907" i="4"/>
  <c r="BL908" i="4"/>
  <c r="BL909" i="4"/>
  <c r="BL910" i="4"/>
  <c r="BL911" i="4"/>
  <c r="BL912" i="4"/>
  <c r="BL913" i="4"/>
  <c r="BL914" i="4"/>
  <c r="BL915" i="4"/>
  <c r="BL916" i="4"/>
  <c r="BL917" i="4"/>
  <c r="BL918" i="4"/>
  <c r="BL919" i="4"/>
  <c r="BL920" i="4"/>
  <c r="BL921" i="4"/>
  <c r="BL922" i="4"/>
  <c r="BL923" i="4"/>
  <c r="BL924" i="4"/>
  <c r="BL928" i="4"/>
  <c r="BL2" i="4"/>
  <c r="BK3" i="4"/>
  <c r="BK4" i="4"/>
  <c r="BK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148" i="4"/>
  <c r="BK149" i="4"/>
  <c r="BK150" i="4"/>
  <c r="BK151" i="4"/>
  <c r="BK152" i="4"/>
  <c r="BK153" i="4"/>
  <c r="BK154" i="4"/>
  <c r="BK155" i="4"/>
  <c r="BK156" i="4"/>
  <c r="BK157" i="4"/>
  <c r="BK158" i="4"/>
  <c r="BK159" i="4"/>
  <c r="BK160" i="4"/>
  <c r="BK161" i="4"/>
  <c r="BK162" i="4"/>
  <c r="BK163" i="4"/>
  <c r="BK164" i="4"/>
  <c r="BK165" i="4"/>
  <c r="BK166" i="4"/>
  <c r="BK167" i="4"/>
  <c r="BK168" i="4"/>
  <c r="BK169" i="4"/>
  <c r="BK170" i="4"/>
  <c r="BK171" i="4"/>
  <c r="BK172" i="4"/>
  <c r="BK173" i="4"/>
  <c r="BK174" i="4"/>
  <c r="BK175" i="4"/>
  <c r="BK176" i="4"/>
  <c r="BK177" i="4"/>
  <c r="BK178" i="4"/>
  <c r="BK179" i="4"/>
  <c r="BK180" i="4"/>
  <c r="BK181" i="4"/>
  <c r="BK182" i="4"/>
  <c r="BK183" i="4"/>
  <c r="BK184" i="4"/>
  <c r="BK185" i="4"/>
  <c r="BK186" i="4"/>
  <c r="BK187" i="4"/>
  <c r="BK188" i="4"/>
  <c r="BK189" i="4"/>
  <c r="BK190" i="4"/>
  <c r="BK191" i="4"/>
  <c r="BK192" i="4"/>
  <c r="BK193" i="4"/>
  <c r="BK194" i="4"/>
  <c r="BK195" i="4"/>
  <c r="BK196" i="4"/>
  <c r="BK197" i="4"/>
  <c r="BK198" i="4"/>
  <c r="BK199" i="4"/>
  <c r="BK200" i="4"/>
  <c r="BK201" i="4"/>
  <c r="BK202" i="4"/>
  <c r="BK203" i="4"/>
  <c r="BK204" i="4"/>
  <c r="BK205" i="4"/>
  <c r="BK206" i="4"/>
  <c r="BK207" i="4"/>
  <c r="BK208" i="4"/>
  <c r="BK209" i="4"/>
  <c r="BK210" i="4"/>
  <c r="BK211" i="4"/>
  <c r="BK212" i="4"/>
  <c r="BK213" i="4"/>
  <c r="BK214" i="4"/>
  <c r="BK215" i="4"/>
  <c r="BK216" i="4"/>
  <c r="BK217" i="4"/>
  <c r="BK218" i="4"/>
  <c r="BK219" i="4"/>
  <c r="BK220" i="4"/>
  <c r="BK221" i="4"/>
  <c r="BK222" i="4"/>
  <c r="BK223" i="4"/>
  <c r="BK224" i="4"/>
  <c r="BK225" i="4"/>
  <c r="BK226" i="4"/>
  <c r="BK227" i="4"/>
  <c r="BK228" i="4"/>
  <c r="BK229" i="4"/>
  <c r="BK230" i="4"/>
  <c r="BK231" i="4"/>
  <c r="BK232" i="4"/>
  <c r="BK233" i="4"/>
  <c r="BK234" i="4"/>
  <c r="BK235" i="4"/>
  <c r="BK236" i="4"/>
  <c r="BK237" i="4"/>
  <c r="BK238" i="4"/>
  <c r="BK239" i="4"/>
  <c r="BK240" i="4"/>
  <c r="BK241" i="4"/>
  <c r="BK242" i="4"/>
  <c r="BK243" i="4"/>
  <c r="BK244" i="4"/>
  <c r="BK245" i="4"/>
  <c r="BK246" i="4"/>
  <c r="BK247" i="4"/>
  <c r="BK248" i="4"/>
  <c r="BK249" i="4"/>
  <c r="BK250" i="4"/>
  <c r="BK251" i="4"/>
  <c r="BK252" i="4"/>
  <c r="BK253" i="4"/>
  <c r="BK254" i="4"/>
  <c r="BK255" i="4"/>
  <c r="BK256" i="4"/>
  <c r="BK257" i="4"/>
  <c r="BK258" i="4"/>
  <c r="BK259" i="4"/>
  <c r="BK260" i="4"/>
  <c r="BK261" i="4"/>
  <c r="BK262" i="4"/>
  <c r="BK263" i="4"/>
  <c r="BK264" i="4"/>
  <c r="BK265" i="4"/>
  <c r="BK266" i="4"/>
  <c r="BK267" i="4"/>
  <c r="BK268" i="4"/>
  <c r="BK269" i="4"/>
  <c r="BK270" i="4"/>
  <c r="BK271" i="4"/>
  <c r="BK272" i="4"/>
  <c r="BK273" i="4"/>
  <c r="BK274" i="4"/>
  <c r="BK275" i="4"/>
  <c r="BK276" i="4"/>
  <c r="BK277" i="4"/>
  <c r="BK278" i="4"/>
  <c r="BK279" i="4"/>
  <c r="BK280" i="4"/>
  <c r="BK281" i="4"/>
  <c r="BK282" i="4"/>
  <c r="BK283" i="4"/>
  <c r="BK284" i="4"/>
  <c r="BK285" i="4"/>
  <c r="BK286" i="4"/>
  <c r="BK287" i="4"/>
  <c r="BK288" i="4"/>
  <c r="BK289" i="4"/>
  <c r="BK290" i="4"/>
  <c r="BK291" i="4"/>
  <c r="BK292" i="4"/>
  <c r="BK293" i="4"/>
  <c r="BK294" i="4"/>
  <c r="BK295" i="4"/>
  <c r="BK296" i="4"/>
  <c r="BK297" i="4"/>
  <c r="BK298" i="4"/>
  <c r="BK299" i="4"/>
  <c r="BK300" i="4"/>
  <c r="BK301" i="4"/>
  <c r="BK302" i="4"/>
  <c r="BK303" i="4"/>
  <c r="BK304" i="4"/>
  <c r="BK305" i="4"/>
  <c r="BK306" i="4"/>
  <c r="BK307" i="4"/>
  <c r="BK308" i="4"/>
  <c r="BK309" i="4"/>
  <c r="BK310" i="4"/>
  <c r="BK311" i="4"/>
  <c r="BK312" i="4"/>
  <c r="BK313" i="4"/>
  <c r="BK314" i="4"/>
  <c r="BK315" i="4"/>
  <c r="BK316" i="4"/>
  <c r="BK317" i="4"/>
  <c r="BK318" i="4"/>
  <c r="BK319" i="4"/>
  <c r="BK320" i="4"/>
  <c r="BK321" i="4"/>
  <c r="BK322" i="4"/>
  <c r="BK323" i="4"/>
  <c r="BK324" i="4"/>
  <c r="BK325" i="4"/>
  <c r="BK326" i="4"/>
  <c r="BK327" i="4"/>
  <c r="BK328" i="4"/>
  <c r="BK329" i="4"/>
  <c r="BK330" i="4"/>
  <c r="BK331" i="4"/>
  <c r="BK332" i="4"/>
  <c r="BK333" i="4"/>
  <c r="BK334" i="4"/>
  <c r="BK335" i="4"/>
  <c r="BK336" i="4"/>
  <c r="BK337" i="4"/>
  <c r="BK338" i="4"/>
  <c r="BK339" i="4"/>
  <c r="BK340" i="4"/>
  <c r="BK341" i="4"/>
  <c r="BK342" i="4"/>
  <c r="BK343" i="4"/>
  <c r="BK344" i="4"/>
  <c r="BK345" i="4"/>
  <c r="BK346" i="4"/>
  <c r="BK347" i="4"/>
  <c r="BK348" i="4"/>
  <c r="BK349" i="4"/>
  <c r="BK350" i="4"/>
  <c r="BK351" i="4"/>
  <c r="BK352" i="4"/>
  <c r="BK353" i="4"/>
  <c r="BK354" i="4"/>
  <c r="BK355" i="4"/>
  <c r="BK356" i="4"/>
  <c r="BK357" i="4"/>
  <c r="BK358" i="4"/>
  <c r="BK359" i="4"/>
  <c r="BK360" i="4"/>
  <c r="BK361" i="4"/>
  <c r="BK362" i="4"/>
  <c r="BK363" i="4"/>
  <c r="BK364" i="4"/>
  <c r="BK365" i="4"/>
  <c r="BK366" i="4"/>
  <c r="BK367" i="4"/>
  <c r="BK368" i="4"/>
  <c r="BK369" i="4"/>
  <c r="BK370" i="4"/>
  <c r="BK371" i="4"/>
  <c r="BK372" i="4"/>
  <c r="BK373" i="4"/>
  <c r="BK374" i="4"/>
  <c r="BK375" i="4"/>
  <c r="BK376" i="4"/>
  <c r="BK377" i="4"/>
  <c r="BK378" i="4"/>
  <c r="BK379" i="4"/>
  <c r="BK380" i="4"/>
  <c r="BK381" i="4"/>
  <c r="BK382" i="4"/>
  <c r="BK383" i="4"/>
  <c r="BK384" i="4"/>
  <c r="BK385" i="4"/>
  <c r="BK386" i="4"/>
  <c r="BK387" i="4"/>
  <c r="BK388" i="4"/>
  <c r="BK389" i="4"/>
  <c r="BK390" i="4"/>
  <c r="BK391" i="4"/>
  <c r="BK392" i="4"/>
  <c r="BK393" i="4"/>
  <c r="BK394" i="4"/>
  <c r="BK395" i="4"/>
  <c r="BK396" i="4"/>
  <c r="BK397" i="4"/>
  <c r="BK398" i="4"/>
  <c r="BK399" i="4"/>
  <c r="BK400" i="4"/>
  <c r="BK401" i="4"/>
  <c r="BK402" i="4"/>
  <c r="BK403" i="4"/>
  <c r="BK404" i="4"/>
  <c r="BK405" i="4"/>
  <c r="BK406" i="4"/>
  <c r="BK407" i="4"/>
  <c r="BK408" i="4"/>
  <c r="BK409" i="4"/>
  <c r="BK410" i="4"/>
  <c r="BK411" i="4"/>
  <c r="BK412" i="4"/>
  <c r="BK413" i="4"/>
  <c r="BK414" i="4"/>
  <c r="BK415" i="4"/>
  <c r="BK416" i="4"/>
  <c r="BK417" i="4"/>
  <c r="BK418" i="4"/>
  <c r="BK419" i="4"/>
  <c r="BK420" i="4"/>
  <c r="BK421" i="4"/>
  <c r="BK422" i="4"/>
  <c r="BK423" i="4"/>
  <c r="BK424" i="4"/>
  <c r="BK425" i="4"/>
  <c r="BK426" i="4"/>
  <c r="BK427" i="4"/>
  <c r="BK428" i="4"/>
  <c r="BK429" i="4"/>
  <c r="BK430" i="4"/>
  <c r="BK431" i="4"/>
  <c r="BK432" i="4"/>
  <c r="BK433" i="4"/>
  <c r="BK434" i="4"/>
  <c r="BK435" i="4"/>
  <c r="BK436" i="4"/>
  <c r="BK437" i="4"/>
  <c r="BK438" i="4"/>
  <c r="BK439" i="4"/>
  <c r="BK440" i="4"/>
  <c r="BK441" i="4"/>
  <c r="BK442" i="4"/>
  <c r="BK443" i="4"/>
  <c r="BK444" i="4"/>
  <c r="BK445" i="4"/>
  <c r="BK446" i="4"/>
  <c r="BK447" i="4"/>
  <c r="BK448" i="4"/>
  <c r="BK449" i="4"/>
  <c r="BK450" i="4"/>
  <c r="BK451" i="4"/>
  <c r="BK452" i="4"/>
  <c r="BK453" i="4"/>
  <c r="BK454" i="4"/>
  <c r="BK455" i="4"/>
  <c r="BK456" i="4"/>
  <c r="BK457" i="4"/>
  <c r="BK458" i="4"/>
  <c r="BK459" i="4"/>
  <c r="BK460" i="4"/>
  <c r="BK461" i="4"/>
  <c r="BK462" i="4"/>
  <c r="BK463" i="4"/>
  <c r="BK464" i="4"/>
  <c r="BK465" i="4"/>
  <c r="BK466" i="4"/>
  <c r="BK467" i="4"/>
  <c r="BK468" i="4"/>
  <c r="BK469" i="4"/>
  <c r="BK470" i="4"/>
  <c r="BK471" i="4"/>
  <c r="BK472" i="4"/>
  <c r="BK473" i="4"/>
  <c r="BK474" i="4"/>
  <c r="BK475" i="4"/>
  <c r="BK476" i="4"/>
  <c r="BK477" i="4"/>
  <c r="BK478" i="4"/>
  <c r="BK479" i="4"/>
  <c r="BK480" i="4"/>
  <c r="BK481" i="4"/>
  <c r="BK482" i="4"/>
  <c r="BK483" i="4"/>
  <c r="BK484" i="4"/>
  <c r="BK485" i="4"/>
  <c r="BK486" i="4"/>
  <c r="BK487" i="4"/>
  <c r="BK488" i="4"/>
  <c r="BK489" i="4"/>
  <c r="BK490" i="4"/>
  <c r="BK491" i="4"/>
  <c r="BK492" i="4"/>
  <c r="BK493" i="4"/>
  <c r="BK494" i="4"/>
  <c r="BK495" i="4"/>
  <c r="BK496" i="4"/>
  <c r="BK497" i="4"/>
  <c r="BK498" i="4"/>
  <c r="BK499" i="4"/>
  <c r="BK500" i="4"/>
  <c r="BK501" i="4"/>
  <c r="BK502" i="4"/>
  <c r="BK503" i="4"/>
  <c r="BK504" i="4"/>
  <c r="BK505" i="4"/>
  <c r="BK506" i="4"/>
  <c r="BK507" i="4"/>
  <c r="BK508" i="4"/>
  <c r="BK509" i="4"/>
  <c r="BK510" i="4"/>
  <c r="BK511" i="4"/>
  <c r="BK512" i="4"/>
  <c r="BK513" i="4"/>
  <c r="BK514" i="4"/>
  <c r="BK515" i="4"/>
  <c r="BK516" i="4"/>
  <c r="BK517" i="4"/>
  <c r="BK518" i="4"/>
  <c r="BK519" i="4"/>
  <c r="BK520" i="4"/>
  <c r="BK521" i="4"/>
  <c r="BK522" i="4"/>
  <c r="BK523" i="4"/>
  <c r="BK524" i="4"/>
  <c r="BK525" i="4"/>
  <c r="BK526" i="4"/>
  <c r="BK527" i="4"/>
  <c r="BK528" i="4"/>
  <c r="BK529" i="4"/>
  <c r="BK530" i="4"/>
  <c r="BK531" i="4"/>
  <c r="BK532" i="4"/>
  <c r="BK533" i="4"/>
  <c r="BK534" i="4"/>
  <c r="BK535" i="4"/>
  <c r="BK536" i="4"/>
  <c r="BK537" i="4"/>
  <c r="BK538" i="4"/>
  <c r="BK539" i="4"/>
  <c r="BK540" i="4"/>
  <c r="BK541" i="4"/>
  <c r="BK542" i="4"/>
  <c r="BK543" i="4"/>
  <c r="BK544" i="4"/>
  <c r="BK545" i="4"/>
  <c r="BK546" i="4"/>
  <c r="BK547" i="4"/>
  <c r="BK548" i="4"/>
  <c r="BK549" i="4"/>
  <c r="BK550" i="4"/>
  <c r="BK551" i="4"/>
  <c r="BK552" i="4"/>
  <c r="BK553" i="4"/>
  <c r="BK554" i="4"/>
  <c r="BK555" i="4"/>
  <c r="BK556" i="4"/>
  <c r="BK557" i="4"/>
  <c r="BK558" i="4"/>
  <c r="BK559" i="4"/>
  <c r="BK560" i="4"/>
  <c r="BK561" i="4"/>
  <c r="BK562" i="4"/>
  <c r="BK563" i="4"/>
  <c r="BK564" i="4"/>
  <c r="BK565" i="4"/>
  <c r="BK566" i="4"/>
  <c r="BK567" i="4"/>
  <c r="BK568" i="4"/>
  <c r="BK569" i="4"/>
  <c r="BK570" i="4"/>
  <c r="BK571" i="4"/>
  <c r="BK572" i="4"/>
  <c r="BK573" i="4"/>
  <c r="BK574" i="4"/>
  <c r="BK575" i="4"/>
  <c r="BK576" i="4"/>
  <c r="BK577" i="4"/>
  <c r="BK578" i="4"/>
  <c r="BK579" i="4"/>
  <c r="BK580" i="4"/>
  <c r="BK581" i="4"/>
  <c r="BK582" i="4"/>
  <c r="BK583" i="4"/>
  <c r="BK584" i="4"/>
  <c r="BK585" i="4"/>
  <c r="BK586" i="4"/>
  <c r="BK587" i="4"/>
  <c r="BK588" i="4"/>
  <c r="BK589" i="4"/>
  <c r="BK590" i="4"/>
  <c r="BK591" i="4"/>
  <c r="BK592" i="4"/>
  <c r="BK593" i="4"/>
  <c r="BK594" i="4"/>
  <c r="BK595" i="4"/>
  <c r="BK596" i="4"/>
  <c r="BK597" i="4"/>
  <c r="BK598" i="4"/>
  <c r="BK599" i="4"/>
  <c r="BK600" i="4"/>
  <c r="BK601" i="4"/>
  <c r="BK602" i="4"/>
  <c r="BK603" i="4"/>
  <c r="BK604" i="4"/>
  <c r="BK605" i="4"/>
  <c r="BK606" i="4"/>
  <c r="BK607" i="4"/>
  <c r="BK608" i="4"/>
  <c r="BK609" i="4"/>
  <c r="BK610" i="4"/>
  <c r="BK611" i="4"/>
  <c r="BK612" i="4"/>
  <c r="BK613" i="4"/>
  <c r="BK614" i="4"/>
  <c r="BK615" i="4"/>
  <c r="BK616" i="4"/>
  <c r="BK617" i="4"/>
  <c r="BK618" i="4"/>
  <c r="BK619" i="4"/>
  <c r="BK620" i="4"/>
  <c r="BK621" i="4"/>
  <c r="BK622" i="4"/>
  <c r="BK623" i="4"/>
  <c r="BK624" i="4"/>
  <c r="BK625" i="4"/>
  <c r="BK626" i="4"/>
  <c r="BK627" i="4"/>
  <c r="BK628" i="4"/>
  <c r="BK629" i="4"/>
  <c r="BK630" i="4"/>
  <c r="BK631" i="4"/>
  <c r="BK632" i="4"/>
  <c r="BK633" i="4"/>
  <c r="BK634" i="4"/>
  <c r="BK635" i="4"/>
  <c r="BK636" i="4"/>
  <c r="BK637" i="4"/>
  <c r="BK638" i="4"/>
  <c r="BK639" i="4"/>
  <c r="BK640" i="4"/>
  <c r="BK641" i="4"/>
  <c r="BK642" i="4"/>
  <c r="BK643" i="4"/>
  <c r="BK644" i="4"/>
  <c r="BK645" i="4"/>
  <c r="BK646" i="4"/>
  <c r="BK647" i="4"/>
  <c r="BK648" i="4"/>
  <c r="BK649" i="4"/>
  <c r="BK650" i="4"/>
  <c r="BK651" i="4"/>
  <c r="BK652" i="4"/>
  <c r="BK653" i="4"/>
  <c r="BK654" i="4"/>
  <c r="BK655" i="4"/>
  <c r="BK656" i="4"/>
  <c r="BK657" i="4"/>
  <c r="BK658" i="4"/>
  <c r="BK659" i="4"/>
  <c r="BK660" i="4"/>
  <c r="BK661" i="4"/>
  <c r="BK662" i="4"/>
  <c r="BK663" i="4"/>
  <c r="BK664" i="4"/>
  <c r="BK665" i="4"/>
  <c r="BK666" i="4"/>
  <c r="BK667" i="4"/>
  <c r="BK668" i="4"/>
  <c r="BK669" i="4"/>
  <c r="BK670" i="4"/>
  <c r="BK671" i="4"/>
  <c r="BK672" i="4"/>
  <c r="BK673" i="4"/>
  <c r="BK674" i="4"/>
  <c r="BK675" i="4"/>
  <c r="BK676" i="4"/>
  <c r="BK677" i="4"/>
  <c r="BK678" i="4"/>
  <c r="BK679" i="4"/>
  <c r="BK680" i="4"/>
  <c r="BK681" i="4"/>
  <c r="BK682" i="4"/>
  <c r="BK683" i="4"/>
  <c r="BK684" i="4"/>
  <c r="BK685" i="4"/>
  <c r="BK686" i="4"/>
  <c r="BK687" i="4"/>
  <c r="BK688" i="4"/>
  <c r="BK689" i="4"/>
  <c r="BK690" i="4"/>
  <c r="BK691" i="4"/>
  <c r="BK692" i="4"/>
  <c r="BK693" i="4"/>
  <c r="BK694" i="4"/>
  <c r="BK695" i="4"/>
  <c r="BK696" i="4"/>
  <c r="BK697" i="4"/>
  <c r="BK698" i="4"/>
  <c r="BK699" i="4"/>
  <c r="BK700" i="4"/>
  <c r="BK701" i="4"/>
  <c r="BK702" i="4"/>
  <c r="BK703" i="4"/>
  <c r="BK704" i="4"/>
  <c r="BK705" i="4"/>
  <c r="BK706" i="4"/>
  <c r="BK707" i="4"/>
  <c r="BK708" i="4"/>
  <c r="BK709" i="4"/>
  <c r="BK710" i="4"/>
  <c r="BK711" i="4"/>
  <c r="BK712" i="4"/>
  <c r="BK713" i="4"/>
  <c r="BK714" i="4"/>
  <c r="BK715" i="4"/>
  <c r="BK716" i="4"/>
  <c r="BK717" i="4"/>
  <c r="BK718" i="4"/>
  <c r="BK719" i="4"/>
  <c r="BK720" i="4"/>
  <c r="BK721" i="4"/>
  <c r="BK722" i="4"/>
  <c r="BK723" i="4"/>
  <c r="BK724" i="4"/>
  <c r="BK725" i="4"/>
  <c r="BK726" i="4"/>
  <c r="BK727" i="4"/>
  <c r="BK728" i="4"/>
  <c r="BK729" i="4"/>
  <c r="BK730" i="4"/>
  <c r="BK731" i="4"/>
  <c r="BK732" i="4"/>
  <c r="BK733" i="4"/>
  <c r="BK734" i="4"/>
  <c r="BK735" i="4"/>
  <c r="BK736" i="4"/>
  <c r="BK737" i="4"/>
  <c r="BK738" i="4"/>
  <c r="BK739" i="4"/>
  <c r="BK740" i="4"/>
  <c r="BK741" i="4"/>
  <c r="BK742" i="4"/>
  <c r="BK743" i="4"/>
  <c r="BK744" i="4"/>
  <c r="BK745" i="4"/>
  <c r="BK746" i="4"/>
  <c r="BK747" i="4"/>
  <c r="BK748" i="4"/>
  <c r="BK749" i="4"/>
  <c r="BK750" i="4"/>
  <c r="BK751" i="4"/>
  <c r="BK752" i="4"/>
  <c r="BK753" i="4"/>
  <c r="BK754" i="4"/>
  <c r="BK755" i="4"/>
  <c r="BK756" i="4"/>
  <c r="BK757" i="4"/>
  <c r="BK758" i="4"/>
  <c r="BK759" i="4"/>
  <c r="BK760" i="4"/>
  <c r="BK761" i="4"/>
  <c r="BK762" i="4"/>
  <c r="BK763" i="4"/>
  <c r="BK764" i="4"/>
  <c r="BK765" i="4"/>
  <c r="BK766" i="4"/>
  <c r="BK767" i="4"/>
  <c r="BK768" i="4"/>
  <c r="BK769" i="4"/>
  <c r="BK770" i="4"/>
  <c r="BK771" i="4"/>
  <c r="BK772" i="4"/>
  <c r="BK773" i="4"/>
  <c r="BK774" i="4"/>
  <c r="BK775" i="4"/>
  <c r="BK776" i="4"/>
  <c r="BK777" i="4"/>
  <c r="BK778" i="4"/>
  <c r="BK779" i="4"/>
  <c r="BK780" i="4"/>
  <c r="BK781" i="4"/>
  <c r="BK782" i="4"/>
  <c r="BK783" i="4"/>
  <c r="BK784" i="4"/>
  <c r="BK785" i="4"/>
  <c r="BK786" i="4"/>
  <c r="BK787" i="4"/>
  <c r="BK788" i="4"/>
  <c r="BK789" i="4"/>
  <c r="BK790" i="4"/>
  <c r="BK791" i="4"/>
  <c r="BK792" i="4"/>
  <c r="BK793" i="4"/>
  <c r="BK794" i="4"/>
  <c r="BK795" i="4"/>
  <c r="BK796" i="4"/>
  <c r="BK797" i="4"/>
  <c r="BK798" i="4"/>
  <c r="BK799" i="4"/>
  <c r="BK800" i="4"/>
  <c r="BK801" i="4"/>
  <c r="BK802" i="4"/>
  <c r="BK803" i="4"/>
  <c r="BK804" i="4"/>
  <c r="BK805" i="4"/>
  <c r="BK806" i="4"/>
  <c r="BK807" i="4"/>
  <c r="BK808" i="4"/>
  <c r="BK809" i="4"/>
  <c r="BK810" i="4"/>
  <c r="BK811" i="4"/>
  <c r="BK812" i="4"/>
  <c r="BK813" i="4"/>
  <c r="BK814" i="4"/>
  <c r="BK815" i="4"/>
  <c r="BK816" i="4"/>
  <c r="BK817" i="4"/>
  <c r="BK818" i="4"/>
  <c r="BK819" i="4"/>
  <c r="BK820" i="4"/>
  <c r="BK821" i="4"/>
  <c r="BK822" i="4"/>
  <c r="BK823" i="4"/>
  <c r="BK824" i="4"/>
  <c r="BK825" i="4"/>
  <c r="BK826" i="4"/>
  <c r="BK827" i="4"/>
  <c r="BK828" i="4"/>
  <c r="BK829" i="4"/>
  <c r="BK830" i="4"/>
  <c r="BK831" i="4"/>
  <c r="BK832" i="4"/>
  <c r="BK833" i="4"/>
  <c r="BK834" i="4"/>
  <c r="BK835" i="4"/>
  <c r="BK836" i="4"/>
  <c r="BK837" i="4"/>
  <c r="BK838" i="4"/>
  <c r="BK839" i="4"/>
  <c r="BK840" i="4"/>
  <c r="BK841" i="4"/>
  <c r="BK842" i="4"/>
  <c r="BK843" i="4"/>
  <c r="BK844" i="4"/>
  <c r="BK845" i="4"/>
  <c r="BK846" i="4"/>
  <c r="BK847" i="4"/>
  <c r="BK848" i="4"/>
  <c r="BK849" i="4"/>
  <c r="BK850" i="4"/>
  <c r="BK851" i="4"/>
  <c r="BK852" i="4"/>
  <c r="BK853" i="4"/>
  <c r="BK854" i="4"/>
  <c r="BK855" i="4"/>
  <c r="BK856" i="4"/>
  <c r="BK857" i="4"/>
  <c r="BK858" i="4"/>
  <c r="BK859" i="4"/>
  <c r="BK860" i="4"/>
  <c r="BK861" i="4"/>
  <c r="BK862" i="4"/>
  <c r="BK863" i="4"/>
  <c r="BK864" i="4"/>
  <c r="BK865" i="4"/>
  <c r="BK866" i="4"/>
  <c r="BK867" i="4"/>
  <c r="BK868" i="4"/>
  <c r="BK869" i="4"/>
  <c r="BK870" i="4"/>
  <c r="BK871" i="4"/>
  <c r="BK872" i="4"/>
  <c r="BK873" i="4"/>
  <c r="BK874" i="4"/>
  <c r="BK875" i="4"/>
  <c r="BK876" i="4"/>
  <c r="BK877" i="4"/>
  <c r="BK878" i="4"/>
  <c r="BK879" i="4"/>
  <c r="BK880" i="4"/>
  <c r="BK881" i="4"/>
  <c r="BK882" i="4"/>
  <c r="BK883" i="4"/>
  <c r="BK884" i="4"/>
  <c r="BK885" i="4"/>
  <c r="BK886" i="4"/>
  <c r="BK887" i="4"/>
  <c r="BK888" i="4"/>
  <c r="BK889" i="4"/>
  <c r="BK890" i="4"/>
  <c r="BK891" i="4"/>
  <c r="BK892" i="4"/>
  <c r="BK893" i="4"/>
  <c r="BK894" i="4"/>
  <c r="BK895" i="4"/>
  <c r="BK896" i="4"/>
  <c r="BK897" i="4"/>
  <c r="BK898" i="4"/>
  <c r="BK899" i="4"/>
  <c r="BK900" i="4"/>
  <c r="BK901" i="4"/>
  <c r="BK902" i="4"/>
  <c r="BK903" i="4"/>
  <c r="BK904" i="4"/>
  <c r="BK905" i="4"/>
  <c r="BK906" i="4"/>
  <c r="BK907" i="4"/>
  <c r="BK908" i="4"/>
  <c r="BK909" i="4"/>
  <c r="BK910" i="4"/>
  <c r="BK911" i="4"/>
  <c r="BK912" i="4"/>
  <c r="BK913" i="4"/>
  <c r="BK914" i="4"/>
  <c r="BK915" i="4"/>
  <c r="BK916" i="4"/>
  <c r="BK917" i="4"/>
  <c r="BK918" i="4"/>
  <c r="BK919" i="4"/>
  <c r="BK920" i="4"/>
  <c r="BK921" i="4"/>
  <c r="BK922" i="4"/>
  <c r="BK923" i="4"/>
  <c r="BK924" i="4"/>
  <c r="BK925" i="4"/>
  <c r="BK926" i="4"/>
  <c r="BK927" i="4"/>
  <c r="BK928" i="4"/>
  <c r="BK929" i="4"/>
  <c r="BK930" i="4"/>
  <c r="BK2" i="4"/>
  <c r="K667" i="1" l="1"/>
  <c r="K668" i="1"/>
  <c r="V664" i="1" s="1"/>
  <c r="K670" i="1" l="1"/>
  <c r="M668" i="1"/>
  <c r="N674" i="1" s="1"/>
  <c r="L668" i="1"/>
  <c r="I668" i="1"/>
  <c r="I670" i="1" s="1"/>
  <c r="J668" i="1"/>
  <c r="J670" i="1" s="1"/>
  <c r="N132" i="1"/>
  <c r="O132" i="1" s="1"/>
  <c r="P132" i="1" s="1"/>
  <c r="N145" i="1"/>
  <c r="O145" i="1" s="1"/>
  <c r="P145" i="1" s="1"/>
  <c r="N234" i="1"/>
  <c r="O234" i="1" s="1"/>
  <c r="P234" i="1" s="1"/>
  <c r="N268" i="1"/>
  <c r="O268" i="1" s="1"/>
  <c r="P268" i="1" s="1"/>
  <c r="N317" i="1"/>
  <c r="O317" i="1" s="1"/>
  <c r="P317" i="1" s="1"/>
  <c r="N373" i="1"/>
  <c r="O373" i="1" s="1"/>
  <c r="P373" i="1" s="1"/>
  <c r="N424" i="1"/>
  <c r="O424" i="1" s="1"/>
  <c r="P424" i="1" s="1"/>
  <c r="N574" i="1"/>
  <c r="O574" i="1" s="1"/>
  <c r="P574" i="1" s="1"/>
  <c r="L650" i="1"/>
  <c r="M650" i="1" s="1"/>
  <c r="L497" i="1"/>
  <c r="L42" i="1"/>
  <c r="L664" i="1" s="1"/>
  <c r="L264" i="1"/>
  <c r="L149" i="1"/>
  <c r="M149" i="1" s="1"/>
  <c r="L131" i="1"/>
  <c r="L95" i="1"/>
  <c r="L605" i="1"/>
  <c r="M605" i="1" s="1"/>
  <c r="L337" i="1"/>
  <c r="L299" i="1"/>
  <c r="M299" i="1" s="1"/>
  <c r="L219" i="1"/>
  <c r="L291" i="1"/>
  <c r="M431" i="1" l="1"/>
  <c r="M216" i="1"/>
  <c r="N309" i="1"/>
  <c r="O309" i="1" s="1"/>
  <c r="P309" i="1" s="1"/>
  <c r="N609" i="1"/>
  <c r="O609" i="1" s="1"/>
  <c r="P609" i="1" s="1"/>
  <c r="N518" i="1"/>
  <c r="O518" i="1" s="1"/>
  <c r="P518" i="1" s="1"/>
  <c r="M51" i="1"/>
  <c r="M136" i="1"/>
  <c r="M77" i="1"/>
  <c r="L146" i="1"/>
  <c r="L282" i="1"/>
  <c r="L481" i="1"/>
  <c r="M10" i="1"/>
  <c r="N84" i="1"/>
  <c r="O84" i="1" s="1"/>
  <c r="P84" i="1" s="1"/>
  <c r="M186" i="1"/>
  <c r="N638" i="1"/>
  <c r="O638" i="1" s="1"/>
  <c r="P638" i="1" s="1"/>
  <c r="N370" i="1"/>
  <c r="O370" i="1" s="1"/>
  <c r="P370" i="1" s="1"/>
  <c r="M35" i="1"/>
  <c r="L171" i="1"/>
  <c r="M89" i="1"/>
  <c r="N65" i="1"/>
  <c r="O65" i="1" s="1"/>
  <c r="P65" i="1" s="1"/>
  <c r="N151" i="1"/>
  <c r="O151" i="1" s="1"/>
  <c r="P151" i="1" s="1"/>
  <c r="N403" i="1"/>
  <c r="O403" i="1" s="1"/>
  <c r="P403" i="1" s="1"/>
  <c r="N521" i="1"/>
  <c r="O521" i="1" s="1"/>
  <c r="P521" i="1" s="1"/>
  <c r="M611" i="1"/>
  <c r="N459" i="1"/>
  <c r="O459" i="1" s="1"/>
  <c r="P459" i="1" s="1"/>
  <c r="N159" i="1"/>
  <c r="O159" i="1" s="1"/>
  <c r="P159" i="1" s="1"/>
  <c r="N191" i="1"/>
  <c r="O191" i="1" s="1"/>
  <c r="P191" i="1" s="1"/>
  <c r="N645" i="1"/>
  <c r="O645" i="1" s="1"/>
  <c r="P645" i="1" s="1"/>
  <c r="N588" i="1"/>
  <c r="O588" i="1" s="1"/>
  <c r="P588" i="1" s="1"/>
  <c r="N577" i="1"/>
  <c r="O577" i="1" s="1"/>
  <c r="P577" i="1" s="1"/>
  <c r="L652" i="1"/>
  <c r="N487" i="1"/>
  <c r="O487" i="1" s="1"/>
  <c r="P487" i="1" s="1"/>
  <c r="N149" i="1"/>
  <c r="O149" i="1" s="1"/>
  <c r="P149" i="1" s="1"/>
  <c r="M337" i="1"/>
  <c r="N337" i="1" s="1"/>
  <c r="O337" i="1" s="1"/>
  <c r="P337" i="1" s="1"/>
  <c r="M219" i="1"/>
  <c r="N219" i="1" s="1"/>
  <c r="O219" i="1" s="1"/>
  <c r="P219" i="1" s="1"/>
  <c r="M497" i="1"/>
  <c r="N497" i="1" s="1"/>
  <c r="O497" i="1" s="1"/>
  <c r="P497" i="1" s="1"/>
  <c r="M291" i="1"/>
  <c r="N291" i="1" s="1"/>
  <c r="O291" i="1" s="1"/>
  <c r="P291" i="1" s="1"/>
  <c r="N650" i="1"/>
  <c r="O650" i="1" s="1"/>
  <c r="P650" i="1" s="1"/>
  <c r="M264" i="1"/>
  <c r="N264" i="1" s="1"/>
  <c r="O264" i="1" s="1"/>
  <c r="P264" i="1" s="1"/>
  <c r="N299" i="1"/>
  <c r="O299" i="1" s="1"/>
  <c r="P299" i="1" s="1"/>
  <c r="M42" i="1"/>
  <c r="M95" i="1"/>
  <c r="N95" i="1" s="1"/>
  <c r="O95" i="1" s="1"/>
  <c r="P95" i="1" s="1"/>
  <c r="M131" i="1"/>
  <c r="N131" i="1" s="1"/>
  <c r="O131" i="1" s="1"/>
  <c r="P131" i="1" s="1"/>
  <c r="N605" i="1"/>
  <c r="O605" i="1" s="1"/>
  <c r="P605" i="1" s="1"/>
  <c r="M664" i="1" l="1"/>
  <c r="N619" i="1"/>
  <c r="O619" i="1" s="1"/>
  <c r="P619" i="1" s="1"/>
  <c r="N183" i="1"/>
  <c r="O183" i="1" s="1"/>
  <c r="P183" i="1" s="1"/>
  <c r="N216" i="1"/>
  <c r="O216" i="1" s="1"/>
  <c r="P216" i="1" s="1"/>
  <c r="N431" i="1"/>
  <c r="O431" i="1" s="1"/>
  <c r="P431" i="1" s="1"/>
  <c r="N572" i="1"/>
  <c r="O572" i="1" s="1"/>
  <c r="P572" i="1" s="1"/>
  <c r="L572" i="1"/>
  <c r="X572" i="1" s="1"/>
  <c r="M572" i="1"/>
  <c r="L579" i="1"/>
  <c r="X579" i="1" s="1"/>
  <c r="M579" i="1"/>
  <c r="M606" i="1"/>
  <c r="L606" i="1"/>
  <c r="N426" i="1"/>
  <c r="O426" i="1" s="1"/>
  <c r="P426" i="1" s="1"/>
  <c r="M426" i="1"/>
  <c r="L426" i="1"/>
  <c r="X426" i="1" s="1"/>
  <c r="L498" i="1"/>
  <c r="X498" i="1" s="1"/>
  <c r="M498" i="1"/>
  <c r="L423" i="1"/>
  <c r="M423" i="1"/>
  <c r="M315" i="1"/>
  <c r="L315" i="1"/>
  <c r="N510" i="1"/>
  <c r="O510" i="1" s="1"/>
  <c r="P510" i="1" s="1"/>
  <c r="L510" i="1"/>
  <c r="X510" i="1" s="1"/>
  <c r="M510" i="1"/>
  <c r="N244" i="1"/>
  <c r="O244" i="1" s="1"/>
  <c r="P244" i="1" s="1"/>
  <c r="L244" i="1"/>
  <c r="M244" i="1"/>
  <c r="L613" i="1"/>
  <c r="X613" i="1" s="1"/>
  <c r="M613" i="1"/>
  <c r="L529" i="1"/>
  <c r="M529" i="1"/>
  <c r="L447" i="1"/>
  <c r="X447" i="1" s="1"/>
  <c r="M447" i="1"/>
  <c r="M364" i="1"/>
  <c r="L364" i="1"/>
  <c r="X364" i="1" s="1"/>
  <c r="L280" i="1"/>
  <c r="X280" i="1" s="1"/>
  <c r="M280" i="1"/>
  <c r="M210" i="1"/>
  <c r="L210" i="1"/>
  <c r="X210" i="1" s="1"/>
  <c r="M143" i="1"/>
  <c r="L143" i="1"/>
  <c r="M75" i="1"/>
  <c r="L75" i="1"/>
  <c r="X75" i="1" s="1"/>
  <c r="M9" i="1"/>
  <c r="L9" i="1"/>
  <c r="N446" i="1"/>
  <c r="O446" i="1" s="1"/>
  <c r="P446" i="1" s="1"/>
  <c r="M446" i="1"/>
  <c r="L446" i="1"/>
  <c r="L653" i="1"/>
  <c r="X653" i="1" s="1"/>
  <c r="M653" i="1"/>
  <c r="M569" i="1"/>
  <c r="L569" i="1"/>
  <c r="N478" i="1"/>
  <c r="O478" i="1" s="1"/>
  <c r="P478" i="1" s="1"/>
  <c r="M478" i="1"/>
  <c r="L478" i="1"/>
  <c r="X478" i="1" s="1"/>
  <c r="L389" i="1"/>
  <c r="X389" i="1" s="1"/>
  <c r="M389" i="1"/>
  <c r="M305" i="1"/>
  <c r="L305" i="1"/>
  <c r="X305" i="1" s="1"/>
  <c r="M236" i="1"/>
  <c r="L236" i="1"/>
  <c r="M168" i="1"/>
  <c r="L168" i="1"/>
  <c r="X168" i="1" s="1"/>
  <c r="M99" i="1"/>
  <c r="L99" i="1"/>
  <c r="M32" i="1"/>
  <c r="L32" i="1"/>
  <c r="X32" i="1" s="1"/>
  <c r="N592" i="1"/>
  <c r="O592" i="1" s="1"/>
  <c r="P592" i="1" s="1"/>
  <c r="M592" i="1"/>
  <c r="L592" i="1"/>
  <c r="X592" i="1" s="1"/>
  <c r="N270" i="1"/>
  <c r="O270" i="1" s="1"/>
  <c r="P270" i="1" s="1"/>
  <c r="M270" i="1"/>
  <c r="L270" i="1"/>
  <c r="N627" i="1"/>
  <c r="O627" i="1" s="1"/>
  <c r="P627" i="1" s="1"/>
  <c r="M627" i="1"/>
  <c r="L627" i="1"/>
  <c r="M535" i="1"/>
  <c r="L535" i="1"/>
  <c r="M461" i="1"/>
  <c r="L461" i="1"/>
  <c r="N338" i="1"/>
  <c r="O338" i="1" s="1"/>
  <c r="P338" i="1" s="1"/>
  <c r="L338" i="1"/>
  <c r="M338" i="1"/>
  <c r="N648" i="1"/>
  <c r="O648" i="1" s="1"/>
  <c r="P648" i="1" s="1"/>
  <c r="M648" i="1"/>
  <c r="L648" i="1"/>
  <c r="N320" i="1"/>
  <c r="O320" i="1" s="1"/>
  <c r="P320" i="1" s="1"/>
  <c r="L320" i="1"/>
  <c r="X320" i="1" s="1"/>
  <c r="M320" i="1"/>
  <c r="L610" i="1"/>
  <c r="M610" i="1"/>
  <c r="M526" i="1"/>
  <c r="L526" i="1"/>
  <c r="N436" i="1"/>
  <c r="O436" i="1" s="1"/>
  <c r="P436" i="1" s="1"/>
  <c r="M436" i="1"/>
  <c r="L436" i="1"/>
  <c r="N361" i="1"/>
  <c r="O361" i="1" s="1"/>
  <c r="P361" i="1" s="1"/>
  <c r="M361" i="1"/>
  <c r="L361" i="1"/>
  <c r="X361" i="1" s="1"/>
  <c r="L269" i="1"/>
  <c r="X269" i="1" s="1"/>
  <c r="M269" i="1"/>
  <c r="L199" i="1"/>
  <c r="M199" i="1"/>
  <c r="L130" i="1"/>
  <c r="X130" i="1" s="1"/>
  <c r="M130" i="1"/>
  <c r="L63" i="1"/>
  <c r="M63" i="1"/>
  <c r="L378" i="1"/>
  <c r="X378" i="1" s="1"/>
  <c r="M378" i="1"/>
  <c r="M214" i="1"/>
  <c r="L214" i="1"/>
  <c r="X214" i="1" s="1"/>
  <c r="M71" i="1"/>
  <c r="L71" i="1"/>
  <c r="M556" i="1"/>
  <c r="L556" i="1"/>
  <c r="X556" i="1" s="1"/>
  <c r="N407" i="1"/>
  <c r="O407" i="1" s="1"/>
  <c r="P407" i="1" s="1"/>
  <c r="M407" i="1"/>
  <c r="L407" i="1"/>
  <c r="X407" i="1" s="1"/>
  <c r="N123" i="1"/>
  <c r="O123" i="1" s="1"/>
  <c r="P123" i="1" s="1"/>
  <c r="L123" i="1"/>
  <c r="X123" i="1" s="1"/>
  <c r="M123" i="1"/>
  <c r="M566" i="1"/>
  <c r="L566" i="1"/>
  <c r="X566" i="1" s="1"/>
  <c r="L467" i="1"/>
  <c r="X467" i="1" s="1"/>
  <c r="M467" i="1"/>
  <c r="N394" i="1"/>
  <c r="O394" i="1" s="1"/>
  <c r="P394" i="1" s="1"/>
  <c r="M394" i="1"/>
  <c r="L394" i="1"/>
  <c r="N302" i="1"/>
  <c r="O302" i="1" s="1"/>
  <c r="P302" i="1" s="1"/>
  <c r="L302" i="1"/>
  <c r="M302" i="1"/>
  <c r="N165" i="1"/>
  <c r="O165" i="1" s="1"/>
  <c r="P165" i="1" s="1"/>
  <c r="M165" i="1"/>
  <c r="L165" i="1"/>
  <c r="X165" i="1" s="1"/>
  <c r="N5" i="1"/>
  <c r="O5" i="1" s="1"/>
  <c r="P5" i="1" s="1"/>
  <c r="M5" i="1"/>
  <c r="L5" i="1"/>
  <c r="N462" i="1"/>
  <c r="O462" i="1" s="1"/>
  <c r="P462" i="1" s="1"/>
  <c r="M462" i="1"/>
  <c r="L462" i="1"/>
  <c r="N632" i="1"/>
  <c r="O632" i="1" s="1"/>
  <c r="P632" i="1" s="1"/>
  <c r="M632" i="1"/>
  <c r="L632" i="1"/>
  <c r="X632" i="1" s="1"/>
  <c r="N549" i="1"/>
  <c r="O549" i="1" s="1"/>
  <c r="P549" i="1" s="1"/>
  <c r="M549" i="1"/>
  <c r="L549" i="1"/>
  <c r="X549" i="1" s="1"/>
  <c r="N458" i="1"/>
  <c r="O458" i="1" s="1"/>
  <c r="P458" i="1" s="1"/>
  <c r="L458" i="1"/>
  <c r="M458" i="1"/>
  <c r="M343" i="1"/>
  <c r="L343" i="1"/>
  <c r="X343" i="1" s="1"/>
  <c r="M249" i="1"/>
  <c r="L249" i="1"/>
  <c r="X249" i="1" s="1"/>
  <c r="M180" i="1"/>
  <c r="L180" i="1"/>
  <c r="X180" i="1" s="1"/>
  <c r="M112" i="1"/>
  <c r="L112" i="1"/>
  <c r="X112" i="1" s="1"/>
  <c r="M45" i="1"/>
  <c r="L45" i="1"/>
  <c r="X45" i="1" s="1"/>
  <c r="N115" i="1"/>
  <c r="O115" i="1" s="1"/>
  <c r="P115" i="1" s="1"/>
  <c r="L115" i="1"/>
  <c r="M115" i="1"/>
  <c r="N81" i="1"/>
  <c r="O81" i="1" s="1"/>
  <c r="P81" i="1" s="1"/>
  <c r="L81" i="1"/>
  <c r="M81" i="1"/>
  <c r="M433" i="1"/>
  <c r="L433" i="1"/>
  <c r="X433" i="1" s="1"/>
  <c r="L316" i="1"/>
  <c r="M316" i="1"/>
  <c r="N383" i="1"/>
  <c r="O383" i="1" s="1"/>
  <c r="P383" i="1" s="1"/>
  <c r="M383" i="1"/>
  <c r="L383" i="1"/>
  <c r="N513" i="1"/>
  <c r="O513" i="1" s="1"/>
  <c r="P513" i="1" s="1"/>
  <c r="L513" i="1"/>
  <c r="M513" i="1"/>
  <c r="N600" i="1"/>
  <c r="O600" i="1" s="1"/>
  <c r="P600" i="1" s="1"/>
  <c r="L600" i="1"/>
  <c r="M600" i="1"/>
  <c r="L571" i="1"/>
  <c r="X571" i="1" s="1"/>
  <c r="M571" i="1"/>
  <c r="N396" i="1"/>
  <c r="O396" i="1" s="1"/>
  <c r="P396" i="1" s="1"/>
  <c r="M396" i="1"/>
  <c r="L396" i="1"/>
  <c r="X396" i="1" s="1"/>
  <c r="L646" i="1"/>
  <c r="X646" i="1" s="1"/>
  <c r="M646" i="1"/>
  <c r="N563" i="1"/>
  <c r="O563" i="1" s="1"/>
  <c r="P563" i="1" s="1"/>
  <c r="L563" i="1"/>
  <c r="X563" i="1" s="1"/>
  <c r="M563" i="1"/>
  <c r="N488" i="1"/>
  <c r="O488" i="1" s="1"/>
  <c r="P488" i="1" s="1"/>
  <c r="L488" i="1"/>
  <c r="M488" i="1"/>
  <c r="M415" i="1"/>
  <c r="L415" i="1"/>
  <c r="L307" i="1"/>
  <c r="M307" i="1"/>
  <c r="N479" i="1"/>
  <c r="O479" i="1" s="1"/>
  <c r="P479" i="1" s="1"/>
  <c r="L479" i="1"/>
  <c r="M479" i="1"/>
  <c r="N208" i="1"/>
  <c r="O208" i="1" s="1"/>
  <c r="P208" i="1" s="1"/>
  <c r="M208" i="1"/>
  <c r="L208" i="1"/>
  <c r="X208" i="1" s="1"/>
  <c r="L604" i="1"/>
  <c r="M604" i="1"/>
  <c r="M439" i="1"/>
  <c r="L439" i="1"/>
  <c r="M356" i="1"/>
  <c r="L356" i="1"/>
  <c r="X356" i="1" s="1"/>
  <c r="M272" i="1"/>
  <c r="L272" i="1"/>
  <c r="M202" i="1"/>
  <c r="L202" i="1"/>
  <c r="X202" i="1" s="1"/>
  <c r="L135" i="1"/>
  <c r="X135" i="1" s="1"/>
  <c r="M135" i="1"/>
  <c r="M67" i="1"/>
  <c r="L67" i="1"/>
  <c r="X67" i="1" s="1"/>
  <c r="N656" i="1"/>
  <c r="O656" i="1" s="1"/>
  <c r="P656" i="1" s="1"/>
  <c r="L656" i="1"/>
  <c r="M656" i="1"/>
  <c r="N417" i="1"/>
  <c r="O417" i="1" s="1"/>
  <c r="P417" i="1" s="1"/>
  <c r="M417" i="1"/>
  <c r="L417" i="1"/>
  <c r="X417" i="1" s="1"/>
  <c r="M644" i="1"/>
  <c r="L644" i="1"/>
  <c r="X644" i="1" s="1"/>
  <c r="L561" i="1"/>
  <c r="M561" i="1"/>
  <c r="M470" i="1"/>
  <c r="L470" i="1"/>
  <c r="X470" i="1" s="1"/>
  <c r="M381" i="1"/>
  <c r="L381" i="1"/>
  <c r="X381" i="1" s="1"/>
  <c r="M296" i="1"/>
  <c r="L296" i="1"/>
  <c r="X296" i="1" s="1"/>
  <c r="M227" i="1"/>
  <c r="L227" i="1"/>
  <c r="X227" i="1" s="1"/>
  <c r="M160" i="1"/>
  <c r="L160" i="1"/>
  <c r="X160" i="1" s="1"/>
  <c r="M90" i="1"/>
  <c r="L90" i="1"/>
  <c r="X90" i="1" s="1"/>
  <c r="M24" i="1"/>
  <c r="L24" i="1"/>
  <c r="X24" i="1" s="1"/>
  <c r="N562" i="1"/>
  <c r="O562" i="1" s="1"/>
  <c r="P562" i="1" s="1"/>
  <c r="L562" i="1"/>
  <c r="M562" i="1"/>
  <c r="N235" i="1"/>
  <c r="O235" i="1" s="1"/>
  <c r="P235" i="1" s="1"/>
  <c r="M235" i="1"/>
  <c r="L235" i="1"/>
  <c r="X235" i="1" s="1"/>
  <c r="M602" i="1"/>
  <c r="L602" i="1"/>
  <c r="X602" i="1" s="1"/>
  <c r="M527" i="1"/>
  <c r="L527" i="1"/>
  <c r="X527" i="1" s="1"/>
  <c r="M453" i="1"/>
  <c r="L453" i="1"/>
  <c r="X453" i="1" s="1"/>
  <c r="N329" i="1"/>
  <c r="O329" i="1" s="1"/>
  <c r="P329" i="1" s="1"/>
  <c r="M329" i="1"/>
  <c r="L329" i="1"/>
  <c r="X329" i="1" s="1"/>
  <c r="M588" i="1"/>
  <c r="L588" i="1"/>
  <c r="N294" i="1"/>
  <c r="O294" i="1" s="1"/>
  <c r="P294" i="1" s="1"/>
  <c r="M294" i="1"/>
  <c r="L294" i="1"/>
  <c r="X294" i="1" s="1"/>
  <c r="N601" i="1"/>
  <c r="O601" i="1" s="1"/>
  <c r="P601" i="1" s="1"/>
  <c r="M601" i="1"/>
  <c r="L601" i="1"/>
  <c r="X601" i="1" s="1"/>
  <c r="M502" i="1"/>
  <c r="L502" i="1"/>
  <c r="N428" i="1"/>
  <c r="O428" i="1" s="1"/>
  <c r="P428" i="1" s="1"/>
  <c r="L428" i="1"/>
  <c r="M428" i="1"/>
  <c r="N353" i="1"/>
  <c r="O353" i="1" s="1"/>
  <c r="P353" i="1" s="1"/>
  <c r="L353" i="1"/>
  <c r="M353" i="1"/>
  <c r="L259" i="1"/>
  <c r="X259" i="1" s="1"/>
  <c r="M259" i="1"/>
  <c r="M190" i="1"/>
  <c r="L190" i="1"/>
  <c r="X190" i="1" s="1"/>
  <c r="L122" i="1"/>
  <c r="X122" i="1" s="1"/>
  <c r="M122" i="1"/>
  <c r="M55" i="1"/>
  <c r="L55" i="1"/>
  <c r="X55" i="1" s="1"/>
  <c r="M327" i="1"/>
  <c r="L327" i="1"/>
  <c r="M198" i="1"/>
  <c r="L198" i="1"/>
  <c r="X198" i="1" s="1"/>
  <c r="M62" i="1"/>
  <c r="L62" i="1"/>
  <c r="M645" i="1"/>
  <c r="L645" i="1"/>
  <c r="X645" i="1" s="1"/>
  <c r="N377" i="1"/>
  <c r="O377" i="1" s="1"/>
  <c r="P377" i="1" s="1"/>
  <c r="M377" i="1"/>
  <c r="L377" i="1"/>
  <c r="X377" i="1" s="1"/>
  <c r="M649" i="1"/>
  <c r="L649" i="1"/>
  <c r="X649" i="1" s="1"/>
  <c r="L550" i="1"/>
  <c r="M550" i="1"/>
  <c r="L386" i="1"/>
  <c r="M386" i="1"/>
  <c r="M284" i="1"/>
  <c r="L284" i="1"/>
  <c r="X284" i="1" s="1"/>
  <c r="M148" i="1"/>
  <c r="L148" i="1"/>
  <c r="X148" i="1" s="1"/>
  <c r="L647" i="1"/>
  <c r="M647" i="1"/>
  <c r="M403" i="1"/>
  <c r="L403" i="1"/>
  <c r="X403" i="1" s="1"/>
  <c r="M624" i="1"/>
  <c r="L624" i="1"/>
  <c r="X624" i="1" s="1"/>
  <c r="M532" i="1"/>
  <c r="L532" i="1"/>
  <c r="X532" i="1" s="1"/>
  <c r="M450" i="1"/>
  <c r="L450" i="1"/>
  <c r="X450" i="1" s="1"/>
  <c r="L326" i="1"/>
  <c r="M326" i="1"/>
  <c r="N241" i="1"/>
  <c r="O241" i="1" s="1"/>
  <c r="P241" i="1" s="1"/>
  <c r="M241" i="1"/>
  <c r="L241" i="1"/>
  <c r="X241" i="1" s="1"/>
  <c r="N172" i="1"/>
  <c r="O172" i="1" s="1"/>
  <c r="P172" i="1" s="1"/>
  <c r="L172" i="1"/>
  <c r="M172" i="1"/>
  <c r="N104" i="1"/>
  <c r="O104" i="1" s="1"/>
  <c r="P104" i="1" s="1"/>
  <c r="L104" i="1"/>
  <c r="X104" i="1" s="1"/>
  <c r="M104" i="1"/>
  <c r="N36" i="1"/>
  <c r="O36" i="1" s="1"/>
  <c r="P36" i="1" s="1"/>
  <c r="M36" i="1"/>
  <c r="L36" i="1"/>
  <c r="X36" i="1" s="1"/>
  <c r="M615" i="1"/>
  <c r="L615" i="1"/>
  <c r="X615" i="1" s="1"/>
  <c r="L459" i="1"/>
  <c r="M459" i="1"/>
  <c r="N107" i="1"/>
  <c r="O107" i="1" s="1"/>
  <c r="P107" i="1" s="1"/>
  <c r="M107" i="1"/>
  <c r="L107" i="1"/>
  <c r="X107" i="1" s="1"/>
  <c r="M614" i="1"/>
  <c r="L614" i="1"/>
  <c r="M331" i="1"/>
  <c r="L331" i="1"/>
  <c r="X331" i="1" s="1"/>
  <c r="N456" i="1"/>
  <c r="O456" i="1" s="1"/>
  <c r="P456" i="1" s="1"/>
  <c r="M456" i="1"/>
  <c r="L456" i="1"/>
  <c r="X456" i="1" s="1"/>
  <c r="M655" i="1"/>
  <c r="L655" i="1"/>
  <c r="X655" i="1" s="1"/>
  <c r="N633" i="1"/>
  <c r="O633" i="1" s="1"/>
  <c r="P633" i="1" s="1"/>
  <c r="L633" i="1"/>
  <c r="M633" i="1"/>
  <c r="M555" i="1"/>
  <c r="L555" i="1"/>
  <c r="L480" i="1"/>
  <c r="M480" i="1"/>
  <c r="L399" i="1"/>
  <c r="X399" i="1" s="1"/>
  <c r="M399" i="1"/>
  <c r="L298" i="1"/>
  <c r="M298" i="1"/>
  <c r="N451" i="1"/>
  <c r="O451" i="1" s="1"/>
  <c r="P451" i="1" s="1"/>
  <c r="L451" i="1"/>
  <c r="M451" i="1"/>
  <c r="N175" i="1"/>
  <c r="O175" i="1" s="1"/>
  <c r="P175" i="1" s="1"/>
  <c r="L175" i="1"/>
  <c r="X175" i="1" s="1"/>
  <c r="M175" i="1"/>
  <c r="L596" i="1"/>
  <c r="M596" i="1"/>
  <c r="L505" i="1"/>
  <c r="X505" i="1" s="1"/>
  <c r="M505" i="1"/>
  <c r="N348" i="1"/>
  <c r="O348" i="1" s="1"/>
  <c r="P348" i="1" s="1"/>
  <c r="L348" i="1"/>
  <c r="M348" i="1"/>
  <c r="N262" i="1"/>
  <c r="O262" i="1" s="1"/>
  <c r="P262" i="1" s="1"/>
  <c r="M262" i="1"/>
  <c r="L262" i="1"/>
  <c r="X262" i="1" s="1"/>
  <c r="N194" i="1"/>
  <c r="O194" i="1" s="1"/>
  <c r="P194" i="1" s="1"/>
  <c r="L194" i="1"/>
  <c r="M194" i="1"/>
  <c r="N125" i="1"/>
  <c r="O125" i="1" s="1"/>
  <c r="P125" i="1" s="1"/>
  <c r="M125" i="1"/>
  <c r="L125" i="1"/>
  <c r="N58" i="1"/>
  <c r="L58" i="1"/>
  <c r="M58" i="1"/>
  <c r="N626" i="1"/>
  <c r="O626" i="1" s="1"/>
  <c r="P626" i="1" s="1"/>
  <c r="L626" i="1"/>
  <c r="M626" i="1"/>
  <c r="N388" i="1"/>
  <c r="O388" i="1" s="1"/>
  <c r="P388" i="1" s="1"/>
  <c r="M388" i="1"/>
  <c r="L388" i="1"/>
  <c r="X388" i="1" s="1"/>
  <c r="L636" i="1"/>
  <c r="M636" i="1"/>
  <c r="N553" i="1"/>
  <c r="O553" i="1" s="1"/>
  <c r="P553" i="1" s="1"/>
  <c r="M553" i="1"/>
  <c r="L553" i="1"/>
  <c r="X553" i="1" s="1"/>
  <c r="M438" i="1"/>
  <c r="L438" i="1"/>
  <c r="N363" i="1"/>
  <c r="O363" i="1" s="1"/>
  <c r="P363" i="1" s="1"/>
  <c r="L363" i="1"/>
  <c r="M363" i="1"/>
  <c r="M287" i="1"/>
  <c r="L287" i="1"/>
  <c r="X287" i="1" s="1"/>
  <c r="M217" i="1"/>
  <c r="L217" i="1"/>
  <c r="X217" i="1" s="1"/>
  <c r="M152" i="1"/>
  <c r="L152" i="1"/>
  <c r="X152" i="1" s="1"/>
  <c r="M82" i="1"/>
  <c r="L82" i="1"/>
  <c r="X82" i="1" s="1"/>
  <c r="M16" i="1"/>
  <c r="L16" i="1"/>
  <c r="X16" i="1" s="1"/>
  <c r="N533" i="1"/>
  <c r="O533" i="1" s="1"/>
  <c r="P533" i="1" s="1"/>
  <c r="L533" i="1"/>
  <c r="X533" i="1" s="1"/>
  <c r="M533" i="1"/>
  <c r="N200" i="1"/>
  <c r="O200" i="1" s="1"/>
  <c r="P200" i="1" s="1"/>
  <c r="M200" i="1"/>
  <c r="L200" i="1"/>
  <c r="X200" i="1" s="1"/>
  <c r="N594" i="1"/>
  <c r="O594" i="1" s="1"/>
  <c r="P594" i="1" s="1"/>
  <c r="M594" i="1"/>
  <c r="L594" i="1"/>
  <c r="X594" i="1" s="1"/>
  <c r="N519" i="1"/>
  <c r="O519" i="1" s="1"/>
  <c r="P519" i="1" s="1"/>
  <c r="M519" i="1"/>
  <c r="L519" i="1"/>
  <c r="X519" i="1" s="1"/>
  <c r="M445" i="1"/>
  <c r="L445" i="1"/>
  <c r="X445" i="1" s="1"/>
  <c r="M321" i="1"/>
  <c r="L321" i="1"/>
  <c r="X321" i="1" s="1"/>
  <c r="N558" i="1"/>
  <c r="O558" i="1" s="1"/>
  <c r="P558" i="1" s="1"/>
  <c r="L558" i="1"/>
  <c r="X558" i="1" s="1"/>
  <c r="M558" i="1"/>
  <c r="N263" i="1"/>
  <c r="O263" i="1" s="1"/>
  <c r="P263" i="1" s="1"/>
  <c r="L263" i="1"/>
  <c r="M263" i="1"/>
  <c r="N584" i="1"/>
  <c r="O584" i="1" s="1"/>
  <c r="P584" i="1" s="1"/>
  <c r="M584" i="1"/>
  <c r="L584" i="1"/>
  <c r="X584" i="1" s="1"/>
  <c r="L492" i="1"/>
  <c r="X492" i="1" s="1"/>
  <c r="M492" i="1"/>
  <c r="M419" i="1"/>
  <c r="L419" i="1"/>
  <c r="X419" i="1" s="1"/>
  <c r="L345" i="1"/>
  <c r="X345" i="1" s="1"/>
  <c r="M345" i="1"/>
  <c r="N251" i="1"/>
  <c r="O251" i="1" s="1"/>
  <c r="P251" i="1" s="1"/>
  <c r="L251" i="1"/>
  <c r="M251" i="1"/>
  <c r="N182" i="1"/>
  <c r="O182" i="1" s="1"/>
  <c r="P182" i="1" s="1"/>
  <c r="L182" i="1"/>
  <c r="M182" i="1"/>
  <c r="N114" i="1"/>
  <c r="O114" i="1" s="1"/>
  <c r="P114" i="1" s="1"/>
  <c r="M114" i="1"/>
  <c r="L114" i="1"/>
  <c r="X114" i="1" s="1"/>
  <c r="N47" i="1"/>
  <c r="O47" i="1" s="1"/>
  <c r="P47" i="1" s="1"/>
  <c r="L47" i="1"/>
  <c r="X47" i="1" s="1"/>
  <c r="M47" i="1"/>
  <c r="N310" i="1"/>
  <c r="O310" i="1" s="1"/>
  <c r="P310" i="1" s="1"/>
  <c r="M310" i="1"/>
  <c r="L310" i="1"/>
  <c r="X310" i="1" s="1"/>
  <c r="N181" i="1"/>
  <c r="O181" i="1" s="1"/>
  <c r="P181" i="1" s="1"/>
  <c r="M181" i="1"/>
  <c r="L181" i="1"/>
  <c r="X181" i="1" s="1"/>
  <c r="N46" i="1"/>
  <c r="O46" i="1" s="1"/>
  <c r="P46" i="1" s="1"/>
  <c r="M46" i="1"/>
  <c r="L46" i="1"/>
  <c r="X46" i="1" s="1"/>
  <c r="N616" i="1"/>
  <c r="O616" i="1" s="1"/>
  <c r="P616" i="1" s="1"/>
  <c r="M616" i="1"/>
  <c r="L616" i="1"/>
  <c r="N346" i="1"/>
  <c r="O346" i="1" s="1"/>
  <c r="P346" i="1" s="1"/>
  <c r="M346" i="1"/>
  <c r="L346" i="1"/>
  <c r="X346" i="1" s="1"/>
  <c r="N625" i="1"/>
  <c r="O625" i="1" s="1"/>
  <c r="P625" i="1" s="1"/>
  <c r="L625" i="1"/>
  <c r="M625" i="1"/>
  <c r="L541" i="1"/>
  <c r="X541" i="1" s="1"/>
  <c r="M541" i="1"/>
  <c r="L443" i="1"/>
  <c r="M443" i="1"/>
  <c r="L369" i="1"/>
  <c r="X369" i="1" s="1"/>
  <c r="M369" i="1"/>
  <c r="M258" i="1"/>
  <c r="L258" i="1"/>
  <c r="X258" i="1" s="1"/>
  <c r="M129" i="1"/>
  <c r="L129" i="1"/>
  <c r="M631" i="1"/>
  <c r="L631" i="1"/>
  <c r="X631" i="1" s="1"/>
  <c r="N372" i="1"/>
  <c r="O372" i="1" s="1"/>
  <c r="P372" i="1" s="1"/>
  <c r="M372" i="1"/>
  <c r="L372" i="1"/>
  <c r="X372" i="1" s="1"/>
  <c r="M608" i="1"/>
  <c r="L608" i="1"/>
  <c r="X608" i="1" s="1"/>
  <c r="L524" i="1"/>
  <c r="M524" i="1"/>
  <c r="M442" i="1"/>
  <c r="L442" i="1"/>
  <c r="X442" i="1" s="1"/>
  <c r="M318" i="1"/>
  <c r="L318" i="1"/>
  <c r="X318" i="1" s="1"/>
  <c r="M231" i="1"/>
  <c r="L231" i="1"/>
  <c r="X231" i="1" s="1"/>
  <c r="L164" i="1"/>
  <c r="M164" i="1"/>
  <c r="L94" i="1"/>
  <c r="M94" i="1"/>
  <c r="L28" i="1"/>
  <c r="M28" i="1"/>
  <c r="M607" i="1"/>
  <c r="L607" i="1"/>
  <c r="X607" i="1" s="1"/>
  <c r="N73" i="1"/>
  <c r="O73" i="1" s="1"/>
  <c r="P73" i="1" s="1"/>
  <c r="L73" i="1"/>
  <c r="M73" i="1"/>
  <c r="N98" i="1"/>
  <c r="O98" i="1" s="1"/>
  <c r="P98" i="1" s="1"/>
  <c r="M98" i="1"/>
  <c r="L98" i="1"/>
  <c r="X98" i="1" s="1"/>
  <c r="N416" i="1"/>
  <c r="O416" i="1" s="1"/>
  <c r="P416" i="1" s="1"/>
  <c r="M416" i="1"/>
  <c r="L416" i="1"/>
  <c r="N274" i="1"/>
  <c r="O274" i="1" s="1"/>
  <c r="P274" i="1" s="1"/>
  <c r="M274" i="1"/>
  <c r="L274" i="1"/>
  <c r="X274" i="1" s="1"/>
  <c r="N137" i="1"/>
  <c r="O137" i="1" s="1"/>
  <c r="P137" i="1" s="1"/>
  <c r="M137" i="1"/>
  <c r="L137" i="1"/>
  <c r="X137" i="1" s="1"/>
  <c r="N252" i="1"/>
  <c r="O252" i="1" s="1"/>
  <c r="P252" i="1" s="1"/>
  <c r="M252" i="1"/>
  <c r="L252" i="1"/>
  <c r="X252" i="1" s="1"/>
  <c r="L162" i="1"/>
  <c r="M162" i="1"/>
  <c r="M464" i="1"/>
  <c r="L464" i="1"/>
  <c r="X464" i="1" s="1"/>
  <c r="L177" i="1"/>
  <c r="M177" i="1"/>
  <c r="N362" i="1"/>
  <c r="O362" i="1" s="1"/>
  <c r="P362" i="1" s="1"/>
  <c r="M362" i="1"/>
  <c r="L362" i="1"/>
  <c r="X362" i="1" s="1"/>
  <c r="N2" i="1"/>
  <c r="M2" i="1"/>
  <c r="L2" i="1"/>
  <c r="X2" i="1" s="1"/>
  <c r="N658" i="1"/>
  <c r="O658" i="1" s="1"/>
  <c r="P658" i="1" s="1"/>
  <c r="M658" i="1"/>
  <c r="L658" i="1"/>
  <c r="N365" i="1"/>
  <c r="O365" i="1" s="1"/>
  <c r="P365" i="1" s="1"/>
  <c r="L365" i="1"/>
  <c r="M365" i="1"/>
  <c r="N603" i="1"/>
  <c r="O603" i="1" s="1"/>
  <c r="P603" i="1" s="1"/>
  <c r="M603" i="1"/>
  <c r="L603" i="1"/>
  <c r="X603" i="1" s="1"/>
  <c r="N334" i="1"/>
  <c r="O334" i="1" s="1"/>
  <c r="P334" i="1" s="1"/>
  <c r="M334" i="1"/>
  <c r="L334" i="1"/>
  <c r="X334" i="1" s="1"/>
  <c r="L622" i="1"/>
  <c r="M622" i="1"/>
  <c r="M546" i="1"/>
  <c r="L546" i="1"/>
  <c r="X546" i="1" s="1"/>
  <c r="M472" i="1"/>
  <c r="L472" i="1"/>
  <c r="X472" i="1" s="1"/>
  <c r="L391" i="1"/>
  <c r="M391" i="1"/>
  <c r="M289" i="1"/>
  <c r="L289" i="1"/>
  <c r="X289" i="1" s="1"/>
  <c r="N422" i="1"/>
  <c r="O422" i="1" s="1"/>
  <c r="P422" i="1" s="1"/>
  <c r="L422" i="1"/>
  <c r="M422" i="1"/>
  <c r="N141" i="1"/>
  <c r="O141" i="1" s="1"/>
  <c r="P141" i="1" s="1"/>
  <c r="L141" i="1"/>
  <c r="M141" i="1"/>
  <c r="M587" i="1"/>
  <c r="L587" i="1"/>
  <c r="X587" i="1" s="1"/>
  <c r="M496" i="1"/>
  <c r="L496" i="1"/>
  <c r="X496" i="1" s="1"/>
  <c r="L406" i="1"/>
  <c r="M406" i="1"/>
  <c r="M340" i="1"/>
  <c r="L340" i="1"/>
  <c r="X340" i="1" s="1"/>
  <c r="M254" i="1"/>
  <c r="L254" i="1"/>
  <c r="X254" i="1" s="1"/>
  <c r="M185" i="1"/>
  <c r="L185" i="1"/>
  <c r="X185" i="1" s="1"/>
  <c r="M117" i="1"/>
  <c r="L117" i="1"/>
  <c r="X117" i="1" s="1"/>
  <c r="M50" i="1"/>
  <c r="L50" i="1"/>
  <c r="X50" i="1" s="1"/>
  <c r="N595" i="1"/>
  <c r="O595" i="1" s="1"/>
  <c r="P595" i="1" s="1"/>
  <c r="M595" i="1"/>
  <c r="L595" i="1"/>
  <c r="N357" i="1"/>
  <c r="O357" i="1" s="1"/>
  <c r="P357" i="1" s="1"/>
  <c r="M357" i="1"/>
  <c r="L357" i="1"/>
  <c r="X357" i="1" s="1"/>
  <c r="L628" i="1"/>
  <c r="M628" i="1"/>
  <c r="N544" i="1"/>
  <c r="O544" i="1" s="1"/>
  <c r="P544" i="1" s="1"/>
  <c r="M544" i="1"/>
  <c r="L544" i="1"/>
  <c r="L430" i="1"/>
  <c r="M430" i="1"/>
  <c r="M355" i="1"/>
  <c r="L355" i="1"/>
  <c r="M279" i="1"/>
  <c r="L279" i="1"/>
  <c r="X279" i="1" s="1"/>
  <c r="M209" i="1"/>
  <c r="L209" i="1"/>
  <c r="L142" i="1"/>
  <c r="M142" i="1"/>
  <c r="M74" i="1"/>
  <c r="L74" i="1"/>
  <c r="M8" i="1"/>
  <c r="L8" i="1"/>
  <c r="X8" i="1" s="1"/>
  <c r="N503" i="1"/>
  <c r="O503" i="1" s="1"/>
  <c r="M503" i="1"/>
  <c r="M666" i="1" s="1"/>
  <c r="L503" i="1"/>
  <c r="X503" i="1" s="1"/>
  <c r="N167" i="1"/>
  <c r="O167" i="1" s="1"/>
  <c r="P167" i="1" s="1"/>
  <c r="L167" i="1"/>
  <c r="X167" i="1" s="1"/>
  <c r="M167" i="1"/>
  <c r="M511" i="1"/>
  <c r="L511" i="1"/>
  <c r="X511" i="1" s="1"/>
  <c r="M429" i="1"/>
  <c r="L429" i="1"/>
  <c r="L312" i="1"/>
  <c r="M312" i="1"/>
  <c r="N528" i="1"/>
  <c r="O528" i="1" s="1"/>
  <c r="P528" i="1" s="1"/>
  <c r="M528" i="1"/>
  <c r="L528" i="1"/>
  <c r="X528" i="1" s="1"/>
  <c r="N229" i="1"/>
  <c r="O229" i="1" s="1"/>
  <c r="P229" i="1" s="1"/>
  <c r="L229" i="1"/>
  <c r="X229" i="1" s="1"/>
  <c r="M229" i="1"/>
  <c r="M576" i="1"/>
  <c r="L576" i="1"/>
  <c r="X576" i="1" s="1"/>
  <c r="N484" i="1"/>
  <c r="O484" i="1" s="1"/>
  <c r="P484" i="1" s="1"/>
  <c r="M484" i="1"/>
  <c r="L484" i="1"/>
  <c r="X484" i="1" s="1"/>
  <c r="M411" i="1"/>
  <c r="L411" i="1"/>
  <c r="X411" i="1" s="1"/>
  <c r="L336" i="1"/>
  <c r="M336" i="1"/>
  <c r="L243" i="1"/>
  <c r="M243" i="1"/>
  <c r="L174" i="1"/>
  <c r="M174" i="1"/>
  <c r="M106" i="1"/>
  <c r="L106" i="1"/>
  <c r="X106" i="1" s="1"/>
  <c r="L38" i="1"/>
  <c r="M38" i="1"/>
  <c r="M293" i="1"/>
  <c r="L293" i="1"/>
  <c r="X293" i="1" s="1"/>
  <c r="L157" i="1"/>
  <c r="M157" i="1"/>
  <c r="M37" i="1"/>
  <c r="L37" i="1"/>
  <c r="X37" i="1" s="1"/>
  <c r="N585" i="1"/>
  <c r="O585" i="1" s="1"/>
  <c r="P585" i="1" s="1"/>
  <c r="M585" i="1"/>
  <c r="L585" i="1"/>
  <c r="X585" i="1" s="1"/>
  <c r="N292" i="1"/>
  <c r="O292" i="1" s="1"/>
  <c r="P292" i="1" s="1"/>
  <c r="M292" i="1"/>
  <c r="L292" i="1"/>
  <c r="X292" i="1" s="1"/>
  <c r="L617" i="1"/>
  <c r="M617" i="1"/>
  <c r="L517" i="1"/>
  <c r="M517" i="1"/>
  <c r="N435" i="1"/>
  <c r="O435" i="1" s="1"/>
  <c r="P435" i="1" s="1"/>
  <c r="L435" i="1"/>
  <c r="X435" i="1" s="1"/>
  <c r="M435" i="1"/>
  <c r="N360" i="1"/>
  <c r="O360" i="1" s="1"/>
  <c r="P360" i="1" s="1"/>
  <c r="M360" i="1"/>
  <c r="L360" i="1"/>
  <c r="X360" i="1" s="1"/>
  <c r="N250" i="1"/>
  <c r="O250" i="1" s="1"/>
  <c r="P250" i="1" s="1"/>
  <c r="L250" i="1"/>
  <c r="M250" i="1"/>
  <c r="N121" i="1"/>
  <c r="O121" i="1" s="1"/>
  <c r="P121" i="1" s="1"/>
  <c r="M121" i="1"/>
  <c r="L121" i="1"/>
  <c r="X121" i="1" s="1"/>
  <c r="N641" i="1"/>
  <c r="O641" i="1" s="1"/>
  <c r="P641" i="1" s="1"/>
  <c r="M641" i="1"/>
  <c r="L641" i="1"/>
  <c r="N288" i="1"/>
  <c r="O288" i="1" s="1"/>
  <c r="P288" i="1" s="1"/>
  <c r="L288" i="1"/>
  <c r="M288" i="1"/>
  <c r="N599" i="1"/>
  <c r="O599" i="1" s="1"/>
  <c r="P599" i="1" s="1"/>
  <c r="M599" i="1"/>
  <c r="L599" i="1"/>
  <c r="X599" i="1" s="1"/>
  <c r="M516" i="1"/>
  <c r="L516" i="1"/>
  <c r="M434" i="1"/>
  <c r="L434" i="1"/>
  <c r="X434" i="1" s="1"/>
  <c r="M301" i="1"/>
  <c r="L301" i="1"/>
  <c r="M222" i="1"/>
  <c r="L222" i="1"/>
  <c r="X222" i="1" s="1"/>
  <c r="M156" i="1"/>
  <c r="L156" i="1"/>
  <c r="M86" i="1"/>
  <c r="L86" i="1"/>
  <c r="X86" i="1" s="1"/>
  <c r="L20" i="1"/>
  <c r="X20" i="1" s="1"/>
  <c r="M20" i="1"/>
  <c r="M652" i="1"/>
  <c r="X652" i="1" s="1"/>
  <c r="N393" i="1"/>
  <c r="O393" i="1" s="1"/>
  <c r="P393" i="1" s="1"/>
  <c r="L393" i="1"/>
  <c r="X393" i="1" s="1"/>
  <c r="M393" i="1"/>
  <c r="M109" i="1"/>
  <c r="L109" i="1"/>
  <c r="X109" i="1" s="1"/>
  <c r="L41" i="1"/>
  <c r="X41" i="1" s="1"/>
  <c r="M41" i="1"/>
  <c r="N565" i="1"/>
  <c r="O565" i="1" s="1"/>
  <c r="P565" i="1" s="1"/>
  <c r="M565" i="1"/>
  <c r="L565" i="1"/>
  <c r="X565" i="1" s="1"/>
  <c r="N328" i="1"/>
  <c r="O328" i="1" s="1"/>
  <c r="P328" i="1" s="1"/>
  <c r="L328" i="1"/>
  <c r="M328" i="1"/>
  <c r="M620" i="1"/>
  <c r="L620" i="1"/>
  <c r="L520" i="1"/>
  <c r="M520" i="1"/>
  <c r="M421" i="1"/>
  <c r="L421" i="1"/>
  <c r="M347" i="1"/>
  <c r="L347" i="1"/>
  <c r="X347" i="1" s="1"/>
  <c r="M271" i="1"/>
  <c r="L271" i="1"/>
  <c r="M201" i="1"/>
  <c r="L201" i="1"/>
  <c r="X201" i="1" s="1"/>
  <c r="M134" i="1"/>
  <c r="L134" i="1"/>
  <c r="M66" i="1"/>
  <c r="L66" i="1"/>
  <c r="X66" i="1" s="1"/>
  <c r="N444" i="1"/>
  <c r="O444" i="1" s="1"/>
  <c r="P444" i="1" s="1"/>
  <c r="M444" i="1"/>
  <c r="L444" i="1"/>
  <c r="X444" i="1" s="1"/>
  <c r="N133" i="1"/>
  <c r="O133" i="1" s="1"/>
  <c r="P133" i="1" s="1"/>
  <c r="M133" i="1"/>
  <c r="L133" i="1"/>
  <c r="M568" i="1"/>
  <c r="L568" i="1"/>
  <c r="X568" i="1" s="1"/>
  <c r="M494" i="1"/>
  <c r="L494" i="1"/>
  <c r="M420" i="1"/>
  <c r="L420" i="1"/>
  <c r="X420" i="1" s="1"/>
  <c r="N304" i="1"/>
  <c r="O304" i="1" s="1"/>
  <c r="P304" i="1" s="1"/>
  <c r="M304" i="1"/>
  <c r="L304" i="1"/>
  <c r="X304" i="1" s="1"/>
  <c r="N440" i="1"/>
  <c r="O440" i="1" s="1"/>
  <c r="P440" i="1" s="1"/>
  <c r="M440" i="1"/>
  <c r="L440" i="1"/>
  <c r="N651" i="1"/>
  <c r="O651" i="1" s="1"/>
  <c r="P651" i="1" s="1"/>
  <c r="M651" i="1"/>
  <c r="L651" i="1"/>
  <c r="X651" i="1" s="1"/>
  <c r="M567" i="1"/>
  <c r="L567" i="1"/>
  <c r="X567" i="1" s="1"/>
  <c r="N476" i="1"/>
  <c r="O476" i="1" s="1"/>
  <c r="P476" i="1" s="1"/>
  <c r="M476" i="1"/>
  <c r="L476" i="1"/>
  <c r="L311" i="1"/>
  <c r="M311" i="1"/>
  <c r="L233" i="1"/>
  <c r="X233" i="1" s="1"/>
  <c r="M233" i="1"/>
  <c r="L166" i="1"/>
  <c r="M166" i="1"/>
  <c r="L97" i="1"/>
  <c r="X97" i="1" s="1"/>
  <c r="M97" i="1"/>
  <c r="L30" i="1"/>
  <c r="M30" i="1"/>
  <c r="M276" i="1"/>
  <c r="L276" i="1"/>
  <c r="M139" i="1"/>
  <c r="L139" i="1"/>
  <c r="X139" i="1" s="1"/>
  <c r="M21" i="1"/>
  <c r="L21" i="1"/>
  <c r="N525" i="1"/>
  <c r="O525" i="1" s="1"/>
  <c r="P525" i="1" s="1"/>
  <c r="L525" i="1"/>
  <c r="M525" i="1"/>
  <c r="N260" i="1"/>
  <c r="O260" i="1" s="1"/>
  <c r="P260" i="1" s="1"/>
  <c r="M260" i="1"/>
  <c r="L260" i="1"/>
  <c r="X260" i="1" s="1"/>
  <c r="M509" i="1"/>
  <c r="L509" i="1"/>
  <c r="N427" i="1"/>
  <c r="O427" i="1" s="1"/>
  <c r="P427" i="1" s="1"/>
  <c r="M427" i="1"/>
  <c r="L427" i="1"/>
  <c r="X427" i="1" s="1"/>
  <c r="N352" i="1"/>
  <c r="O352" i="1" s="1"/>
  <c r="P352" i="1" s="1"/>
  <c r="M352" i="1"/>
  <c r="L352" i="1"/>
  <c r="X352" i="1" s="1"/>
  <c r="N223" i="1"/>
  <c r="O223" i="1" s="1"/>
  <c r="P223" i="1" s="1"/>
  <c r="M223" i="1"/>
  <c r="L223" i="1"/>
  <c r="X223" i="1" s="1"/>
  <c r="N105" i="1"/>
  <c r="O105" i="1" s="1"/>
  <c r="P105" i="1" s="1"/>
  <c r="M105" i="1"/>
  <c r="L105" i="1"/>
  <c r="N611" i="1"/>
  <c r="O611" i="1" s="1"/>
  <c r="P611" i="1" s="1"/>
  <c r="L611" i="1"/>
  <c r="X611" i="1" s="1"/>
  <c r="N255" i="1"/>
  <c r="O255" i="1" s="1"/>
  <c r="P255" i="1" s="1"/>
  <c r="L255" i="1"/>
  <c r="M255" i="1"/>
  <c r="L590" i="1"/>
  <c r="M590" i="1"/>
  <c r="M508" i="1"/>
  <c r="L508" i="1"/>
  <c r="X508" i="1" s="1"/>
  <c r="N401" i="1"/>
  <c r="O401" i="1" s="1"/>
  <c r="P401" i="1" s="1"/>
  <c r="M401" i="1"/>
  <c r="L401" i="1"/>
  <c r="M283" i="1"/>
  <c r="L283" i="1"/>
  <c r="X283" i="1" s="1"/>
  <c r="M213" i="1"/>
  <c r="L213" i="1"/>
  <c r="M147" i="1"/>
  <c r="L147" i="1"/>
  <c r="X147" i="1" s="1"/>
  <c r="L78" i="1"/>
  <c r="X78" i="1" s="1"/>
  <c r="M78" i="1"/>
  <c r="L12" i="1"/>
  <c r="M12" i="1"/>
  <c r="M589" i="1"/>
  <c r="L589" i="1"/>
  <c r="M39" i="1"/>
  <c r="L39" i="1"/>
  <c r="X39" i="1" s="1"/>
  <c r="M56" i="1"/>
  <c r="L56" i="1"/>
  <c r="L376" i="1"/>
  <c r="M376" i="1"/>
  <c r="M230" i="1"/>
  <c r="L230" i="1"/>
  <c r="M111" i="1"/>
  <c r="L111" i="1"/>
  <c r="X111" i="1" s="1"/>
  <c r="M19" i="1"/>
  <c r="L19" i="1"/>
  <c r="L126" i="1"/>
  <c r="M126" i="1"/>
  <c r="M523" i="1"/>
  <c r="L523" i="1"/>
  <c r="M449" i="1"/>
  <c r="L449" i="1"/>
  <c r="X449" i="1" s="1"/>
  <c r="L308" i="1"/>
  <c r="X308" i="1" s="1"/>
  <c r="M308" i="1"/>
  <c r="N306" i="1"/>
  <c r="O306" i="1" s="1"/>
  <c r="P306" i="1" s="1"/>
  <c r="M306" i="1"/>
  <c r="L306" i="1"/>
  <c r="X306" i="1" s="1"/>
  <c r="L398" i="1"/>
  <c r="M398" i="1"/>
  <c r="N530" i="1"/>
  <c r="O530" i="1" s="1"/>
  <c r="P530" i="1" s="1"/>
  <c r="L530" i="1"/>
  <c r="X530" i="1" s="1"/>
  <c r="M530" i="1"/>
  <c r="M554" i="1"/>
  <c r="L554" i="1"/>
  <c r="X554" i="1" s="1"/>
  <c r="L390" i="1"/>
  <c r="X390" i="1" s="1"/>
  <c r="M390" i="1"/>
  <c r="M323" i="1"/>
  <c r="L323" i="1"/>
  <c r="X323" i="1" s="1"/>
  <c r="M237" i="1"/>
  <c r="L237" i="1"/>
  <c r="M169" i="1"/>
  <c r="L169" i="1"/>
  <c r="X169" i="1" s="1"/>
  <c r="M100" i="1"/>
  <c r="L100" i="1"/>
  <c r="M33" i="1"/>
  <c r="L33" i="1"/>
  <c r="X33" i="1" s="1"/>
  <c r="N536" i="1"/>
  <c r="O536" i="1" s="1"/>
  <c r="P536" i="1" s="1"/>
  <c r="M536" i="1"/>
  <c r="L536" i="1"/>
  <c r="X536" i="1" s="1"/>
  <c r="N273" i="1"/>
  <c r="O273" i="1" s="1"/>
  <c r="P273" i="1" s="1"/>
  <c r="L273" i="1"/>
  <c r="X273" i="1" s="1"/>
  <c r="M273" i="1"/>
  <c r="M612" i="1"/>
  <c r="L612" i="1"/>
  <c r="X612" i="1" s="1"/>
  <c r="M512" i="1"/>
  <c r="L512" i="1"/>
  <c r="M413" i="1"/>
  <c r="L413" i="1"/>
  <c r="X413" i="1" s="1"/>
  <c r="M330" i="1"/>
  <c r="L330" i="1"/>
  <c r="M261" i="1"/>
  <c r="L261" i="1"/>
  <c r="X261" i="1" s="1"/>
  <c r="M193" i="1"/>
  <c r="L193" i="1"/>
  <c r="M124" i="1"/>
  <c r="L124" i="1"/>
  <c r="X124" i="1" s="1"/>
  <c r="M57" i="1"/>
  <c r="L57" i="1"/>
  <c r="N414" i="1"/>
  <c r="O414" i="1" s="1"/>
  <c r="P414" i="1" s="1"/>
  <c r="L414" i="1"/>
  <c r="M414" i="1"/>
  <c r="M560" i="1"/>
  <c r="L560" i="1"/>
  <c r="X560" i="1" s="1"/>
  <c r="M485" i="1"/>
  <c r="L485" i="1"/>
  <c r="X485" i="1" s="1"/>
  <c r="N412" i="1"/>
  <c r="O412" i="1" s="1"/>
  <c r="P412" i="1" s="1"/>
  <c r="L412" i="1"/>
  <c r="M412" i="1"/>
  <c r="N295" i="1"/>
  <c r="O295" i="1" s="1"/>
  <c r="P295" i="1" s="1"/>
  <c r="M295" i="1"/>
  <c r="L295" i="1"/>
  <c r="X295" i="1" s="1"/>
  <c r="N409" i="1"/>
  <c r="O409" i="1" s="1"/>
  <c r="P409" i="1" s="1"/>
  <c r="M409" i="1"/>
  <c r="L409" i="1"/>
  <c r="M642" i="1"/>
  <c r="L642" i="1"/>
  <c r="X642" i="1" s="1"/>
  <c r="L559" i="1"/>
  <c r="X559" i="1" s="1"/>
  <c r="M559" i="1"/>
  <c r="M468" i="1"/>
  <c r="L468" i="1"/>
  <c r="X468" i="1" s="1"/>
  <c r="M395" i="1"/>
  <c r="L395" i="1"/>
  <c r="L303" i="1"/>
  <c r="M303" i="1"/>
  <c r="M225" i="1"/>
  <c r="L225" i="1"/>
  <c r="L158" i="1"/>
  <c r="M158" i="1"/>
  <c r="L88" i="1"/>
  <c r="X88" i="1" s="1"/>
  <c r="M88" i="1"/>
  <c r="L22" i="1"/>
  <c r="M22" i="1"/>
  <c r="M267" i="1"/>
  <c r="L267" i="1"/>
  <c r="N113" i="1"/>
  <c r="O113" i="1" s="1"/>
  <c r="P113" i="1" s="1"/>
  <c r="L113" i="1"/>
  <c r="M113" i="1"/>
  <c r="M13" i="1"/>
  <c r="L13" i="1"/>
  <c r="X13" i="1" s="1"/>
  <c r="N495" i="1"/>
  <c r="O495" i="1" s="1"/>
  <c r="P495" i="1" s="1"/>
  <c r="L495" i="1"/>
  <c r="X495" i="1" s="1"/>
  <c r="M495" i="1"/>
  <c r="N226" i="1"/>
  <c r="O226" i="1" s="1"/>
  <c r="P226" i="1" s="1"/>
  <c r="M226" i="1"/>
  <c r="L226" i="1"/>
  <c r="X226" i="1" s="1"/>
  <c r="L591" i="1"/>
  <c r="M591" i="1"/>
  <c r="L501" i="1"/>
  <c r="M501" i="1"/>
  <c r="L418" i="1"/>
  <c r="M418" i="1"/>
  <c r="M344" i="1"/>
  <c r="L344" i="1"/>
  <c r="X344" i="1" s="1"/>
  <c r="M206" i="1"/>
  <c r="L206" i="1"/>
  <c r="X206" i="1" s="1"/>
  <c r="M87" i="1"/>
  <c r="L87" i="1"/>
  <c r="X87" i="1" s="1"/>
  <c r="N580" i="1"/>
  <c r="O580" i="1" s="1"/>
  <c r="P580" i="1" s="1"/>
  <c r="M580" i="1"/>
  <c r="L580" i="1"/>
  <c r="X580" i="1" s="1"/>
  <c r="N220" i="1"/>
  <c r="O220" i="1" s="1"/>
  <c r="P220" i="1" s="1"/>
  <c r="M220" i="1"/>
  <c r="L220" i="1"/>
  <c r="X220" i="1" s="1"/>
  <c r="M582" i="1"/>
  <c r="L582" i="1"/>
  <c r="X582" i="1" s="1"/>
  <c r="M500" i="1"/>
  <c r="L500" i="1"/>
  <c r="X500" i="1" s="1"/>
  <c r="M367" i="1"/>
  <c r="L367" i="1"/>
  <c r="X367" i="1" s="1"/>
  <c r="N275" i="1"/>
  <c r="O275" i="1" s="1"/>
  <c r="P275" i="1" s="1"/>
  <c r="M275" i="1"/>
  <c r="L275" i="1"/>
  <c r="X275" i="1" s="1"/>
  <c r="N205" i="1"/>
  <c r="O205" i="1" s="1"/>
  <c r="P205" i="1" s="1"/>
  <c r="M205" i="1"/>
  <c r="L205" i="1"/>
  <c r="X205" i="1" s="1"/>
  <c r="N138" i="1"/>
  <c r="O138" i="1" s="1"/>
  <c r="P138" i="1" s="1"/>
  <c r="M138" i="1"/>
  <c r="L138" i="1"/>
  <c r="N70" i="1"/>
  <c r="O70" i="1" s="1"/>
  <c r="P70" i="1" s="1"/>
  <c r="M70" i="1"/>
  <c r="L70" i="1"/>
  <c r="X70" i="1" s="1"/>
  <c r="N4" i="1"/>
  <c r="O4" i="1" s="1"/>
  <c r="M4" i="1"/>
  <c r="L4" i="1"/>
  <c r="X4" i="1" s="1"/>
  <c r="M581" i="1"/>
  <c r="L581" i="1"/>
  <c r="M23" i="1"/>
  <c r="L23" i="1"/>
  <c r="X23" i="1" s="1"/>
  <c r="N48" i="1"/>
  <c r="O48" i="1" s="1"/>
  <c r="P48" i="1" s="1"/>
  <c r="M48" i="1"/>
  <c r="L48" i="1"/>
  <c r="X48" i="1" s="1"/>
  <c r="N366" i="1"/>
  <c r="O366" i="1" s="1"/>
  <c r="P366" i="1" s="1"/>
  <c r="M366" i="1"/>
  <c r="L366" i="1"/>
  <c r="N212" i="1"/>
  <c r="O212" i="1" s="1"/>
  <c r="P212" i="1" s="1"/>
  <c r="L212" i="1"/>
  <c r="M212" i="1"/>
  <c r="N102" i="1"/>
  <c r="O102" i="1" s="1"/>
  <c r="P102" i="1" s="1"/>
  <c r="M102" i="1"/>
  <c r="L102" i="1"/>
  <c r="X102" i="1" s="1"/>
  <c r="M11" i="1"/>
  <c r="L11" i="1"/>
  <c r="L118" i="1"/>
  <c r="M118" i="1"/>
  <c r="N515" i="1"/>
  <c r="O515" i="1" s="1"/>
  <c r="P515" i="1" s="1"/>
  <c r="M515" i="1"/>
  <c r="L515" i="1"/>
  <c r="X515" i="1" s="1"/>
  <c r="N441" i="1"/>
  <c r="O441" i="1" s="1"/>
  <c r="P441" i="1" s="1"/>
  <c r="L441" i="1"/>
  <c r="X441" i="1" s="1"/>
  <c r="M441" i="1"/>
  <c r="N290" i="1"/>
  <c r="O290" i="1" s="1"/>
  <c r="P290" i="1" s="1"/>
  <c r="M290" i="1"/>
  <c r="L290" i="1"/>
  <c r="X290" i="1" s="1"/>
  <c r="L487" i="1"/>
  <c r="M487" i="1"/>
  <c r="M27" i="1"/>
  <c r="L27" i="1"/>
  <c r="X27" i="1" s="1"/>
  <c r="L76" i="1"/>
  <c r="M76" i="1"/>
  <c r="M577" i="1"/>
  <c r="L577" i="1"/>
  <c r="X577" i="1" s="1"/>
  <c r="N630" i="1"/>
  <c r="O630" i="1" s="1"/>
  <c r="P630" i="1" s="1"/>
  <c r="L630" i="1"/>
  <c r="M630" i="1"/>
  <c r="N281" i="1"/>
  <c r="O281" i="1" s="1"/>
  <c r="P281" i="1" s="1"/>
  <c r="L281" i="1"/>
  <c r="M281" i="1"/>
  <c r="L637" i="1"/>
  <c r="M637" i="1"/>
  <c r="N482" i="1"/>
  <c r="O482" i="1" s="1"/>
  <c r="P482" i="1" s="1"/>
  <c r="M482" i="1"/>
  <c r="L482" i="1"/>
  <c r="X482" i="1" s="1"/>
  <c r="L597" i="1"/>
  <c r="X597" i="1" s="1"/>
  <c r="M597" i="1"/>
  <c r="M448" i="1"/>
  <c r="L448" i="1"/>
  <c r="X448" i="1" s="1"/>
  <c r="N570" i="1"/>
  <c r="O570" i="1" s="1"/>
  <c r="P570" i="1" s="1"/>
  <c r="L570" i="1"/>
  <c r="M570" i="1"/>
  <c r="L629" i="1"/>
  <c r="M629" i="1"/>
  <c r="L463" i="1"/>
  <c r="M463" i="1"/>
  <c r="N314" i="1"/>
  <c r="O314" i="1" s="1"/>
  <c r="P314" i="1" s="1"/>
  <c r="M314" i="1"/>
  <c r="L314" i="1"/>
  <c r="N161" i="1"/>
  <c r="O161" i="1" s="1"/>
  <c r="P161" i="1" s="1"/>
  <c r="M161" i="1"/>
  <c r="L161" i="1"/>
  <c r="X161" i="1" s="1"/>
  <c r="N91" i="1"/>
  <c r="O91" i="1" s="1"/>
  <c r="P91" i="1" s="1"/>
  <c r="M91" i="1"/>
  <c r="L91" i="1"/>
  <c r="X91" i="1" s="1"/>
  <c r="N25" i="1"/>
  <c r="O25" i="1" s="1"/>
  <c r="P25" i="1" s="1"/>
  <c r="M25" i="1"/>
  <c r="L25" i="1"/>
  <c r="X25" i="1" s="1"/>
  <c r="N506" i="1"/>
  <c r="O506" i="1" s="1"/>
  <c r="P506" i="1" s="1"/>
  <c r="M506" i="1"/>
  <c r="L506" i="1"/>
  <c r="N238" i="1"/>
  <c r="O238" i="1" s="1"/>
  <c r="P238" i="1" s="1"/>
  <c r="M238" i="1"/>
  <c r="L238" i="1"/>
  <c r="X238" i="1" s="1"/>
  <c r="N586" i="1"/>
  <c r="O586" i="1" s="1"/>
  <c r="P586" i="1" s="1"/>
  <c r="L586" i="1"/>
  <c r="M586" i="1"/>
  <c r="N504" i="1"/>
  <c r="O504" i="1" s="1"/>
  <c r="P504" i="1" s="1"/>
  <c r="M504" i="1"/>
  <c r="L504" i="1"/>
  <c r="X504" i="1" s="1"/>
  <c r="M405" i="1"/>
  <c r="L405" i="1"/>
  <c r="X405" i="1" s="1"/>
  <c r="L322" i="1"/>
  <c r="M322" i="1"/>
  <c r="L253" i="1"/>
  <c r="M253" i="1"/>
  <c r="L184" i="1"/>
  <c r="M184" i="1"/>
  <c r="L116" i="1"/>
  <c r="M116" i="1"/>
  <c r="L49" i="1"/>
  <c r="M49" i="1"/>
  <c r="N654" i="1"/>
  <c r="O654" i="1" s="1"/>
  <c r="P654" i="1" s="1"/>
  <c r="M654" i="1"/>
  <c r="L654" i="1"/>
  <c r="N385" i="1"/>
  <c r="O385" i="1" s="1"/>
  <c r="P385" i="1" s="1"/>
  <c r="M385" i="1"/>
  <c r="L385" i="1"/>
  <c r="X385" i="1" s="1"/>
  <c r="L643" i="1"/>
  <c r="M643" i="1"/>
  <c r="N552" i="1"/>
  <c r="O552" i="1" s="1"/>
  <c r="P552" i="1" s="1"/>
  <c r="M552" i="1"/>
  <c r="L552" i="1"/>
  <c r="L477" i="1"/>
  <c r="M477" i="1"/>
  <c r="M404" i="1"/>
  <c r="L404" i="1"/>
  <c r="M286" i="1"/>
  <c r="L286" i="1"/>
  <c r="X286" i="1" s="1"/>
  <c r="N380" i="1"/>
  <c r="O380" i="1" s="1"/>
  <c r="P380" i="1" s="1"/>
  <c r="M380" i="1"/>
  <c r="L380" i="1"/>
  <c r="X380" i="1" s="1"/>
  <c r="M634" i="1"/>
  <c r="L634" i="1"/>
  <c r="X634" i="1" s="1"/>
  <c r="M542" i="1"/>
  <c r="L542" i="1"/>
  <c r="X542" i="1" s="1"/>
  <c r="M460" i="1"/>
  <c r="L460" i="1"/>
  <c r="X460" i="1" s="1"/>
  <c r="M387" i="1"/>
  <c r="L387" i="1"/>
  <c r="X387" i="1" s="1"/>
  <c r="N285" i="1"/>
  <c r="O285" i="1" s="1"/>
  <c r="P285" i="1" s="1"/>
  <c r="L285" i="1"/>
  <c r="X285" i="1" s="1"/>
  <c r="M285" i="1"/>
  <c r="N215" i="1"/>
  <c r="O215" i="1" s="1"/>
  <c r="P215" i="1" s="1"/>
  <c r="L215" i="1"/>
  <c r="M215" i="1"/>
  <c r="N150" i="1"/>
  <c r="O150" i="1" s="1"/>
  <c r="P150" i="1" s="1"/>
  <c r="L150" i="1"/>
  <c r="M150" i="1"/>
  <c r="N80" i="1"/>
  <c r="O80" i="1" s="1"/>
  <c r="P80" i="1" s="1"/>
  <c r="L80" i="1"/>
  <c r="M80" i="1"/>
  <c r="N14" i="1"/>
  <c r="O14" i="1" s="1"/>
  <c r="P14" i="1" s="1"/>
  <c r="L14" i="1"/>
  <c r="X14" i="1" s="1"/>
  <c r="M14" i="1"/>
  <c r="N242" i="1"/>
  <c r="O242" i="1" s="1"/>
  <c r="P242" i="1" s="1"/>
  <c r="M242" i="1"/>
  <c r="L242" i="1"/>
  <c r="X242" i="1" s="1"/>
  <c r="N96" i="1"/>
  <c r="O96" i="1" s="1"/>
  <c r="P96" i="1" s="1"/>
  <c r="M96" i="1"/>
  <c r="L96" i="1"/>
  <c r="X96" i="1" s="1"/>
  <c r="N639" i="1"/>
  <c r="O639" i="1" s="1"/>
  <c r="P639" i="1" s="1"/>
  <c r="M639" i="1"/>
  <c r="L639" i="1"/>
  <c r="X639" i="1" s="1"/>
  <c r="N466" i="1"/>
  <c r="O466" i="1" s="1"/>
  <c r="P466" i="1" s="1"/>
  <c r="M466" i="1"/>
  <c r="L466" i="1"/>
  <c r="M191" i="1"/>
  <c r="L191" i="1"/>
  <c r="X191" i="1" s="1"/>
  <c r="N583" i="1"/>
  <c r="O583" i="1" s="1"/>
  <c r="P583" i="1" s="1"/>
  <c r="L583" i="1"/>
  <c r="M583" i="1"/>
  <c r="N491" i="1"/>
  <c r="O491" i="1" s="1"/>
  <c r="P491" i="1" s="1"/>
  <c r="L491" i="1"/>
  <c r="X491" i="1" s="1"/>
  <c r="M491" i="1"/>
  <c r="L410" i="1"/>
  <c r="M410" i="1"/>
  <c r="M335" i="1"/>
  <c r="L335" i="1"/>
  <c r="M189" i="1"/>
  <c r="L189" i="1"/>
  <c r="X189" i="1" s="1"/>
  <c r="M54" i="1"/>
  <c r="L54" i="1"/>
  <c r="N551" i="1"/>
  <c r="O551" i="1" s="1"/>
  <c r="P551" i="1" s="1"/>
  <c r="M551" i="1"/>
  <c r="L551" i="1"/>
  <c r="X551" i="1" s="1"/>
  <c r="L657" i="1"/>
  <c r="M657" i="1"/>
  <c r="M573" i="1"/>
  <c r="L573" i="1"/>
  <c r="X573" i="1" s="1"/>
  <c r="M490" i="1"/>
  <c r="L490" i="1"/>
  <c r="X490" i="1" s="1"/>
  <c r="M359" i="1"/>
  <c r="L359" i="1"/>
  <c r="X359" i="1" s="1"/>
  <c r="M266" i="1"/>
  <c r="L266" i="1"/>
  <c r="X266" i="1" s="1"/>
  <c r="M197" i="1"/>
  <c r="L197" i="1"/>
  <c r="X197" i="1" s="1"/>
  <c r="M128" i="1"/>
  <c r="L128" i="1"/>
  <c r="X128" i="1" s="1"/>
  <c r="M61" i="1"/>
  <c r="L61" i="1"/>
  <c r="X61" i="1" s="1"/>
  <c r="N547" i="1"/>
  <c r="O547" i="1" s="1"/>
  <c r="P547" i="1" s="1"/>
  <c r="M547" i="1"/>
  <c r="L547" i="1"/>
  <c r="X547" i="1" s="1"/>
  <c r="M539" i="1"/>
  <c r="L539" i="1"/>
  <c r="N15" i="1"/>
  <c r="O15" i="1" s="1"/>
  <c r="P15" i="1" s="1"/>
  <c r="M15" i="1"/>
  <c r="L15" i="1"/>
  <c r="X15" i="1" s="1"/>
  <c r="N31" i="1"/>
  <c r="O31" i="1" s="1"/>
  <c r="P31" i="1" s="1"/>
  <c r="M31" i="1"/>
  <c r="L31" i="1"/>
  <c r="X31" i="1" s="1"/>
  <c r="N350" i="1"/>
  <c r="O350" i="1" s="1"/>
  <c r="P350" i="1" s="1"/>
  <c r="L350" i="1"/>
  <c r="M350" i="1"/>
  <c r="N196" i="1"/>
  <c r="O196" i="1" s="1"/>
  <c r="P196" i="1" s="1"/>
  <c r="L196" i="1"/>
  <c r="X196" i="1" s="1"/>
  <c r="M196" i="1"/>
  <c r="N85" i="1"/>
  <c r="O85" i="1" s="1"/>
  <c r="P85" i="1" s="1"/>
  <c r="L85" i="1"/>
  <c r="M85" i="1"/>
  <c r="M638" i="1"/>
  <c r="L638" i="1"/>
  <c r="X638" i="1" s="1"/>
  <c r="L92" i="1"/>
  <c r="M92" i="1"/>
  <c r="L507" i="1"/>
  <c r="M507" i="1"/>
  <c r="M408" i="1"/>
  <c r="L408" i="1"/>
  <c r="X408" i="1" s="1"/>
  <c r="L538" i="1"/>
  <c r="M538" i="1"/>
  <c r="M246" i="1"/>
  <c r="L246" i="1"/>
  <c r="X246" i="1" s="1"/>
  <c r="M375" i="1"/>
  <c r="L375" i="1"/>
  <c r="X375" i="1" s="1"/>
  <c r="L471" i="1"/>
  <c r="M471" i="1"/>
  <c r="N247" i="1"/>
  <c r="O247" i="1" s="1"/>
  <c r="P247" i="1" s="1"/>
  <c r="L247" i="1"/>
  <c r="M247" i="1"/>
  <c r="M522" i="1"/>
  <c r="L522" i="1"/>
  <c r="L341" i="1"/>
  <c r="M341" i="1"/>
  <c r="N332" i="1"/>
  <c r="O332" i="1" s="1"/>
  <c r="P332" i="1" s="1"/>
  <c r="M332" i="1"/>
  <c r="L332" i="1"/>
  <c r="X332" i="1" s="1"/>
  <c r="L545" i="1"/>
  <c r="M545" i="1"/>
  <c r="N382" i="1"/>
  <c r="O382" i="1" s="1"/>
  <c r="P382" i="1" s="1"/>
  <c r="L382" i="1"/>
  <c r="M382" i="1"/>
  <c r="N228" i="1"/>
  <c r="O228" i="1" s="1"/>
  <c r="P228" i="1" s="1"/>
  <c r="M228" i="1"/>
  <c r="L228" i="1"/>
  <c r="X228" i="1" s="1"/>
  <c r="N454" i="1"/>
  <c r="O454" i="1" s="1"/>
  <c r="P454" i="1" s="1"/>
  <c r="L454" i="1"/>
  <c r="X454" i="1" s="1"/>
  <c r="M454" i="1"/>
  <c r="N211" i="1"/>
  <c r="O211" i="1" s="1"/>
  <c r="P211" i="1" s="1"/>
  <c r="L211" i="1"/>
  <c r="M211" i="1"/>
  <c r="M514" i="1"/>
  <c r="L514" i="1"/>
  <c r="X514" i="1" s="1"/>
  <c r="N432" i="1"/>
  <c r="O432" i="1" s="1"/>
  <c r="P432" i="1" s="1"/>
  <c r="L432" i="1"/>
  <c r="X432" i="1" s="1"/>
  <c r="M432" i="1"/>
  <c r="L324" i="1"/>
  <c r="M324" i="1"/>
  <c r="N540" i="1"/>
  <c r="O540" i="1" s="1"/>
  <c r="P540" i="1" s="1"/>
  <c r="M540" i="1"/>
  <c r="L540" i="1"/>
  <c r="X540" i="1" s="1"/>
  <c r="N278" i="1"/>
  <c r="O278" i="1" s="1"/>
  <c r="P278" i="1" s="1"/>
  <c r="M278" i="1"/>
  <c r="L278" i="1"/>
  <c r="M621" i="1"/>
  <c r="L621" i="1"/>
  <c r="X621" i="1" s="1"/>
  <c r="L537" i="1"/>
  <c r="X537" i="1" s="1"/>
  <c r="M537" i="1"/>
  <c r="M455" i="1"/>
  <c r="L455" i="1"/>
  <c r="X455" i="1" s="1"/>
  <c r="L374" i="1"/>
  <c r="X374" i="1" s="1"/>
  <c r="M374" i="1"/>
  <c r="M297" i="1"/>
  <c r="L297" i="1"/>
  <c r="X297" i="1" s="1"/>
  <c r="M218" i="1"/>
  <c r="L218" i="1"/>
  <c r="M153" i="1"/>
  <c r="L153" i="1"/>
  <c r="X153" i="1" s="1"/>
  <c r="M83" i="1"/>
  <c r="L83" i="1"/>
  <c r="M17" i="1"/>
  <c r="L17" i="1"/>
  <c r="X17" i="1" s="1"/>
  <c r="N475" i="1"/>
  <c r="O475" i="1" s="1"/>
  <c r="P475" i="1" s="1"/>
  <c r="L475" i="1"/>
  <c r="M475" i="1"/>
  <c r="N3" i="1"/>
  <c r="O3" i="1" s="1"/>
  <c r="P3" i="1" s="1"/>
  <c r="M3" i="1"/>
  <c r="L3" i="1"/>
  <c r="N578" i="1"/>
  <c r="O578" i="1" s="1"/>
  <c r="P578" i="1" s="1"/>
  <c r="M578" i="1"/>
  <c r="L578" i="1"/>
  <c r="X578" i="1" s="1"/>
  <c r="N486" i="1"/>
  <c r="O486" i="1" s="1"/>
  <c r="P486" i="1" s="1"/>
  <c r="M486" i="1"/>
  <c r="L486" i="1"/>
  <c r="X486" i="1" s="1"/>
  <c r="M397" i="1"/>
  <c r="L397" i="1"/>
  <c r="M313" i="1"/>
  <c r="L313" i="1"/>
  <c r="X313" i="1" s="1"/>
  <c r="M245" i="1"/>
  <c r="L245" i="1"/>
  <c r="M176" i="1"/>
  <c r="L176" i="1"/>
  <c r="X176" i="1" s="1"/>
  <c r="M108" i="1"/>
  <c r="L108" i="1"/>
  <c r="M40" i="1"/>
  <c r="L40" i="1"/>
  <c r="X40" i="1" s="1"/>
  <c r="N623" i="1"/>
  <c r="O623" i="1" s="1"/>
  <c r="P623" i="1" s="1"/>
  <c r="M623" i="1"/>
  <c r="L623" i="1"/>
  <c r="X623" i="1" s="1"/>
  <c r="N354" i="1"/>
  <c r="O354" i="1" s="1"/>
  <c r="P354" i="1" s="1"/>
  <c r="M354" i="1"/>
  <c r="L354" i="1"/>
  <c r="L635" i="1"/>
  <c r="M635" i="1"/>
  <c r="L543" i="1"/>
  <c r="X543" i="1" s="1"/>
  <c r="M543" i="1"/>
  <c r="N469" i="1"/>
  <c r="O469" i="1" s="1"/>
  <c r="P469" i="1" s="1"/>
  <c r="M469" i="1"/>
  <c r="L469" i="1"/>
  <c r="X469" i="1" s="1"/>
  <c r="M371" i="1"/>
  <c r="L371" i="1"/>
  <c r="X371" i="1" s="1"/>
  <c r="N349" i="1"/>
  <c r="O349" i="1" s="1"/>
  <c r="P349" i="1" s="1"/>
  <c r="L349" i="1"/>
  <c r="X349" i="1" s="1"/>
  <c r="M349" i="1"/>
  <c r="M618" i="1"/>
  <c r="L618" i="1"/>
  <c r="X618" i="1" s="1"/>
  <c r="M534" i="1"/>
  <c r="L534" i="1"/>
  <c r="N452" i="1"/>
  <c r="O452" i="1" s="1"/>
  <c r="P452" i="1" s="1"/>
  <c r="M452" i="1"/>
  <c r="L452" i="1"/>
  <c r="X452" i="1" s="1"/>
  <c r="N379" i="1"/>
  <c r="O379" i="1" s="1"/>
  <c r="P379" i="1" s="1"/>
  <c r="M379" i="1"/>
  <c r="L379" i="1"/>
  <c r="X379" i="1" s="1"/>
  <c r="L277" i="1"/>
  <c r="X277" i="1" s="1"/>
  <c r="M277" i="1"/>
  <c r="L207" i="1"/>
  <c r="M207" i="1"/>
  <c r="L140" i="1"/>
  <c r="X140" i="1" s="1"/>
  <c r="M140" i="1"/>
  <c r="L72" i="1"/>
  <c r="M72" i="1"/>
  <c r="L6" i="1"/>
  <c r="X6" i="1" s="1"/>
  <c r="M6" i="1"/>
  <c r="M232" i="1"/>
  <c r="L232" i="1"/>
  <c r="X232" i="1" s="1"/>
  <c r="M79" i="1"/>
  <c r="L79" i="1"/>
  <c r="M564" i="1"/>
  <c r="L564" i="1"/>
  <c r="X564" i="1" s="1"/>
  <c r="N437" i="1"/>
  <c r="O437" i="1" s="1"/>
  <c r="P437" i="1" s="1"/>
  <c r="M437" i="1"/>
  <c r="L437" i="1"/>
  <c r="X437" i="1" s="1"/>
  <c r="M159" i="1"/>
  <c r="L159" i="1"/>
  <c r="X159" i="1" s="1"/>
  <c r="L575" i="1"/>
  <c r="M575" i="1"/>
  <c r="L483" i="1"/>
  <c r="M483" i="1"/>
  <c r="N402" i="1"/>
  <c r="O402" i="1" s="1"/>
  <c r="P402" i="1" s="1"/>
  <c r="L402" i="1"/>
  <c r="M402" i="1"/>
  <c r="N319" i="1"/>
  <c r="O319" i="1" s="1"/>
  <c r="P319" i="1" s="1"/>
  <c r="M319" i="1"/>
  <c r="L319" i="1"/>
  <c r="X319" i="1" s="1"/>
  <c r="N173" i="1"/>
  <c r="O173" i="1" s="1"/>
  <c r="P173" i="1" s="1"/>
  <c r="M173" i="1"/>
  <c r="L173" i="1"/>
  <c r="N29" i="1"/>
  <c r="O29" i="1" s="1"/>
  <c r="P29" i="1" s="1"/>
  <c r="L29" i="1"/>
  <c r="M29" i="1"/>
  <c r="L521" i="1"/>
  <c r="M521" i="1"/>
  <c r="M640" i="1"/>
  <c r="L640" i="1"/>
  <c r="X640" i="1" s="1"/>
  <c r="N557" i="1"/>
  <c r="O557" i="1" s="1"/>
  <c r="P557" i="1" s="1"/>
  <c r="M557" i="1"/>
  <c r="L557" i="1"/>
  <c r="X557" i="1" s="1"/>
  <c r="N474" i="1"/>
  <c r="O474" i="1" s="1"/>
  <c r="P474" i="1" s="1"/>
  <c r="M474" i="1"/>
  <c r="L474" i="1"/>
  <c r="X474" i="1" s="1"/>
  <c r="M351" i="1"/>
  <c r="L351" i="1"/>
  <c r="X351" i="1" s="1"/>
  <c r="L257" i="1"/>
  <c r="M257" i="1"/>
  <c r="L188" i="1"/>
  <c r="M188" i="1"/>
  <c r="M120" i="1"/>
  <c r="L120" i="1"/>
  <c r="X120" i="1" s="1"/>
  <c r="M53" i="1"/>
  <c r="L53" i="1"/>
  <c r="X53" i="1" s="1"/>
  <c r="L183" i="1"/>
  <c r="L136" i="1"/>
  <c r="X136" i="1" s="1"/>
  <c r="M163" i="1"/>
  <c r="L163" i="1"/>
  <c r="X163" i="1" s="1"/>
  <c r="L203" i="1"/>
  <c r="M203" i="1"/>
  <c r="N68" i="1"/>
  <c r="O68" i="1" s="1"/>
  <c r="P68" i="1" s="1"/>
  <c r="L68" i="1"/>
  <c r="X68" i="1" s="1"/>
  <c r="M68" i="1"/>
  <c r="L609" i="1"/>
  <c r="M609" i="1"/>
  <c r="M183" i="1"/>
  <c r="L89" i="1"/>
  <c r="X89" i="1" s="1"/>
  <c r="L531" i="1"/>
  <c r="M531" i="1"/>
  <c r="N7" i="1"/>
  <c r="O7" i="1" s="1"/>
  <c r="P7" i="1" s="1"/>
  <c r="M7" i="1"/>
  <c r="L7" i="1"/>
  <c r="X7" i="1" s="1"/>
  <c r="M473" i="1"/>
  <c r="L473" i="1"/>
  <c r="X473" i="1" s="1"/>
  <c r="L333" i="1"/>
  <c r="M333" i="1"/>
  <c r="M187" i="1"/>
  <c r="L187" i="1"/>
  <c r="X187" i="1" s="1"/>
  <c r="M69" i="1"/>
  <c r="L69" i="1"/>
  <c r="X69" i="1" s="1"/>
  <c r="N195" i="1"/>
  <c r="O195" i="1" s="1"/>
  <c r="P195" i="1" s="1"/>
  <c r="L195" i="1"/>
  <c r="X195" i="1" s="1"/>
  <c r="M195" i="1"/>
  <c r="M499" i="1"/>
  <c r="L499" i="1"/>
  <c r="X499" i="1" s="1"/>
  <c r="M392" i="1"/>
  <c r="L392" i="1"/>
  <c r="L265" i="1"/>
  <c r="M265" i="1"/>
  <c r="L170" i="1"/>
  <c r="X170" i="1" s="1"/>
  <c r="M170" i="1"/>
  <c r="L65" i="1"/>
  <c r="M52" i="1"/>
  <c r="L52" i="1"/>
  <c r="X52" i="1" s="1"/>
  <c r="L59" i="1"/>
  <c r="M59" i="1"/>
  <c r="M489" i="1"/>
  <c r="L489" i="1"/>
  <c r="X489" i="1" s="1"/>
  <c r="M384" i="1"/>
  <c r="L384" i="1"/>
  <c r="X384" i="1" s="1"/>
  <c r="L248" i="1"/>
  <c r="M248" i="1"/>
  <c r="N127" i="1"/>
  <c r="O127" i="1" s="1"/>
  <c r="P127" i="1" s="1"/>
  <c r="L127" i="1"/>
  <c r="M127" i="1"/>
  <c r="N154" i="1"/>
  <c r="O154" i="1" s="1"/>
  <c r="P154" i="1" s="1"/>
  <c r="L154" i="1"/>
  <c r="M154" i="1"/>
  <c r="M43" i="1"/>
  <c r="L43" i="1"/>
  <c r="X43" i="1" s="1"/>
  <c r="M65" i="1"/>
  <c r="M146" i="1"/>
  <c r="X146" i="1" s="1"/>
  <c r="L431" i="1"/>
  <c r="X431" i="1" s="1"/>
  <c r="N425" i="1"/>
  <c r="O425" i="1" s="1"/>
  <c r="P425" i="1" s="1"/>
  <c r="M425" i="1"/>
  <c r="L425" i="1"/>
  <c r="X425" i="1" s="1"/>
  <c r="N300" i="1"/>
  <c r="O300" i="1" s="1"/>
  <c r="P300" i="1" s="1"/>
  <c r="M300" i="1"/>
  <c r="L300" i="1"/>
  <c r="N155" i="1"/>
  <c r="O155" i="1" s="1"/>
  <c r="P155" i="1" s="1"/>
  <c r="M155" i="1"/>
  <c r="L155" i="1"/>
  <c r="X155" i="1" s="1"/>
  <c r="N35" i="1"/>
  <c r="O35" i="1" s="1"/>
  <c r="P35" i="1" s="1"/>
  <c r="L35" i="1"/>
  <c r="X35" i="1" s="1"/>
  <c r="M178" i="1"/>
  <c r="L178" i="1"/>
  <c r="X178" i="1" s="1"/>
  <c r="L34" i="1"/>
  <c r="M34" i="1"/>
  <c r="N481" i="1"/>
  <c r="O481" i="1" s="1"/>
  <c r="P481" i="1" s="1"/>
  <c r="M481" i="1"/>
  <c r="X481" i="1" s="1"/>
  <c r="N358" i="1"/>
  <c r="O358" i="1" s="1"/>
  <c r="P358" i="1" s="1"/>
  <c r="M358" i="1"/>
  <c r="L358" i="1"/>
  <c r="X358" i="1" s="1"/>
  <c r="N240" i="1"/>
  <c r="O240" i="1" s="1"/>
  <c r="P240" i="1" s="1"/>
  <c r="L240" i="1"/>
  <c r="M93" i="1"/>
  <c r="L93" i="1"/>
  <c r="X93" i="1" s="1"/>
  <c r="L18" i="1"/>
  <c r="X18" i="1" s="1"/>
  <c r="M18" i="1"/>
  <c r="L619" i="1"/>
  <c r="L216" i="1"/>
  <c r="X216" i="1" s="1"/>
  <c r="L151" i="1"/>
  <c r="X151" i="1" s="1"/>
  <c r="L370" i="1"/>
  <c r="M84" i="1"/>
  <c r="L26" i="1"/>
  <c r="M26" i="1"/>
  <c r="L465" i="1"/>
  <c r="M465" i="1"/>
  <c r="M342" i="1"/>
  <c r="L342" i="1"/>
  <c r="X342" i="1" s="1"/>
  <c r="N221" i="1"/>
  <c r="O221" i="1" s="1"/>
  <c r="P221" i="1" s="1"/>
  <c r="M221" i="1"/>
  <c r="L221" i="1"/>
  <c r="X221" i="1" s="1"/>
  <c r="L110" i="1"/>
  <c r="X110" i="1" s="1"/>
  <c r="M110" i="1"/>
  <c r="M619" i="1"/>
  <c r="M151" i="1"/>
  <c r="M370" i="1"/>
  <c r="L309" i="1"/>
  <c r="L84" i="1"/>
  <c r="X84" i="1" s="1"/>
  <c r="M240" i="1"/>
  <c r="L77" i="1"/>
  <c r="X77" i="1" s="1"/>
  <c r="L186" i="1"/>
  <c r="X186" i="1" s="1"/>
  <c r="L598" i="1"/>
  <c r="M598" i="1"/>
  <c r="L400" i="1"/>
  <c r="X400" i="1" s="1"/>
  <c r="M400" i="1"/>
  <c r="M256" i="1"/>
  <c r="L256" i="1"/>
  <c r="X256" i="1" s="1"/>
  <c r="M119" i="1"/>
  <c r="L119" i="1"/>
  <c r="N144" i="1"/>
  <c r="O144" i="1" s="1"/>
  <c r="P144" i="1" s="1"/>
  <c r="M144" i="1"/>
  <c r="N10" i="1"/>
  <c r="O10" i="1" s="1"/>
  <c r="P10" i="1" s="1"/>
  <c r="L10" i="1"/>
  <c r="X10" i="1" s="1"/>
  <c r="M457" i="1"/>
  <c r="L457" i="1"/>
  <c r="X457" i="1" s="1"/>
  <c r="M325" i="1"/>
  <c r="L325" i="1"/>
  <c r="M204" i="1"/>
  <c r="L204" i="1"/>
  <c r="X204" i="1" s="1"/>
  <c r="L60" i="1"/>
  <c r="X60" i="1" s="1"/>
  <c r="M60" i="1"/>
  <c r="M101" i="1"/>
  <c r="L101" i="1"/>
  <c r="X101" i="1" s="1"/>
  <c r="L518" i="1"/>
  <c r="X518" i="1" s="1"/>
  <c r="M309" i="1"/>
  <c r="L144" i="1"/>
  <c r="X144" i="1" s="1"/>
  <c r="L179" i="1"/>
  <c r="M179" i="1"/>
  <c r="N44" i="1"/>
  <c r="O44" i="1" s="1"/>
  <c r="P44" i="1" s="1"/>
  <c r="M44" i="1"/>
  <c r="L44" i="1"/>
  <c r="X44" i="1" s="1"/>
  <c r="N339" i="1"/>
  <c r="O339" i="1" s="1"/>
  <c r="P339" i="1" s="1"/>
  <c r="M339" i="1"/>
  <c r="L339" i="1"/>
  <c r="X339" i="1" s="1"/>
  <c r="M518" i="1"/>
  <c r="M282" i="1"/>
  <c r="X282" i="1" s="1"/>
  <c r="M171" i="1"/>
  <c r="X171" i="1" s="1"/>
  <c r="L51" i="1"/>
  <c r="X51" i="1" s="1"/>
  <c r="N42" i="1"/>
  <c r="N664" i="1" s="1"/>
  <c r="O42" i="1"/>
  <c r="O58" i="1"/>
  <c r="O2" i="1"/>
  <c r="N406" i="1"/>
  <c r="O406" i="1" s="1"/>
  <c r="P406" i="1" s="1"/>
  <c r="N374" i="1"/>
  <c r="O374" i="1" s="1"/>
  <c r="P374" i="1" s="1"/>
  <c r="N340" i="1"/>
  <c r="O340" i="1" s="1"/>
  <c r="P340" i="1" s="1"/>
  <c r="N297" i="1"/>
  <c r="O297" i="1" s="1"/>
  <c r="P297" i="1" s="1"/>
  <c r="N628" i="1"/>
  <c r="O628" i="1" s="1"/>
  <c r="P628" i="1" s="1"/>
  <c r="N494" i="1"/>
  <c r="O494" i="1" s="1"/>
  <c r="P494" i="1" s="1"/>
  <c r="N461" i="1"/>
  <c r="O461" i="1" s="1"/>
  <c r="P461" i="1" s="1"/>
  <c r="N526" i="1"/>
  <c r="O526" i="1" s="1"/>
  <c r="P526" i="1" s="1"/>
  <c r="N517" i="1"/>
  <c r="O517" i="1" s="1"/>
  <c r="P517" i="1" s="1"/>
  <c r="N483" i="1"/>
  <c r="O483" i="1" s="1"/>
  <c r="P483" i="1" s="1"/>
  <c r="N624" i="1"/>
  <c r="O624" i="1" s="1"/>
  <c r="P624" i="1" s="1"/>
  <c r="N532" i="1"/>
  <c r="O532" i="1" s="1"/>
  <c r="P532" i="1" s="1"/>
  <c r="N500" i="1"/>
  <c r="O500" i="1" s="1"/>
  <c r="P500" i="1" s="1"/>
  <c r="N450" i="1"/>
  <c r="O450" i="1" s="1"/>
  <c r="P450" i="1" s="1"/>
  <c r="N367" i="1"/>
  <c r="O367" i="1" s="1"/>
  <c r="P367" i="1" s="1"/>
  <c r="N607" i="1"/>
  <c r="O607" i="1" s="1"/>
  <c r="P607" i="1" s="1"/>
  <c r="N93" i="1"/>
  <c r="O93" i="1" s="1"/>
  <c r="P93" i="1" s="1"/>
  <c r="N27" i="1"/>
  <c r="O27" i="1" s="1"/>
  <c r="P27" i="1" s="1"/>
  <c r="N136" i="1"/>
  <c r="O136" i="1" s="1"/>
  <c r="P136" i="1" s="1"/>
  <c r="N622" i="1"/>
  <c r="O622" i="1" s="1"/>
  <c r="P622" i="1" s="1"/>
  <c r="N546" i="1"/>
  <c r="O546" i="1" s="1"/>
  <c r="P546" i="1" s="1"/>
  <c r="N514" i="1"/>
  <c r="O514" i="1" s="1"/>
  <c r="P514" i="1" s="1"/>
  <c r="N653" i="1"/>
  <c r="O653" i="1" s="1"/>
  <c r="P653" i="1" s="1"/>
  <c r="N620" i="1"/>
  <c r="O620" i="1" s="1"/>
  <c r="P620" i="1" s="1"/>
  <c r="N430" i="1"/>
  <c r="O430" i="1" s="1"/>
  <c r="P430" i="1" s="1"/>
  <c r="N397" i="1"/>
  <c r="O397" i="1" s="1"/>
  <c r="P397" i="1" s="1"/>
  <c r="N322" i="1"/>
  <c r="O322" i="1" s="1"/>
  <c r="P322" i="1" s="1"/>
  <c r="N287" i="1"/>
  <c r="O287" i="1" s="1"/>
  <c r="P287" i="1" s="1"/>
  <c r="N253" i="1"/>
  <c r="O253" i="1" s="1"/>
  <c r="P253" i="1" s="1"/>
  <c r="N217" i="1"/>
  <c r="O217" i="1" s="1"/>
  <c r="P217" i="1" s="1"/>
  <c r="N184" i="1"/>
  <c r="O184" i="1" s="1"/>
  <c r="P184" i="1" s="1"/>
  <c r="N152" i="1"/>
  <c r="O152" i="1" s="1"/>
  <c r="P152" i="1" s="1"/>
  <c r="N116" i="1"/>
  <c r="O116" i="1" s="1"/>
  <c r="P116" i="1" s="1"/>
  <c r="N82" i="1"/>
  <c r="O82" i="1" s="1"/>
  <c r="P82" i="1" s="1"/>
  <c r="N49" i="1"/>
  <c r="O49" i="1" s="1"/>
  <c r="P49" i="1" s="1"/>
  <c r="N16" i="1"/>
  <c r="O16" i="1" s="1"/>
  <c r="P16" i="1" s="1"/>
  <c r="N311" i="1"/>
  <c r="O311" i="1" s="1"/>
  <c r="P311" i="1" s="1"/>
  <c r="N467" i="1"/>
  <c r="O467" i="1" s="1"/>
  <c r="P467" i="1" s="1"/>
  <c r="N608" i="1"/>
  <c r="O608" i="1" s="1"/>
  <c r="P608" i="1" s="1"/>
  <c r="N573" i="1"/>
  <c r="O573" i="1" s="1"/>
  <c r="P573" i="1" s="1"/>
  <c r="N524" i="1"/>
  <c r="O524" i="1" s="1"/>
  <c r="P524" i="1" s="1"/>
  <c r="N490" i="1"/>
  <c r="O490" i="1" s="1"/>
  <c r="P490" i="1" s="1"/>
  <c r="N359" i="1"/>
  <c r="O359" i="1" s="1"/>
  <c r="P359" i="1" s="1"/>
  <c r="N318" i="1"/>
  <c r="O318" i="1" s="1"/>
  <c r="P318" i="1" s="1"/>
  <c r="N598" i="1"/>
  <c r="O598" i="1" s="1"/>
  <c r="P598" i="1" s="1"/>
  <c r="N266" i="1"/>
  <c r="O266" i="1" s="1"/>
  <c r="P266" i="1" s="1"/>
  <c r="N231" i="1"/>
  <c r="O231" i="1" s="1"/>
  <c r="P231" i="1" s="1"/>
  <c r="N197" i="1"/>
  <c r="O197" i="1" s="1"/>
  <c r="P197" i="1" s="1"/>
  <c r="N164" i="1"/>
  <c r="O164" i="1" s="1"/>
  <c r="P164" i="1" s="1"/>
  <c r="N128" i="1"/>
  <c r="O128" i="1" s="1"/>
  <c r="P128" i="1" s="1"/>
  <c r="N94" i="1"/>
  <c r="O94" i="1" s="1"/>
  <c r="P94" i="1" s="1"/>
  <c r="N61" i="1"/>
  <c r="O61" i="1" s="1"/>
  <c r="P61" i="1" s="1"/>
  <c r="N28" i="1"/>
  <c r="O28" i="1" s="1"/>
  <c r="P28" i="1" s="1"/>
  <c r="N162" i="1"/>
  <c r="O162" i="1" s="1"/>
  <c r="P162" i="1" s="1"/>
  <c r="N92" i="1"/>
  <c r="O92" i="1" s="1"/>
  <c r="P92" i="1" s="1"/>
  <c r="N26" i="1"/>
  <c r="O26" i="1" s="1"/>
  <c r="P26" i="1" s="1"/>
  <c r="N507" i="1"/>
  <c r="O507" i="1" s="1"/>
  <c r="P507" i="1" s="1"/>
  <c r="N465" i="1"/>
  <c r="O465" i="1" s="1"/>
  <c r="P465" i="1" s="1"/>
  <c r="N408" i="1"/>
  <c r="O408" i="1" s="1"/>
  <c r="P408" i="1" s="1"/>
  <c r="N342" i="1"/>
  <c r="O342" i="1" s="1"/>
  <c r="P342" i="1" s="1"/>
  <c r="N282" i="1"/>
  <c r="O282" i="1" s="1"/>
  <c r="P282" i="1" s="1"/>
  <c r="N554" i="1"/>
  <c r="O554" i="1" s="1"/>
  <c r="P554" i="1" s="1"/>
  <c r="N471" i="1"/>
  <c r="O471" i="1" s="1"/>
  <c r="P471" i="1" s="1"/>
  <c r="N439" i="1"/>
  <c r="O439" i="1" s="1"/>
  <c r="P439" i="1" s="1"/>
  <c r="N421" i="1"/>
  <c r="O421" i="1" s="1"/>
  <c r="P421" i="1" s="1"/>
  <c r="N389" i="1"/>
  <c r="O389" i="1" s="1"/>
  <c r="P389" i="1" s="1"/>
  <c r="N313" i="1"/>
  <c r="O313" i="1" s="1"/>
  <c r="P313" i="1" s="1"/>
  <c r="N279" i="1"/>
  <c r="O279" i="1" s="1"/>
  <c r="P279" i="1" s="1"/>
  <c r="N245" i="1"/>
  <c r="O245" i="1" s="1"/>
  <c r="P245" i="1" s="1"/>
  <c r="N209" i="1"/>
  <c r="O209" i="1" s="1"/>
  <c r="P209" i="1" s="1"/>
  <c r="N176" i="1"/>
  <c r="O176" i="1" s="1"/>
  <c r="P176" i="1" s="1"/>
  <c r="N142" i="1"/>
  <c r="O142" i="1" s="1"/>
  <c r="P142" i="1" s="1"/>
  <c r="N108" i="1"/>
  <c r="O108" i="1" s="1"/>
  <c r="P108" i="1" s="1"/>
  <c r="N74" i="1"/>
  <c r="O74" i="1" s="1"/>
  <c r="P74" i="1" s="1"/>
  <c r="N40" i="1"/>
  <c r="O40" i="1" s="1"/>
  <c r="P40" i="1" s="1"/>
  <c r="N8" i="1"/>
  <c r="O8" i="1" s="1"/>
  <c r="P8" i="1" s="1"/>
  <c r="N635" i="1"/>
  <c r="O635" i="1" s="1"/>
  <c r="P635" i="1" s="1"/>
  <c r="N259" i="1"/>
  <c r="O259" i="1" s="1"/>
  <c r="P259" i="1" s="1"/>
  <c r="N225" i="1"/>
  <c r="O225" i="1" s="1"/>
  <c r="P225" i="1" s="1"/>
  <c r="N190" i="1"/>
  <c r="O190" i="1" s="1"/>
  <c r="P190" i="1" s="1"/>
  <c r="N158" i="1"/>
  <c r="O158" i="1" s="1"/>
  <c r="P158" i="1" s="1"/>
  <c r="N122" i="1"/>
  <c r="O122" i="1" s="1"/>
  <c r="P122" i="1" s="1"/>
  <c r="N88" i="1"/>
  <c r="O88" i="1" s="1"/>
  <c r="P88" i="1" s="1"/>
  <c r="N55" i="1"/>
  <c r="O55" i="1" s="1"/>
  <c r="P55" i="1" s="1"/>
  <c r="N22" i="1"/>
  <c r="O22" i="1" s="1"/>
  <c r="P22" i="1" s="1"/>
  <c r="N327" i="1"/>
  <c r="O327" i="1" s="1"/>
  <c r="P327" i="1" s="1"/>
  <c r="N267" i="1"/>
  <c r="O267" i="1" s="1"/>
  <c r="P267" i="1" s="1"/>
  <c r="N198" i="1"/>
  <c r="O198" i="1" s="1"/>
  <c r="P198" i="1" s="1"/>
  <c r="N62" i="1"/>
  <c r="O62" i="1" s="1"/>
  <c r="P62" i="1" s="1"/>
  <c r="N13" i="1"/>
  <c r="O13" i="1" s="1"/>
  <c r="P13" i="1" s="1"/>
  <c r="N591" i="1"/>
  <c r="O591" i="1" s="1"/>
  <c r="P591" i="1" s="1"/>
  <c r="N298" i="1"/>
  <c r="O298" i="1" s="1"/>
  <c r="P298" i="1" s="1"/>
  <c r="N629" i="1"/>
  <c r="O629" i="1" s="1"/>
  <c r="P629" i="1" s="1"/>
  <c r="N596" i="1"/>
  <c r="O596" i="1" s="1"/>
  <c r="P596" i="1" s="1"/>
  <c r="N272" i="1"/>
  <c r="O272" i="1" s="1"/>
  <c r="P272" i="1" s="1"/>
  <c r="N237" i="1"/>
  <c r="O237" i="1" s="1"/>
  <c r="P237" i="1" s="1"/>
  <c r="N202" i="1"/>
  <c r="O202" i="1" s="1"/>
  <c r="P202" i="1" s="1"/>
  <c r="N169" i="1"/>
  <c r="O169" i="1" s="1"/>
  <c r="P169" i="1" s="1"/>
  <c r="N135" i="1"/>
  <c r="O135" i="1" s="1"/>
  <c r="P135" i="1" s="1"/>
  <c r="N100" i="1"/>
  <c r="O100" i="1" s="1"/>
  <c r="P100" i="1" s="1"/>
  <c r="N67" i="1"/>
  <c r="O67" i="1" s="1"/>
  <c r="P67" i="1" s="1"/>
  <c r="N33" i="1"/>
  <c r="O33" i="1" s="1"/>
  <c r="P33" i="1" s="1"/>
  <c r="N512" i="1"/>
  <c r="O512" i="1" s="1"/>
  <c r="P512" i="1" s="1"/>
  <c r="N543" i="1"/>
  <c r="O543" i="1" s="1"/>
  <c r="P543" i="1" s="1"/>
  <c r="N511" i="1"/>
  <c r="O511" i="1" s="1"/>
  <c r="P511" i="1" s="1"/>
  <c r="N404" i="1"/>
  <c r="O404" i="1" s="1"/>
  <c r="P404" i="1" s="1"/>
  <c r="N576" i="1"/>
  <c r="O576" i="1" s="1"/>
  <c r="P576" i="1" s="1"/>
  <c r="N498" i="1"/>
  <c r="O498" i="1" s="1"/>
  <c r="P498" i="1" s="1"/>
  <c r="N604" i="1"/>
  <c r="O604" i="1" s="1"/>
  <c r="P604" i="1" s="1"/>
  <c r="N423" i="1"/>
  <c r="O423" i="1" s="1"/>
  <c r="P423" i="1" s="1"/>
  <c r="N341" i="1"/>
  <c r="O341" i="1" s="1"/>
  <c r="P341" i="1" s="1"/>
  <c r="N538" i="1"/>
  <c r="O538" i="1" s="1"/>
  <c r="P538" i="1" s="1"/>
  <c r="N391" i="1"/>
  <c r="O391" i="1" s="1"/>
  <c r="P391" i="1" s="1"/>
  <c r="N307" i="1"/>
  <c r="O307" i="1" s="1"/>
  <c r="P307" i="1" s="1"/>
  <c r="N571" i="1"/>
  <c r="O571" i="1" s="1"/>
  <c r="P571" i="1" s="1"/>
  <c r="N637" i="1"/>
  <c r="O637" i="1" s="1"/>
  <c r="P637" i="1" s="1"/>
  <c r="N646" i="1"/>
  <c r="O646" i="1" s="1"/>
  <c r="P646" i="1" s="1"/>
  <c r="N447" i="1"/>
  <c r="O447" i="1" s="1"/>
  <c r="P447" i="1" s="1"/>
  <c r="N655" i="1"/>
  <c r="O655" i="1" s="1"/>
  <c r="P655" i="1" s="1"/>
  <c r="N606" i="1"/>
  <c r="O606" i="1" s="1"/>
  <c r="P606" i="1" s="1"/>
  <c r="N614" i="1"/>
  <c r="O614" i="1" s="1"/>
  <c r="P614" i="1" s="1"/>
  <c r="N464" i="1"/>
  <c r="O464" i="1" s="1"/>
  <c r="P464" i="1" s="1"/>
  <c r="N529" i="1"/>
  <c r="O529" i="1" s="1"/>
  <c r="P529" i="1" s="1"/>
  <c r="N398" i="1"/>
  <c r="O398" i="1" s="1"/>
  <c r="P398" i="1" s="1"/>
  <c r="N364" i="1"/>
  <c r="O364" i="1" s="1"/>
  <c r="P364" i="1" s="1"/>
  <c r="N331" i="1"/>
  <c r="O331" i="1" s="1"/>
  <c r="P331" i="1" s="1"/>
  <c r="N254" i="1"/>
  <c r="O254" i="1" s="1"/>
  <c r="P254" i="1" s="1"/>
  <c r="N218" i="1"/>
  <c r="O218" i="1" s="1"/>
  <c r="P218" i="1" s="1"/>
  <c r="N185" i="1"/>
  <c r="O185" i="1" s="1"/>
  <c r="P185" i="1" s="1"/>
  <c r="N153" i="1"/>
  <c r="O153" i="1" s="1"/>
  <c r="P153" i="1" s="1"/>
  <c r="N117" i="1"/>
  <c r="O117" i="1" s="1"/>
  <c r="P117" i="1" s="1"/>
  <c r="N83" i="1"/>
  <c r="O83" i="1" s="1"/>
  <c r="P83" i="1" s="1"/>
  <c r="N50" i="1"/>
  <c r="O50" i="1" s="1"/>
  <c r="P50" i="1" s="1"/>
  <c r="N17" i="1"/>
  <c r="O17" i="1" s="1"/>
  <c r="P17" i="1" s="1"/>
  <c r="N470" i="1"/>
  <c r="O470" i="1" s="1"/>
  <c r="P470" i="1" s="1"/>
  <c r="N355" i="1"/>
  <c r="O355" i="1" s="1"/>
  <c r="P355" i="1" s="1"/>
  <c r="N652" i="1"/>
  <c r="O652" i="1" s="1"/>
  <c r="P652" i="1" s="1"/>
  <c r="N568" i="1"/>
  <c r="O568" i="1" s="1"/>
  <c r="P568" i="1" s="1"/>
  <c r="N535" i="1"/>
  <c r="O535" i="1" s="1"/>
  <c r="P535" i="1" s="1"/>
  <c r="N429" i="1"/>
  <c r="O429" i="1" s="1"/>
  <c r="P429" i="1" s="1"/>
  <c r="N618" i="1"/>
  <c r="O618" i="1" s="1"/>
  <c r="P618" i="1" s="1"/>
  <c r="N542" i="1"/>
  <c r="O542" i="1" s="1"/>
  <c r="P542" i="1" s="1"/>
  <c r="N502" i="1"/>
  <c r="O502" i="1" s="1"/>
  <c r="P502" i="1" s="1"/>
  <c r="N468" i="1"/>
  <c r="O468" i="1" s="1"/>
  <c r="P468" i="1" s="1"/>
  <c r="N395" i="1"/>
  <c r="O395" i="1" s="1"/>
  <c r="P395" i="1" s="1"/>
  <c r="N277" i="1"/>
  <c r="O277" i="1" s="1"/>
  <c r="P277" i="1" s="1"/>
  <c r="N243" i="1"/>
  <c r="O243" i="1" s="1"/>
  <c r="P243" i="1" s="1"/>
  <c r="N207" i="1"/>
  <c r="O207" i="1" s="1"/>
  <c r="P207" i="1" s="1"/>
  <c r="N174" i="1"/>
  <c r="O174" i="1" s="1"/>
  <c r="P174" i="1" s="1"/>
  <c r="N140" i="1"/>
  <c r="O140" i="1" s="1"/>
  <c r="P140" i="1" s="1"/>
  <c r="N106" i="1"/>
  <c r="O106" i="1" s="1"/>
  <c r="P106" i="1" s="1"/>
  <c r="N72" i="1"/>
  <c r="O72" i="1" s="1"/>
  <c r="P72" i="1" s="1"/>
  <c r="N38" i="1"/>
  <c r="O38" i="1" s="1"/>
  <c r="P38" i="1" s="1"/>
  <c r="N6" i="1"/>
  <c r="O6" i="1" s="1"/>
  <c r="P6" i="1" s="1"/>
  <c r="N293" i="1"/>
  <c r="O293" i="1" s="1"/>
  <c r="P293" i="1" s="1"/>
  <c r="N232" i="1"/>
  <c r="O232" i="1" s="1"/>
  <c r="P232" i="1" s="1"/>
  <c r="N157" i="1"/>
  <c r="O157" i="1" s="1"/>
  <c r="P157" i="1" s="1"/>
  <c r="N79" i="1"/>
  <c r="O79" i="1" s="1"/>
  <c r="P79" i="1" s="1"/>
  <c r="N37" i="1"/>
  <c r="O37" i="1" s="1"/>
  <c r="P37" i="1" s="1"/>
  <c r="N564" i="1"/>
  <c r="O564" i="1" s="1"/>
  <c r="P564" i="1" s="1"/>
  <c r="N550" i="1"/>
  <c r="O550" i="1" s="1"/>
  <c r="P550" i="1" s="1"/>
  <c r="N509" i="1"/>
  <c r="O509" i="1" s="1"/>
  <c r="P509" i="1" s="1"/>
  <c r="N590" i="1"/>
  <c r="O590" i="1" s="1"/>
  <c r="P590" i="1" s="1"/>
  <c r="N516" i="1"/>
  <c r="O516" i="1" s="1"/>
  <c r="P516" i="1" s="1"/>
  <c r="N442" i="1"/>
  <c r="O442" i="1" s="1"/>
  <c r="P442" i="1" s="1"/>
  <c r="N351" i="1"/>
  <c r="O351" i="1" s="1"/>
  <c r="P351" i="1" s="1"/>
  <c r="N539" i="1"/>
  <c r="O539" i="1" s="1"/>
  <c r="P539" i="1" s="1"/>
  <c r="N163" i="1"/>
  <c r="O163" i="1" s="1"/>
  <c r="P163" i="1" s="1"/>
  <c r="N77" i="1"/>
  <c r="O77" i="1" s="1"/>
  <c r="P77" i="1" s="1"/>
  <c r="N203" i="1"/>
  <c r="O203" i="1" s="1"/>
  <c r="P203" i="1" s="1"/>
  <c r="N110" i="1"/>
  <c r="O110" i="1" s="1"/>
  <c r="P110" i="1" s="1"/>
  <c r="N51" i="1"/>
  <c r="O51" i="1" s="1"/>
  <c r="P51" i="1" s="1"/>
  <c r="N597" i="1"/>
  <c r="O597" i="1" s="1"/>
  <c r="P597" i="1" s="1"/>
  <c r="N522" i="1"/>
  <c r="O522" i="1" s="1"/>
  <c r="P522" i="1" s="1"/>
  <c r="N415" i="1"/>
  <c r="O415" i="1" s="1"/>
  <c r="P415" i="1" s="1"/>
  <c r="N390" i="1"/>
  <c r="O390" i="1" s="1"/>
  <c r="P390" i="1" s="1"/>
  <c r="N356" i="1"/>
  <c r="O356" i="1" s="1"/>
  <c r="P356" i="1" s="1"/>
  <c r="N323" i="1"/>
  <c r="O323" i="1" s="1"/>
  <c r="P323" i="1" s="1"/>
  <c r="N280" i="1"/>
  <c r="O280" i="1" s="1"/>
  <c r="P280" i="1" s="1"/>
  <c r="N246" i="1"/>
  <c r="O246" i="1" s="1"/>
  <c r="P246" i="1" s="1"/>
  <c r="N210" i="1"/>
  <c r="O210" i="1" s="1"/>
  <c r="P210" i="1" s="1"/>
  <c r="N177" i="1"/>
  <c r="O177" i="1" s="1"/>
  <c r="P177" i="1" s="1"/>
  <c r="N143" i="1"/>
  <c r="O143" i="1" s="1"/>
  <c r="P143" i="1" s="1"/>
  <c r="N109" i="1"/>
  <c r="O109" i="1" s="1"/>
  <c r="P109" i="1" s="1"/>
  <c r="N75" i="1"/>
  <c r="O75" i="1" s="1"/>
  <c r="P75" i="1" s="1"/>
  <c r="N41" i="1"/>
  <c r="O41" i="1" s="1"/>
  <c r="P41" i="1" s="1"/>
  <c r="N9" i="1"/>
  <c r="O9" i="1" s="1"/>
  <c r="P9" i="1" s="1"/>
  <c r="N347" i="1"/>
  <c r="O347" i="1" s="1"/>
  <c r="P347" i="1" s="1"/>
  <c r="N643" i="1"/>
  <c r="O643" i="1" s="1"/>
  <c r="P643" i="1" s="1"/>
  <c r="N602" i="1"/>
  <c r="O602" i="1" s="1"/>
  <c r="P602" i="1" s="1"/>
  <c r="N560" i="1"/>
  <c r="O560" i="1" s="1"/>
  <c r="P560" i="1" s="1"/>
  <c r="N527" i="1"/>
  <c r="O527" i="1" s="1"/>
  <c r="P527" i="1" s="1"/>
  <c r="N420" i="1"/>
  <c r="O420" i="1" s="1"/>
  <c r="P420" i="1" s="1"/>
  <c r="N610" i="1"/>
  <c r="O610" i="1" s="1"/>
  <c r="P610" i="1" s="1"/>
  <c r="N534" i="1"/>
  <c r="O534" i="1" s="1"/>
  <c r="P534" i="1" s="1"/>
  <c r="N492" i="1"/>
  <c r="O492" i="1" s="1"/>
  <c r="P492" i="1" s="1"/>
  <c r="N460" i="1"/>
  <c r="O460" i="1" s="1"/>
  <c r="P460" i="1" s="1"/>
  <c r="N387" i="1"/>
  <c r="O387" i="1" s="1"/>
  <c r="P387" i="1" s="1"/>
  <c r="N269" i="1"/>
  <c r="O269" i="1" s="1"/>
  <c r="P269" i="1" s="1"/>
  <c r="N233" i="1"/>
  <c r="O233" i="1" s="1"/>
  <c r="P233" i="1" s="1"/>
  <c r="N199" i="1"/>
  <c r="O199" i="1" s="1"/>
  <c r="P199" i="1" s="1"/>
  <c r="N166" i="1"/>
  <c r="O166" i="1" s="1"/>
  <c r="P166" i="1" s="1"/>
  <c r="N130" i="1"/>
  <c r="O130" i="1" s="1"/>
  <c r="P130" i="1" s="1"/>
  <c r="N97" i="1"/>
  <c r="O97" i="1" s="1"/>
  <c r="P97" i="1" s="1"/>
  <c r="N63" i="1"/>
  <c r="O63" i="1" s="1"/>
  <c r="P63" i="1" s="1"/>
  <c r="N30" i="1"/>
  <c r="O30" i="1" s="1"/>
  <c r="P30" i="1" s="1"/>
  <c r="N378" i="1"/>
  <c r="O378" i="1" s="1"/>
  <c r="P378" i="1" s="1"/>
  <c r="N276" i="1"/>
  <c r="O276" i="1" s="1"/>
  <c r="P276" i="1" s="1"/>
  <c r="N214" i="1"/>
  <c r="O214" i="1" s="1"/>
  <c r="P214" i="1" s="1"/>
  <c r="N139" i="1"/>
  <c r="O139" i="1" s="1"/>
  <c r="P139" i="1" s="1"/>
  <c r="N71" i="1"/>
  <c r="O71" i="1" s="1"/>
  <c r="P71" i="1" s="1"/>
  <c r="N21" i="1"/>
  <c r="O21" i="1" s="1"/>
  <c r="P21" i="1" s="1"/>
  <c r="N556" i="1"/>
  <c r="O556" i="1" s="1"/>
  <c r="P556" i="1" s="1"/>
  <c r="N541" i="1"/>
  <c r="O541" i="1" s="1"/>
  <c r="P541" i="1" s="1"/>
  <c r="N501" i="1"/>
  <c r="O501" i="1" s="1"/>
  <c r="P501" i="1" s="1"/>
  <c r="N657" i="1"/>
  <c r="O657" i="1" s="1"/>
  <c r="P657" i="1" s="1"/>
  <c r="N582" i="1"/>
  <c r="O582" i="1" s="1"/>
  <c r="P582" i="1" s="1"/>
  <c r="N508" i="1"/>
  <c r="O508" i="1" s="1"/>
  <c r="P508" i="1" s="1"/>
  <c r="N434" i="1"/>
  <c r="O434" i="1" s="1"/>
  <c r="P434" i="1" s="1"/>
  <c r="N343" i="1"/>
  <c r="O343" i="1" s="1"/>
  <c r="P343" i="1" s="1"/>
  <c r="N301" i="1"/>
  <c r="O301" i="1" s="1"/>
  <c r="P301" i="1" s="1"/>
  <c r="N531" i="1"/>
  <c r="O531" i="1" s="1"/>
  <c r="P531" i="1" s="1"/>
  <c r="N146" i="1"/>
  <c r="O146" i="1" s="1"/>
  <c r="P146" i="1" s="1"/>
  <c r="N60" i="1"/>
  <c r="O60" i="1" s="1"/>
  <c r="P60" i="1" s="1"/>
  <c r="N170" i="1"/>
  <c r="O170" i="1" s="1"/>
  <c r="P170" i="1" s="1"/>
  <c r="N101" i="1"/>
  <c r="O101" i="1" s="1"/>
  <c r="P101" i="1" s="1"/>
  <c r="N555" i="1"/>
  <c r="O555" i="1" s="1"/>
  <c r="P555" i="1" s="1"/>
  <c r="N480" i="1"/>
  <c r="O480" i="1" s="1"/>
  <c r="P480" i="1" s="1"/>
  <c r="N448" i="1"/>
  <c r="O448" i="1" s="1"/>
  <c r="P448" i="1" s="1"/>
  <c r="N375" i="1"/>
  <c r="O375" i="1" s="1"/>
  <c r="P375" i="1" s="1"/>
  <c r="N324" i="1"/>
  <c r="O324" i="1" s="1"/>
  <c r="P324" i="1" s="1"/>
  <c r="N289" i="1"/>
  <c r="O289" i="1" s="1"/>
  <c r="P289" i="1" s="1"/>
  <c r="N621" i="1"/>
  <c r="O621" i="1" s="1"/>
  <c r="P621" i="1" s="1"/>
  <c r="N587" i="1"/>
  <c r="O587" i="1" s="1"/>
  <c r="P587" i="1" s="1"/>
  <c r="N545" i="1"/>
  <c r="O545" i="1" s="1"/>
  <c r="P545" i="1" s="1"/>
  <c r="N505" i="1"/>
  <c r="O505" i="1" s="1"/>
  <c r="P505" i="1" s="1"/>
  <c r="N463" i="1"/>
  <c r="O463" i="1" s="1"/>
  <c r="P463" i="1" s="1"/>
  <c r="N644" i="1"/>
  <c r="O644" i="1" s="1"/>
  <c r="P644" i="1" s="1"/>
  <c r="N612" i="1"/>
  <c r="O612" i="1" s="1"/>
  <c r="P612" i="1" s="1"/>
  <c r="N569" i="1"/>
  <c r="O569" i="1" s="1"/>
  <c r="P569" i="1" s="1"/>
  <c r="N413" i="1"/>
  <c r="O413" i="1" s="1"/>
  <c r="P413" i="1" s="1"/>
  <c r="N381" i="1"/>
  <c r="O381" i="1" s="1"/>
  <c r="P381" i="1" s="1"/>
  <c r="N305" i="1"/>
  <c r="O305" i="1" s="1"/>
  <c r="P305" i="1" s="1"/>
  <c r="N271" i="1"/>
  <c r="O271" i="1" s="1"/>
  <c r="P271" i="1" s="1"/>
  <c r="N236" i="1"/>
  <c r="O236" i="1" s="1"/>
  <c r="P236" i="1" s="1"/>
  <c r="N201" i="1"/>
  <c r="O201" i="1" s="1"/>
  <c r="P201" i="1" s="1"/>
  <c r="N168" i="1"/>
  <c r="O168" i="1" s="1"/>
  <c r="P168" i="1" s="1"/>
  <c r="N134" i="1"/>
  <c r="O134" i="1" s="1"/>
  <c r="P134" i="1" s="1"/>
  <c r="N99" i="1"/>
  <c r="O99" i="1" s="1"/>
  <c r="P99" i="1" s="1"/>
  <c r="N66" i="1"/>
  <c r="O66" i="1" s="1"/>
  <c r="P66" i="1" s="1"/>
  <c r="N32" i="1"/>
  <c r="N485" i="1"/>
  <c r="O485" i="1" s="1"/>
  <c r="P485" i="1" s="1"/>
  <c r="N453" i="1"/>
  <c r="O453" i="1" s="1"/>
  <c r="P453" i="1" s="1"/>
  <c r="N371" i="1"/>
  <c r="O371" i="1" s="1"/>
  <c r="P371" i="1" s="1"/>
  <c r="N321" i="1"/>
  <c r="O321" i="1" s="1"/>
  <c r="P321" i="1" s="1"/>
  <c r="N286" i="1"/>
  <c r="O286" i="1" s="1"/>
  <c r="P286" i="1" s="1"/>
  <c r="N642" i="1"/>
  <c r="O642" i="1" s="1"/>
  <c r="P642" i="1" s="1"/>
  <c r="N567" i="1"/>
  <c r="O567" i="1" s="1"/>
  <c r="P567" i="1" s="1"/>
  <c r="N419" i="1"/>
  <c r="O419" i="1" s="1"/>
  <c r="P419" i="1" s="1"/>
  <c r="N345" i="1"/>
  <c r="O345" i="1" s="1"/>
  <c r="P345" i="1" s="1"/>
  <c r="N303" i="1"/>
  <c r="O303" i="1" s="1"/>
  <c r="P303" i="1" s="1"/>
  <c r="N617" i="1"/>
  <c r="O617" i="1" s="1"/>
  <c r="P617" i="1" s="1"/>
  <c r="N575" i="1"/>
  <c r="O575" i="1" s="1"/>
  <c r="P575" i="1" s="1"/>
  <c r="N418" i="1"/>
  <c r="O418" i="1" s="1"/>
  <c r="P418" i="1" s="1"/>
  <c r="N386" i="1"/>
  <c r="O386" i="1" s="1"/>
  <c r="P386" i="1" s="1"/>
  <c r="N344" i="1"/>
  <c r="O344" i="1" s="1"/>
  <c r="P344" i="1" s="1"/>
  <c r="N284" i="1"/>
  <c r="O284" i="1" s="1"/>
  <c r="P284" i="1" s="1"/>
  <c r="N206" i="1"/>
  <c r="O206" i="1" s="1"/>
  <c r="P206" i="1" s="1"/>
  <c r="N148" i="1"/>
  <c r="O148" i="1" s="1"/>
  <c r="P148" i="1" s="1"/>
  <c r="N87" i="1"/>
  <c r="O87" i="1" s="1"/>
  <c r="P87" i="1" s="1"/>
  <c r="N647" i="1"/>
  <c r="O647" i="1" s="1"/>
  <c r="P647" i="1" s="1"/>
  <c r="N257" i="1"/>
  <c r="O257" i="1" s="1"/>
  <c r="P257" i="1" s="1"/>
  <c r="N222" i="1"/>
  <c r="O222" i="1" s="1"/>
  <c r="P222" i="1" s="1"/>
  <c r="N188" i="1"/>
  <c r="O188" i="1" s="1"/>
  <c r="P188" i="1" s="1"/>
  <c r="N156" i="1"/>
  <c r="O156" i="1" s="1"/>
  <c r="P156" i="1" s="1"/>
  <c r="N120" i="1"/>
  <c r="O120" i="1" s="1"/>
  <c r="P120" i="1" s="1"/>
  <c r="N86" i="1"/>
  <c r="O86" i="1" s="1"/>
  <c r="P86" i="1" s="1"/>
  <c r="N53" i="1"/>
  <c r="O53" i="1" s="1"/>
  <c r="P53" i="1" s="1"/>
  <c r="N20" i="1"/>
  <c r="O20" i="1" s="1"/>
  <c r="P20" i="1" s="1"/>
  <c r="N589" i="1"/>
  <c r="O589" i="1" s="1"/>
  <c r="P589" i="1" s="1"/>
  <c r="N39" i="1"/>
  <c r="O39" i="1" s="1"/>
  <c r="P39" i="1" s="1"/>
  <c r="N89" i="1"/>
  <c r="O89" i="1" s="1"/>
  <c r="P89" i="1" s="1"/>
  <c r="N473" i="1"/>
  <c r="O473" i="1" s="1"/>
  <c r="P473" i="1" s="1"/>
  <c r="N400" i="1"/>
  <c r="O400" i="1" s="1"/>
  <c r="P400" i="1" s="1"/>
  <c r="N333" i="1"/>
  <c r="O333" i="1" s="1"/>
  <c r="P333" i="1" s="1"/>
  <c r="N256" i="1"/>
  <c r="O256" i="1" s="1"/>
  <c r="P256" i="1" s="1"/>
  <c r="N187" i="1"/>
  <c r="O187" i="1" s="1"/>
  <c r="P187" i="1" s="1"/>
  <c r="N119" i="1"/>
  <c r="O119" i="1" s="1"/>
  <c r="P119" i="1" s="1"/>
  <c r="N69" i="1"/>
  <c r="O69" i="1" s="1"/>
  <c r="P69" i="1" s="1"/>
  <c r="N19" i="1"/>
  <c r="O19" i="1" s="1"/>
  <c r="P19" i="1" s="1"/>
  <c r="N186" i="1"/>
  <c r="O186" i="1" s="1"/>
  <c r="P186" i="1" s="1"/>
  <c r="N126" i="1"/>
  <c r="O126" i="1" s="1"/>
  <c r="P126" i="1" s="1"/>
  <c r="N59" i="1"/>
  <c r="O59" i="1" s="1"/>
  <c r="P59" i="1" s="1"/>
  <c r="N499" i="1"/>
  <c r="O499" i="1" s="1"/>
  <c r="P499" i="1" s="1"/>
  <c r="N457" i="1"/>
  <c r="O457" i="1" s="1"/>
  <c r="P457" i="1" s="1"/>
  <c r="N392" i="1"/>
  <c r="O392" i="1" s="1"/>
  <c r="P392" i="1" s="1"/>
  <c r="N325" i="1"/>
  <c r="O325" i="1" s="1"/>
  <c r="P325" i="1" s="1"/>
  <c r="N265" i="1"/>
  <c r="O265" i="1" s="1"/>
  <c r="P265" i="1" s="1"/>
  <c r="N204" i="1"/>
  <c r="O204" i="1" s="1"/>
  <c r="P204" i="1" s="1"/>
  <c r="N43" i="1"/>
  <c r="O43" i="1" s="1"/>
  <c r="P43" i="1" s="1"/>
  <c r="N472" i="1"/>
  <c r="O472" i="1" s="1"/>
  <c r="P472" i="1" s="1"/>
  <c r="N399" i="1"/>
  <c r="O399" i="1" s="1"/>
  <c r="P399" i="1" s="1"/>
  <c r="N315" i="1"/>
  <c r="O315" i="1" s="1"/>
  <c r="P315" i="1" s="1"/>
  <c r="N613" i="1"/>
  <c r="O613" i="1" s="1"/>
  <c r="P613" i="1" s="1"/>
  <c r="N579" i="1"/>
  <c r="O579" i="1" s="1"/>
  <c r="P579" i="1" s="1"/>
  <c r="N537" i="1"/>
  <c r="O537" i="1" s="1"/>
  <c r="P537" i="1" s="1"/>
  <c r="N496" i="1"/>
  <c r="O496" i="1" s="1"/>
  <c r="P496" i="1" s="1"/>
  <c r="N455" i="1"/>
  <c r="O455" i="1" s="1"/>
  <c r="P455" i="1" s="1"/>
  <c r="N636" i="1"/>
  <c r="O636" i="1" s="1"/>
  <c r="P636" i="1" s="1"/>
  <c r="N561" i="1"/>
  <c r="O561" i="1" s="1"/>
  <c r="P561" i="1" s="1"/>
  <c r="N520" i="1"/>
  <c r="O520" i="1" s="1"/>
  <c r="P520" i="1" s="1"/>
  <c r="N438" i="1"/>
  <c r="O438" i="1" s="1"/>
  <c r="P438" i="1" s="1"/>
  <c r="N405" i="1"/>
  <c r="O405" i="1" s="1"/>
  <c r="P405" i="1" s="1"/>
  <c r="N330" i="1"/>
  <c r="O330" i="1" s="1"/>
  <c r="P330" i="1" s="1"/>
  <c r="N296" i="1"/>
  <c r="O296" i="1" s="1"/>
  <c r="P296" i="1" s="1"/>
  <c r="N261" i="1"/>
  <c r="O261" i="1" s="1"/>
  <c r="P261" i="1" s="1"/>
  <c r="N227" i="1"/>
  <c r="O227" i="1" s="1"/>
  <c r="P227" i="1" s="1"/>
  <c r="N193" i="1"/>
  <c r="O193" i="1" s="1"/>
  <c r="P193" i="1" s="1"/>
  <c r="N160" i="1"/>
  <c r="O160" i="1" s="1"/>
  <c r="P160" i="1" s="1"/>
  <c r="N124" i="1"/>
  <c r="O124" i="1" s="1"/>
  <c r="P124" i="1" s="1"/>
  <c r="N90" i="1"/>
  <c r="O90" i="1" s="1"/>
  <c r="P90" i="1" s="1"/>
  <c r="N57" i="1"/>
  <c r="O57" i="1" s="1"/>
  <c r="P57" i="1" s="1"/>
  <c r="N24" i="1"/>
  <c r="O24" i="1" s="1"/>
  <c r="P24" i="1" s="1"/>
  <c r="N477" i="1"/>
  <c r="O477" i="1" s="1"/>
  <c r="P477" i="1" s="1"/>
  <c r="N445" i="1"/>
  <c r="O445" i="1" s="1"/>
  <c r="P445" i="1" s="1"/>
  <c r="N312" i="1"/>
  <c r="O312" i="1" s="1"/>
  <c r="P312" i="1" s="1"/>
  <c r="N634" i="1"/>
  <c r="O634" i="1" s="1"/>
  <c r="P634" i="1" s="1"/>
  <c r="N559" i="1"/>
  <c r="O559" i="1" s="1"/>
  <c r="P559" i="1" s="1"/>
  <c r="N411" i="1"/>
  <c r="O411" i="1" s="1"/>
  <c r="P411" i="1" s="1"/>
  <c r="N336" i="1"/>
  <c r="O336" i="1" s="1"/>
  <c r="P336" i="1" s="1"/>
  <c r="N649" i="1"/>
  <c r="O649" i="1" s="1"/>
  <c r="P649" i="1" s="1"/>
  <c r="N566" i="1"/>
  <c r="O566" i="1" s="1"/>
  <c r="P566" i="1" s="1"/>
  <c r="N443" i="1"/>
  <c r="O443" i="1" s="1"/>
  <c r="P443" i="1" s="1"/>
  <c r="N410" i="1"/>
  <c r="O410" i="1" s="1"/>
  <c r="P410" i="1" s="1"/>
  <c r="N369" i="1"/>
  <c r="O369" i="1" s="1"/>
  <c r="P369" i="1" s="1"/>
  <c r="N335" i="1"/>
  <c r="O335" i="1" s="1"/>
  <c r="P335" i="1" s="1"/>
  <c r="N258" i="1"/>
  <c r="O258" i="1" s="1"/>
  <c r="P258" i="1" s="1"/>
  <c r="N189" i="1"/>
  <c r="O189" i="1" s="1"/>
  <c r="P189" i="1" s="1"/>
  <c r="N129" i="1"/>
  <c r="O129" i="1" s="1"/>
  <c r="P129" i="1" s="1"/>
  <c r="N54" i="1"/>
  <c r="O54" i="1" s="1"/>
  <c r="P54" i="1" s="1"/>
  <c r="N631" i="1"/>
  <c r="O631" i="1" s="1"/>
  <c r="P631" i="1" s="1"/>
  <c r="N640" i="1"/>
  <c r="O640" i="1" s="1"/>
  <c r="P640" i="1" s="1"/>
  <c r="N326" i="1"/>
  <c r="O326" i="1" s="1"/>
  <c r="P326" i="1" s="1"/>
  <c r="N283" i="1"/>
  <c r="O283" i="1" s="1"/>
  <c r="P283" i="1" s="1"/>
  <c r="N249" i="1"/>
  <c r="O249" i="1" s="1"/>
  <c r="P249" i="1" s="1"/>
  <c r="N213" i="1"/>
  <c r="O213" i="1" s="1"/>
  <c r="P213" i="1" s="1"/>
  <c r="N180" i="1"/>
  <c r="O180" i="1" s="1"/>
  <c r="P180" i="1" s="1"/>
  <c r="N147" i="1"/>
  <c r="O147" i="1" s="1"/>
  <c r="P147" i="1" s="1"/>
  <c r="N112" i="1"/>
  <c r="O112" i="1" s="1"/>
  <c r="P112" i="1" s="1"/>
  <c r="N78" i="1"/>
  <c r="O78" i="1" s="1"/>
  <c r="P78" i="1" s="1"/>
  <c r="N45" i="1"/>
  <c r="O45" i="1" s="1"/>
  <c r="P45" i="1" s="1"/>
  <c r="N12" i="1"/>
  <c r="O12" i="1" s="1"/>
  <c r="P12" i="1" s="1"/>
  <c r="N615" i="1"/>
  <c r="O615" i="1" s="1"/>
  <c r="P615" i="1" s="1"/>
  <c r="N581" i="1"/>
  <c r="O581" i="1" s="1"/>
  <c r="P581" i="1" s="1"/>
  <c r="N23" i="1"/>
  <c r="O23" i="1" s="1"/>
  <c r="P23" i="1" s="1"/>
  <c r="N56" i="1"/>
  <c r="O56" i="1" s="1"/>
  <c r="P56" i="1" s="1"/>
  <c r="N433" i="1"/>
  <c r="O433" i="1" s="1"/>
  <c r="P433" i="1" s="1"/>
  <c r="N376" i="1"/>
  <c r="O376" i="1" s="1"/>
  <c r="P376" i="1" s="1"/>
  <c r="N316" i="1"/>
  <c r="O316" i="1" s="1"/>
  <c r="P316" i="1" s="1"/>
  <c r="N230" i="1"/>
  <c r="O230" i="1" s="1"/>
  <c r="P230" i="1" s="1"/>
  <c r="N171" i="1"/>
  <c r="O171" i="1" s="1"/>
  <c r="P171" i="1" s="1"/>
  <c r="N111" i="1"/>
  <c r="O111" i="1" s="1"/>
  <c r="P111" i="1" s="1"/>
  <c r="N52" i="1"/>
  <c r="O52" i="1" s="1"/>
  <c r="P52" i="1" s="1"/>
  <c r="N11" i="1"/>
  <c r="O11" i="1" s="1"/>
  <c r="P11" i="1" s="1"/>
  <c r="N178" i="1"/>
  <c r="O178" i="1" s="1"/>
  <c r="P178" i="1" s="1"/>
  <c r="N118" i="1"/>
  <c r="O118" i="1" s="1"/>
  <c r="P118" i="1" s="1"/>
  <c r="N34" i="1"/>
  <c r="O34" i="1" s="1"/>
  <c r="P34" i="1" s="1"/>
  <c r="N523" i="1"/>
  <c r="O523" i="1" s="1"/>
  <c r="P523" i="1" s="1"/>
  <c r="N489" i="1"/>
  <c r="O489" i="1" s="1"/>
  <c r="P489" i="1" s="1"/>
  <c r="N449" i="1"/>
  <c r="O449" i="1" s="1"/>
  <c r="P449" i="1" s="1"/>
  <c r="N384" i="1"/>
  <c r="O384" i="1" s="1"/>
  <c r="P384" i="1" s="1"/>
  <c r="N308" i="1"/>
  <c r="O308" i="1" s="1"/>
  <c r="P308" i="1" s="1"/>
  <c r="N248" i="1"/>
  <c r="O248" i="1" s="1"/>
  <c r="P248" i="1" s="1"/>
  <c r="N179" i="1"/>
  <c r="O179" i="1" s="1"/>
  <c r="P179" i="1" s="1"/>
  <c r="N76" i="1"/>
  <c r="O76" i="1" s="1"/>
  <c r="P76" i="1" s="1"/>
  <c r="N18" i="1"/>
  <c r="O18" i="1" s="1"/>
  <c r="P18" i="1" s="1"/>
  <c r="X26" i="1" l="1"/>
  <c r="X248" i="1"/>
  <c r="X188" i="1"/>
  <c r="X29" i="1"/>
  <c r="X483" i="1"/>
  <c r="X211" i="1"/>
  <c r="X545" i="1"/>
  <c r="X471" i="1"/>
  <c r="X92" i="1"/>
  <c r="X85" i="1"/>
  <c r="X215" i="1"/>
  <c r="X116" i="1"/>
  <c r="X253" i="1"/>
  <c r="X629" i="1"/>
  <c r="X637" i="1"/>
  <c r="X212" i="1"/>
  <c r="X501" i="1"/>
  <c r="X113" i="1"/>
  <c r="X414" i="1"/>
  <c r="X590" i="1"/>
  <c r="X525" i="1"/>
  <c r="X288" i="1"/>
  <c r="X617" i="1"/>
  <c r="X243" i="1"/>
  <c r="X406" i="1"/>
  <c r="X622" i="1"/>
  <c r="X365" i="1"/>
  <c r="X177" i="1"/>
  <c r="X162" i="1"/>
  <c r="X94" i="1"/>
  <c r="X251" i="1"/>
  <c r="X263" i="1"/>
  <c r="X363" i="1"/>
  <c r="X636" i="1"/>
  <c r="X58" i="1"/>
  <c r="X348" i="1"/>
  <c r="X459" i="1"/>
  <c r="X326" i="1"/>
  <c r="X386" i="1"/>
  <c r="X428" i="1"/>
  <c r="X604" i="1"/>
  <c r="X307" i="1"/>
  <c r="X488" i="1"/>
  <c r="X513" i="1"/>
  <c r="X302" i="1"/>
  <c r="X63" i="1"/>
  <c r="X199" i="1"/>
  <c r="X610" i="1"/>
  <c r="X648" i="1"/>
  <c r="X338" i="1"/>
  <c r="X535" i="1"/>
  <c r="X529" i="1"/>
  <c r="X244" i="1"/>
  <c r="X423" i="1"/>
  <c r="X179" i="1"/>
  <c r="X598" i="1"/>
  <c r="X619" i="1"/>
  <c r="X127" i="1"/>
  <c r="X65" i="1"/>
  <c r="X265" i="1"/>
  <c r="X531" i="1"/>
  <c r="X609" i="1"/>
  <c r="X402" i="1"/>
  <c r="X72" i="1"/>
  <c r="X207" i="1"/>
  <c r="X635" i="1"/>
  <c r="X324" i="1"/>
  <c r="X382" i="1"/>
  <c r="X341" i="1"/>
  <c r="X247" i="1"/>
  <c r="X410" i="1"/>
  <c r="X150" i="1"/>
  <c r="X477" i="1"/>
  <c r="X586" i="1"/>
  <c r="X630" i="1"/>
  <c r="X118" i="1"/>
  <c r="X22" i="1"/>
  <c r="X158" i="1"/>
  <c r="X303" i="1"/>
  <c r="X412" i="1"/>
  <c r="X126" i="1"/>
  <c r="X376" i="1"/>
  <c r="X12" i="1"/>
  <c r="X30" i="1"/>
  <c r="X166" i="1"/>
  <c r="X311" i="1"/>
  <c r="X520" i="1"/>
  <c r="X328" i="1"/>
  <c r="X250" i="1"/>
  <c r="X312" i="1"/>
  <c r="X142" i="1"/>
  <c r="X430" i="1"/>
  <c r="X422" i="1"/>
  <c r="X73" i="1"/>
  <c r="X443" i="1"/>
  <c r="X625" i="1"/>
  <c r="X182" i="1"/>
  <c r="X626" i="1"/>
  <c r="X596" i="1"/>
  <c r="X298" i="1"/>
  <c r="X480" i="1"/>
  <c r="X633" i="1"/>
  <c r="X353" i="1"/>
  <c r="X562" i="1"/>
  <c r="X656" i="1"/>
  <c r="X272" i="1"/>
  <c r="X439" i="1"/>
  <c r="X479" i="1"/>
  <c r="X415" i="1"/>
  <c r="X600" i="1"/>
  <c r="X115" i="1"/>
  <c r="X5" i="1"/>
  <c r="X71" i="1"/>
  <c r="X526" i="1"/>
  <c r="X270" i="1"/>
  <c r="X99" i="1"/>
  <c r="X236" i="1"/>
  <c r="X9" i="1"/>
  <c r="X143" i="1"/>
  <c r="X315" i="1"/>
  <c r="X325" i="1"/>
  <c r="X119" i="1"/>
  <c r="X309" i="1"/>
  <c r="X465" i="1"/>
  <c r="X370" i="1"/>
  <c r="X240" i="1"/>
  <c r="X34" i="1"/>
  <c r="X300" i="1"/>
  <c r="X154" i="1"/>
  <c r="X59" i="1"/>
  <c r="X392" i="1"/>
  <c r="X333" i="1"/>
  <c r="X203" i="1"/>
  <c r="X183" i="1"/>
  <c r="X257" i="1"/>
  <c r="X521" i="1"/>
  <c r="X173" i="1"/>
  <c r="X575" i="1"/>
  <c r="X79" i="1"/>
  <c r="X534" i="1"/>
  <c r="X354" i="1"/>
  <c r="X108" i="1"/>
  <c r="X245" i="1"/>
  <c r="X397" i="1"/>
  <c r="X3" i="1"/>
  <c r="X475" i="1"/>
  <c r="X83" i="1"/>
  <c r="X218" i="1"/>
  <c r="X278" i="1"/>
  <c r="X522" i="1"/>
  <c r="X538" i="1"/>
  <c r="X507" i="1"/>
  <c r="X350" i="1"/>
  <c r="X539" i="1"/>
  <c r="X657" i="1"/>
  <c r="X54" i="1"/>
  <c r="X335" i="1"/>
  <c r="X583" i="1"/>
  <c r="X466" i="1"/>
  <c r="X80" i="1"/>
  <c r="X404" i="1"/>
  <c r="X552" i="1"/>
  <c r="X643" i="1"/>
  <c r="X654" i="1"/>
  <c r="X49" i="1"/>
  <c r="X184" i="1"/>
  <c r="X322" i="1"/>
  <c r="X506" i="1"/>
  <c r="X314" i="1"/>
  <c r="X463" i="1"/>
  <c r="X570" i="1"/>
  <c r="X281" i="1"/>
  <c r="X76" i="1"/>
  <c r="X487" i="1"/>
  <c r="X11" i="1"/>
  <c r="X366" i="1"/>
  <c r="X581" i="1"/>
  <c r="X138" i="1"/>
  <c r="X418" i="1"/>
  <c r="X591" i="1"/>
  <c r="X267" i="1"/>
  <c r="X225" i="1"/>
  <c r="X395" i="1"/>
  <c r="X409" i="1"/>
  <c r="X57" i="1"/>
  <c r="X193" i="1"/>
  <c r="X330" i="1"/>
  <c r="X512" i="1"/>
  <c r="X100" i="1"/>
  <c r="X237" i="1"/>
  <c r="X398" i="1"/>
  <c r="X523" i="1"/>
  <c r="X19" i="1"/>
  <c r="X230" i="1"/>
  <c r="X56" i="1"/>
  <c r="X589" i="1"/>
  <c r="X213" i="1"/>
  <c r="X401" i="1"/>
  <c r="X255" i="1"/>
  <c r="X105" i="1"/>
  <c r="X509" i="1"/>
  <c r="X21" i="1"/>
  <c r="X276" i="1"/>
  <c r="X476" i="1"/>
  <c r="X440" i="1"/>
  <c r="X494" i="1"/>
  <c r="X133" i="1"/>
  <c r="X134" i="1"/>
  <c r="X271" i="1"/>
  <c r="X421" i="1"/>
  <c r="X620" i="1"/>
  <c r="X156" i="1"/>
  <c r="X301" i="1"/>
  <c r="X516" i="1"/>
  <c r="X641" i="1"/>
  <c r="X517" i="1"/>
  <c r="X157" i="1"/>
  <c r="X38" i="1"/>
  <c r="X174" i="1"/>
  <c r="X336" i="1"/>
  <c r="X429" i="1"/>
  <c r="X74" i="1"/>
  <c r="X209" i="1"/>
  <c r="X355" i="1"/>
  <c r="X544" i="1"/>
  <c r="X628" i="1"/>
  <c r="X595" i="1"/>
  <c r="X141" i="1"/>
  <c r="X391" i="1"/>
  <c r="X658" i="1"/>
  <c r="X416" i="1"/>
  <c r="X28" i="1"/>
  <c r="X164" i="1"/>
  <c r="X524" i="1"/>
  <c r="X129" i="1"/>
  <c r="X616" i="1"/>
  <c r="X438" i="1"/>
  <c r="X125" i="1"/>
  <c r="X194" i="1"/>
  <c r="X451" i="1"/>
  <c r="X555" i="1"/>
  <c r="X614" i="1"/>
  <c r="X172" i="1"/>
  <c r="X647" i="1"/>
  <c r="X550" i="1"/>
  <c r="X62" i="1"/>
  <c r="X327" i="1"/>
  <c r="X502" i="1"/>
  <c r="X588" i="1"/>
  <c r="X561" i="1"/>
  <c r="X383" i="1"/>
  <c r="X316" i="1"/>
  <c r="X81" i="1"/>
  <c r="X458" i="1"/>
  <c r="X462" i="1"/>
  <c r="X394" i="1"/>
  <c r="X436" i="1"/>
  <c r="X461" i="1"/>
  <c r="X627" i="1"/>
  <c r="X569" i="1"/>
  <c r="X446" i="1"/>
  <c r="X606" i="1"/>
  <c r="N666" i="1"/>
  <c r="L666" i="1"/>
  <c r="L663" i="1"/>
  <c r="M663" i="1"/>
  <c r="M665" i="1"/>
  <c r="L665" i="1"/>
  <c r="P58" i="1"/>
  <c r="O665" i="1"/>
  <c r="P665" i="1" s="1"/>
  <c r="P4" i="1"/>
  <c r="P42" i="1"/>
  <c r="O664" i="1"/>
  <c r="P664" i="1" s="1"/>
  <c r="O32" i="1"/>
  <c r="N663" i="1"/>
  <c r="N665" i="1"/>
  <c r="P503" i="1"/>
  <c r="O666" i="1"/>
  <c r="P666" i="1" s="1"/>
  <c r="P2" i="1"/>
  <c r="P32" i="1" l="1"/>
  <c r="O663" i="1"/>
  <c r="P663" i="1" s="1"/>
  <c r="M593" i="1" l="1"/>
  <c r="L593" i="1"/>
  <c r="M548" i="1"/>
  <c r="L548" i="1"/>
  <c r="M493" i="1"/>
  <c r="L493" i="1"/>
  <c r="M368" i="1"/>
  <c r="L368" i="1"/>
  <c r="M239" i="1"/>
  <c r="L239" i="1"/>
  <c r="M224" i="1"/>
  <c r="M662" i="1" s="1"/>
  <c r="L224" i="1"/>
  <c r="L662" i="1" s="1"/>
  <c r="M192" i="1"/>
  <c r="L192" i="1"/>
  <c r="M103" i="1"/>
  <c r="L103" i="1"/>
  <c r="M64" i="1"/>
  <c r="L64" i="1"/>
  <c r="L661" i="1" l="1"/>
  <c r="M661" i="1"/>
  <c r="N64" i="1"/>
  <c r="O64" i="1" s="1"/>
  <c r="L659" i="1"/>
  <c r="M659" i="1"/>
  <c r="N103" i="1"/>
  <c r="O103" i="1" s="1"/>
  <c r="P103" i="1" s="1"/>
  <c r="N368" i="1"/>
  <c r="O368" i="1" s="1"/>
  <c r="P368" i="1" s="1"/>
  <c r="N593" i="1"/>
  <c r="O593" i="1" s="1"/>
  <c r="P593" i="1" s="1"/>
  <c r="N224" i="1"/>
  <c r="N239" i="1"/>
  <c r="O239" i="1" s="1"/>
  <c r="P239" i="1" s="1"/>
  <c r="N548" i="1"/>
  <c r="O548" i="1" s="1"/>
  <c r="P548" i="1" s="1"/>
  <c r="N493" i="1"/>
  <c r="O493" i="1" s="1"/>
  <c r="P493" i="1" s="1"/>
  <c r="N192" i="1"/>
  <c r="O192" i="1" s="1"/>
  <c r="K659" i="1"/>
  <c r="J659" i="1"/>
  <c r="I659" i="1"/>
  <c r="M670" i="1" l="1"/>
  <c r="M667" i="1"/>
  <c r="L670" i="1"/>
  <c r="L667" i="1"/>
  <c r="O661" i="1"/>
  <c r="P661" i="1" s="1"/>
  <c r="N661" i="1"/>
  <c r="P64" i="1"/>
  <c r="O224" i="1"/>
  <c r="O659" i="1" s="1"/>
  <c r="N662" i="1"/>
  <c r="N659" i="1"/>
  <c r="M660" i="1" s="1"/>
  <c r="P192" i="1"/>
  <c r="N670" i="1" l="1"/>
  <c r="N675" i="1"/>
  <c r="O670" i="1"/>
  <c r="P670" i="1" s="1"/>
  <c r="N667" i="1"/>
  <c r="P224" i="1"/>
  <c r="P659" i="1" s="1"/>
  <c r="O662" i="1"/>
  <c r="P662" i="1" l="1"/>
  <c r="P667" i="1" s="1"/>
  <c r="O667" i="1"/>
</calcChain>
</file>

<file path=xl/sharedStrings.xml><?xml version="1.0" encoding="utf-8"?>
<sst xmlns="http://schemas.openxmlformats.org/spreadsheetml/2006/main" count="16198" uniqueCount="553">
  <si>
    <t>COMPANY</t>
  </si>
  <si>
    <t>UTILITY_ACCOUNT</t>
  </si>
  <si>
    <t>START_MONTH</t>
  </si>
  <si>
    <t>DEPR_GROUP</t>
  </si>
  <si>
    <t>GL_ACCOUNT</t>
  </si>
  <si>
    <t>MAJOR_LOCATION</t>
  </si>
  <si>
    <t>ASSET_LOCATION</t>
  </si>
  <si>
    <t>VINTAGE</t>
  </si>
  <si>
    <t>BOOK_COST</t>
  </si>
  <si>
    <t>ALLOCATED_RESERVE</t>
  </si>
  <si>
    <t>NET_BOOK_VALUE</t>
  </si>
  <si>
    <t>Kentucky Power - Gen</t>
  </si>
  <si>
    <t>31200 - Boiler Plant Equip-Coal</t>
  </si>
  <si>
    <t>12/2020</t>
  </si>
  <si>
    <t>KEPCo 101/6 312 Big Sandy Plant</t>
  </si>
  <si>
    <t>1010001 Plant In Service</t>
  </si>
  <si>
    <t>Big Sandy Generating Plant</t>
  </si>
  <si>
    <t>1060001 Completd Constr not Classif</t>
  </si>
  <si>
    <t>KEPCo 101/6 312 Mitchell Plant</t>
  </si>
  <si>
    <t>Mitchell Generating Plant</t>
  </si>
  <si>
    <t>Mitchell Generating Plant Units 1&amp;2 : KPCo/WPCo : 8500</t>
  </si>
  <si>
    <t>35300 - Station Equipment</t>
  </si>
  <si>
    <t>31400 - Turbogenerator Units-Coal</t>
  </si>
  <si>
    <t>KEPCo 101/6 314 Mitchell Plant</t>
  </si>
  <si>
    <t>Big Sandy Generating Plant Unit 1 : KEP : BSU1</t>
  </si>
  <si>
    <t>KEPCo 101/6 314 Big Sandy Plant</t>
  </si>
  <si>
    <t>31100 - Structures, Improvemnt-Coal</t>
  </si>
  <si>
    <t>KEPCo 101/6 311 Big Sandy Plant</t>
  </si>
  <si>
    <t>30300 - Intangible Property</t>
  </si>
  <si>
    <t>KEPCo 101/6 303 Cap Software-Prod</t>
  </si>
  <si>
    <t>Intangible Plant - KY, KEP</t>
  </si>
  <si>
    <t>Capitalized Software : KEP : 9303</t>
  </si>
  <si>
    <t>39800 - Miscellaneous Equipment</t>
  </si>
  <si>
    <t>KEPCo 101/6 398 - KY Prod</t>
  </si>
  <si>
    <t>31600 - Misc Pwr Plant Equip-Coal</t>
  </si>
  <si>
    <t>KEPCo 101/6 316 Big Sandy Plant</t>
  </si>
  <si>
    <t>39400 - Tools</t>
  </si>
  <si>
    <t>KEPCo 101/6 394 - KY Prod</t>
  </si>
  <si>
    <t>Gen Plant Equip-KY, KEP</t>
  </si>
  <si>
    <t>Kentucky General Plant Equipment : KEP : 3999</t>
  </si>
  <si>
    <t>KEPCo 101/6 316 Mitchell Plant</t>
  </si>
  <si>
    <t>39700 - Communication Equipment</t>
  </si>
  <si>
    <t>KEPCo 101/6 397 - KY Prod</t>
  </si>
  <si>
    <t>31500 - Accessory Elect Equip-Coal</t>
  </si>
  <si>
    <t>KEPCo 101/6 315 Big Sandy Plant</t>
  </si>
  <si>
    <t>KEPCo 101/6 311 Mitchell Plant</t>
  </si>
  <si>
    <t>39100 - Office Furniture, Equipment</t>
  </si>
  <si>
    <t>KEPCo 101/6 391 - KY Prod</t>
  </si>
  <si>
    <t>KEPCo 101/6 353 Big Sandy Plant</t>
  </si>
  <si>
    <t>KEPCo 101/6 353 Mitchell Plant</t>
  </si>
  <si>
    <t>31000 - Land - Coal Fired</t>
  </si>
  <si>
    <t>KEPCo 101/6 310 Big Sandy Non-Depr</t>
  </si>
  <si>
    <t>KEPCo 101/6 315 Mitchell Plant</t>
  </si>
  <si>
    <t>Misc Generation Facil-WV, KEP</t>
  </si>
  <si>
    <t>Big Sandy Generating Plant Circulatory Water System  : KEP : 7004</t>
  </si>
  <si>
    <t>35200 - Structures and Improvements</t>
  </si>
  <si>
    <t>KEPCo 101/6 352 Big Sandy Plant</t>
  </si>
  <si>
    <t>39000 - Structures and Improvements</t>
  </si>
  <si>
    <t>KEPCo 101/6 390 - KY Prod</t>
  </si>
  <si>
    <t>KEPCo 101/6 312 Mitchell Plant SCR</t>
  </si>
  <si>
    <t>Mitchell SCR Catalyst : KPCo/WPCo : 8500SCR</t>
  </si>
  <si>
    <t>39300 - Stores Equipment</t>
  </si>
  <si>
    <t>KEPCo 101/6 393 - KY Prod</t>
  </si>
  <si>
    <t>KEPCo 101/6 310 Mitchell Non-Depr</t>
  </si>
  <si>
    <t>39500 - Laboratory Equipment</t>
  </si>
  <si>
    <t>KEPCo 101/6 395 - KY Prod</t>
  </si>
  <si>
    <t>31010 - Land Rights - Coal Fired</t>
  </si>
  <si>
    <t>31700 - ARO Steam Production Plant</t>
  </si>
  <si>
    <t>KEPCo 101/6 317 Mitchell Asbestos</t>
  </si>
  <si>
    <t xml:space="preserve">KEPCo 101/6 317 ASH3 Mitchell Ldfl </t>
  </si>
  <si>
    <t xml:space="preserve">ARO#3 Mitchell Landfill - WV : KPCo/WPCo : 8500ARO </t>
  </si>
  <si>
    <t>KEPCo 101/6 303 Dell Lease Gen</t>
  </si>
  <si>
    <t>Capitalized Software - Dell : KEP : 9303DELL</t>
  </si>
  <si>
    <t>KEPCo 101/6 317 Big Sandy Asbestos</t>
  </si>
  <si>
    <t>KEPCo 101/6 317 ASH1 Conner Ash Pd</t>
  </si>
  <si>
    <t>ARO#1 Connor Ash Pond, Mitchell Plant - WV : KPCo/OPCo : 8500ARO2</t>
  </si>
  <si>
    <t>KEPCo 101/6 303 Groveport DC 2 - G</t>
  </si>
  <si>
    <t>Capitalized Software - Data Center 2 : KEP : DC2</t>
  </si>
  <si>
    <t>KEPCo 101/6 303 Cap Soft-G Maximo</t>
  </si>
  <si>
    <t>Capitalized Software - Maximo : KEP : 9303MAX</t>
  </si>
  <si>
    <t>KEPCo 101/6 303 Oracle Software-G</t>
  </si>
  <si>
    <t>Capitalized Software - Oracle : KEP : 9303ORA</t>
  </si>
  <si>
    <t xml:space="preserve">KEPCo 101/6 317 ASH2 Mitchell Ldfl </t>
  </si>
  <si>
    <t xml:space="preserve">ARO#2 Mitchell Landfill - WV : KPCo/WPCo : 8500ARO </t>
  </si>
  <si>
    <t>KEPCo 101/6 352 Mitchell Plant</t>
  </si>
  <si>
    <t>Improvemnts Leased Facil-KY, KEP</t>
  </si>
  <si>
    <t>Kentucky Power Company Headquarters - Ashland (Leased) 855 Central Ave : KEP : 3150</t>
  </si>
  <si>
    <t>KEPCo 101/6 303 Cap Soft-G Cloud</t>
  </si>
  <si>
    <t>1010008 PIS - Cloud Computing</t>
  </si>
  <si>
    <t>Capitalized Software - Cloud : KEP : 9303CLD</t>
  </si>
  <si>
    <t xml:space="preserve">KEPCo 101/6 317 ASH1 Mitchell Ash </t>
  </si>
  <si>
    <t xml:space="preserve">ARO#1 Mitchell Ash Pond - WV : KPCo/WPCo : 8500ARO </t>
  </si>
  <si>
    <t>select /*+ parallel */ company.description company,_x000D_
       utility_account.description utility_account,_x000D_
       '12/2020' start_month,_x000D_
       depr_group.description depr_group,_x000D_
       gl_account.description gl_account,_x000D_
       major_location.description major_location,_x000D_
       asset_location.long_description asset_location,_x000D_
       to_number(to_char(cpr_ledger.eng_in_service_year,'yyyy')) vintage,_x000D_
       sum( cpr_activity.activity_cost) book_cost,_x000D_
       round(sum( cpr_activity.activity_cost * factor), 2) allocated_reserve,_x000D_
       sum( cpr_activity.activity_cost) -  round(sum( cpr_activity.activity_cost * factor), 2) net_book_value_x000D_
  from cpr_ledger,_x000D_
       (  select asset_id, depr_group_id_x000D_
          from cpr_act_depr_group a_x000D_
          where exists (  select asset_id_x000D_
                          from cpr_ledger b_x000D_
                          where a.asset_id = b.asset_id_x000D_
                          and b.gl_account_id in (1010001,1010008,1060001)_x000D_
                        )_x000D_
          and (asset_id, gl_posting_mo_yr) in (_x000D_
                                                select asset_id, max(gl_posting_mo_yr) max_mo_x000D_
                                                from cpr_act_depr_group_x000D_
                                                where gl_posting_mo_yr &lt;= to_date('202012', 'yyyymm')_x000D_
                                                group by asset_id_x000D_
                                               )_x000D_
        ) find_asset_depr_group,_x000D_
       depr_res_allo_factors,_x000D_
       cpr_activity,_x000D_
       asset_location,_x000D_
       depr_group,_x000D_
       utility_account,_x000D_
       company_setup company,_x000D_
       major_location,_x000D_
       set_of_books,_x000D_
       gl_account_x000D_
where cpr_ledger.company_id = company.company_id and cpr_ledger.company_id = 117_x000D_
and cpr_ledger.asset_location_id = asset_location.asset_location_id_x000D_
and depr_res_allo_factors.depr_group_id = depr_group.depr_group_id_x000D_
and cpr_ledger.utility_account_id = utility_account.utility_account_id_x000D_
and cpr_ledger.bus_segment_id = utility_account.bus_segment_id_x000D_
and asset_location.major_location_id = major_location.major_location_id_x000D_
and set_of_books.set_of_books_id = depr_res_allo_factors.set_of_books_id_x000D_
and cpr_ledger.asset_id = find_asset_depr_group.asset_id_x000D_
and find_asset_depr_group.depr_group_id = depr_res_allo_factors.depr_group_id_x000D_
and depr_res_allo_factors.set_of_books_id = 1_x000D_
and depr_res_allo_factors.month = to_date('202012', 'yyyymm')_x000D_
and to_number(to_char(cpr_ledger.eng_in_service_year, 'yyyy')) = depr_res_allo_factors.vintage_x000D_
and cpr_activity.month_number &lt;= 202012_x000D_
and cpr_ledger.asset_id = cpr_activity.asset_id_x000D_
and cpr_ledger.gl_account_id = gl_account.gl_account_id_x000D_
and cpr_ledger.gl_account_id in (1010001,1010008,1060001)_x000D_
group by  company.description,_x000D_
       utility_account.description,_x000D_
       depr_group.description,_x000D_
       gl_account.description,_x000D_
       major_location.description,_x000D_
       asset_location.long_description,_x000D_
       to_number(to_char(cpr_ledger.eng_in_service_year,'yyyy'))</t>
  </si>
  <si>
    <t>TAX BASIS</t>
  </si>
  <si>
    <t>TAX NET BOOK VALUE</t>
  </si>
  <si>
    <t>BOOK = TAX</t>
  </si>
  <si>
    <t>GROSS DEFERRED</t>
  </si>
  <si>
    <t>DTA/(DTL)</t>
  </si>
  <si>
    <t>TAX RESERVE</t>
  </si>
  <si>
    <t>CAPITALIZED SOFTWARE, NOT IN POWERTAX</t>
  </si>
  <si>
    <t>EXPLANATION</t>
  </si>
  <si>
    <t>ARO, NO TAX BASIS</t>
  </si>
  <si>
    <t>Mitchell</t>
  </si>
  <si>
    <t>2007</t>
  </si>
  <si>
    <t>Utility Steam Production</t>
  </si>
  <si>
    <t>1971</t>
  </si>
  <si>
    <t>Utility Transmission Plant 15 YR</t>
  </si>
  <si>
    <t>2005</t>
  </si>
  <si>
    <t>1981</t>
  </si>
  <si>
    <t>2009</t>
  </si>
  <si>
    <t>2004</t>
  </si>
  <si>
    <t>Utility General Buildings</t>
  </si>
  <si>
    <t>Utility General Plant</t>
  </si>
  <si>
    <t>2001</t>
  </si>
  <si>
    <t>TAX CLASS</t>
  </si>
  <si>
    <t>VINTAGE/TAX CLASS TOTAL</t>
  </si>
  <si>
    <t>PERCENTAGE</t>
  </si>
  <si>
    <t>tax_year</t>
  </si>
  <si>
    <t>company_description</t>
  </si>
  <si>
    <t>tax_book_description</t>
  </si>
  <si>
    <t>tax_class_description</t>
  </si>
  <si>
    <t>vintage_description</t>
  </si>
  <si>
    <t>tax_rate_description</t>
  </si>
  <si>
    <t>in_service_month</t>
  </si>
  <si>
    <t>book_balance</t>
  </si>
  <si>
    <t>tax_balance</t>
  </si>
  <si>
    <t>accum_reserve</t>
  </si>
  <si>
    <t>depreciation</t>
  </si>
  <si>
    <t>job_creation_amount</t>
  </si>
  <si>
    <t>gain_loss</t>
  </si>
  <si>
    <t>book_balance_end</t>
  </si>
  <si>
    <t>tax_balance_end</t>
  </si>
  <si>
    <t>accum_reserve_end</t>
  </si>
  <si>
    <t>additions</t>
  </si>
  <si>
    <t>retirements</t>
  </si>
  <si>
    <t>extraordinary_retires</t>
  </si>
  <si>
    <t>accum_ordinary_retires</t>
  </si>
  <si>
    <t>accum_ordin_retires_end</t>
  </si>
  <si>
    <t>ord_retires_activity</t>
  </si>
  <si>
    <t>transfers</t>
  </si>
  <si>
    <t>adjustments</t>
  </si>
  <si>
    <t>cost_of_removal</t>
  </si>
  <si>
    <t>actual_salvage</t>
  </si>
  <si>
    <t>capital_gain_loss</t>
  </si>
  <si>
    <t>accum_reserve_adjust</t>
  </si>
  <si>
    <t>depreciation_adjust</t>
  </si>
  <si>
    <t>tax_location_description</t>
  </si>
  <si>
    <t>type_of_property_description</t>
  </si>
  <si>
    <t>tax_law_description</t>
  </si>
  <si>
    <t>convention_description</t>
  </si>
  <si>
    <t>extraord_conv_description</t>
  </si>
  <si>
    <t>tax_limit_description</t>
  </si>
  <si>
    <t>summary_4562_description</t>
  </si>
  <si>
    <t>recovery_period_description</t>
  </si>
  <si>
    <t>tax_credit_description</t>
  </si>
  <si>
    <t>def_tax_schema_description</t>
  </si>
  <si>
    <t>annotation</t>
  </si>
  <si>
    <t>company_id</t>
  </si>
  <si>
    <t>tax_book_id</t>
  </si>
  <si>
    <t>tax_class_id</t>
  </si>
  <si>
    <t>vintage_id</t>
  </si>
  <si>
    <t>tax_rate_id</t>
  </si>
  <si>
    <t>tax_location_id</t>
  </si>
  <si>
    <t>type_of_property_id</t>
  </si>
  <si>
    <t>tax_law_id</t>
  </si>
  <si>
    <t>convention_id</t>
  </si>
  <si>
    <t>extraordinary_convention</t>
  </si>
  <si>
    <t>tax_limit_id</t>
  </si>
  <si>
    <t>summary_4562_id</t>
  </si>
  <si>
    <t>recovery_period_id</t>
  </si>
  <si>
    <t>tax_credit_id</t>
  </si>
  <si>
    <t>deferred_tax_schema_id</t>
  </si>
  <si>
    <t>yes_no_id</t>
  </si>
  <si>
    <t>asset_id</t>
  </si>
  <si>
    <t>tax_record_id</t>
  </si>
  <si>
    <t>tax_layer_id</t>
  </si>
  <si>
    <t>tax_layer</t>
  </si>
  <si>
    <t>k1_export_description</t>
  </si>
  <si>
    <t>Federal</t>
  </si>
  <si>
    <t>NonUtil Ge Land Rights Mitchell</t>
  </si>
  <si>
    <t>1953</t>
  </si>
  <si>
    <t>ZERO RATE</t>
  </si>
  <si>
    <t>All Property</t>
  </si>
  <si>
    <t>Class Life</t>
  </si>
  <si>
    <t>Pre-ADR Regular</t>
  </si>
  <si>
    <t>Zero Last Asset (Pre ACRS)</t>
  </si>
  <si>
    <t>ACRS and Other</t>
  </si>
  <si>
    <t>NO DEFAULT</t>
  </si>
  <si>
    <t>NonUtility General Mitchell</t>
  </si>
  <si>
    <t>SL 50</t>
  </si>
  <si>
    <t>Amortization</t>
  </si>
  <si>
    <t>Util Emergency Facil Mitchell</t>
  </si>
  <si>
    <t>Utility Straight Line Buildings</t>
  </si>
  <si>
    <t>SL/RL 46</t>
  </si>
  <si>
    <t>Utility Straight Line Furniture</t>
  </si>
  <si>
    <t>SL 11</t>
  </si>
  <si>
    <t>Utility Straight Line Other</t>
  </si>
  <si>
    <t>SL/RL 51.5</t>
  </si>
  <si>
    <t>Utility Straight Line Utility Prop</t>
  </si>
  <si>
    <t>SL 29</t>
  </si>
  <si>
    <t>Utility Declining Balance Furniture</t>
  </si>
  <si>
    <t>1954</t>
  </si>
  <si>
    <t>DB 150%  10 No Switch</t>
  </si>
  <si>
    <t>NonUtil SYD Prop Improv Mitchell</t>
  </si>
  <si>
    <t>1960</t>
  </si>
  <si>
    <t>SYD/RL 37 Year</t>
  </si>
  <si>
    <t>Utility DB Utility Property</t>
  </si>
  <si>
    <t>1962</t>
  </si>
  <si>
    <t>DB 150%  34 Year</t>
  </si>
  <si>
    <t>Utility Declining Balance Buildings</t>
  </si>
  <si>
    <t>DB 150%  45 Year Net</t>
  </si>
  <si>
    <t>Utility Declining Balance Other</t>
  </si>
  <si>
    <t>1963</t>
  </si>
  <si>
    <t>DB 200% 37 Year Net</t>
  </si>
  <si>
    <t>Pre-ACRS Buildings</t>
  </si>
  <si>
    <t>Zero Last Asset (Pre ACRS Building)</t>
  </si>
  <si>
    <t>1964</t>
  </si>
  <si>
    <t>1965</t>
  </si>
  <si>
    <t>1966</t>
  </si>
  <si>
    <t>DB 200% 30 Year Net</t>
  </si>
  <si>
    <t>1969</t>
  </si>
  <si>
    <t>DB 200% 32 Year Net</t>
  </si>
  <si>
    <t>1970</t>
  </si>
  <si>
    <t>DB 200% 49 Year Net</t>
  </si>
  <si>
    <t>Util Declining Bal Furn Mitchell</t>
  </si>
  <si>
    <t>DB 200% 20 Year Net</t>
  </si>
  <si>
    <t>Util Gen Furniture Mitchell</t>
  </si>
  <si>
    <t>DB 200% 21 Year</t>
  </si>
  <si>
    <t>Util Gen Transp Mitchell</t>
  </si>
  <si>
    <t>DB 200% 10 Year</t>
  </si>
  <si>
    <t>Utility Steam Production Mitchell</t>
  </si>
  <si>
    <t>DB 200% 31 Year Net</t>
  </si>
  <si>
    <t>SYD/RL 8 Year</t>
  </si>
  <si>
    <t>ADR</t>
  </si>
  <si>
    <t>ADR Regular</t>
  </si>
  <si>
    <t>SYD/RL 5 Year</t>
  </si>
  <si>
    <t>Util Steam Improv Mitchell</t>
  </si>
  <si>
    <t>SYD/RL 23 Year</t>
  </si>
  <si>
    <t>Utility General Furniture</t>
  </si>
  <si>
    <t>DB 150%  8 No Switch</t>
  </si>
  <si>
    <t>Utility Mining Fuel</t>
  </si>
  <si>
    <t>SL 8</t>
  </si>
  <si>
    <t>1972</t>
  </si>
  <si>
    <t>DB 150%  36 Year Net</t>
  </si>
  <si>
    <t>1973</t>
  </si>
  <si>
    <t>Util Gen Comm Mitchell</t>
  </si>
  <si>
    <t>Util Gen Data Handling Mitchell</t>
  </si>
  <si>
    <t>Utility General Data Handling</t>
  </si>
  <si>
    <t>DB 150%  5 No Switch</t>
  </si>
  <si>
    <t>Utility Steam Improvements</t>
  </si>
  <si>
    <t>1974</t>
  </si>
  <si>
    <t>1975</t>
  </si>
  <si>
    <t>1976</t>
  </si>
  <si>
    <t>DB 150%  37 Year Net</t>
  </si>
  <si>
    <t>DB 150%  8 Year</t>
  </si>
  <si>
    <t>Util RvrTransVesselsOPCO Mitchell</t>
  </si>
  <si>
    <t>SL 15</t>
  </si>
  <si>
    <t>15 - Year Property</t>
  </si>
  <si>
    <t>1977</t>
  </si>
  <si>
    <t>1978</t>
  </si>
  <si>
    <t>Utility General Buildings 78-80</t>
  </si>
  <si>
    <t>1979</t>
  </si>
  <si>
    <t>Util RiverTransDryDocks Mitchell</t>
  </si>
  <si>
    <t>DB 150%  13 Year</t>
  </si>
  <si>
    <t>Utility Mining Other Mitchell</t>
  </si>
  <si>
    <t>1980</t>
  </si>
  <si>
    <t>Util Gen Land Rights Mitchell</t>
  </si>
  <si>
    <t>ACRS 15 Yr Buildings</t>
  </si>
  <si>
    <t>ACRS</t>
  </si>
  <si>
    <t>ACRS Regular</t>
  </si>
  <si>
    <t>Zero Last Asset (ACRS/MACRS)</t>
  </si>
  <si>
    <t>ACRS 5</t>
  </si>
  <si>
    <t>Utility General Plant Mitchell</t>
  </si>
  <si>
    <t>Utility Mining Equipment Mitchell</t>
  </si>
  <si>
    <t>ACRS 15</t>
  </si>
  <si>
    <t>1982</t>
  </si>
  <si>
    <t>1983</t>
  </si>
  <si>
    <t>Utility General Equip Mitchell</t>
  </si>
  <si>
    <t>Util Gen Equipment Mitchell</t>
  </si>
  <si>
    <t>1984</t>
  </si>
  <si>
    <t>ACRS 3</t>
  </si>
  <si>
    <t>ACRS 18 Yr Buildings</t>
  </si>
  <si>
    <t>1985</t>
  </si>
  <si>
    <t>ACRS 19 Yr Buildings</t>
  </si>
  <si>
    <t>Utility General Equipment</t>
  </si>
  <si>
    <t>1986</t>
  </si>
  <si>
    <t>1987</t>
  </si>
  <si>
    <t>MACRS 31.5 JAN</t>
  </si>
  <si>
    <t>MACRS</t>
  </si>
  <si>
    <t>MACRS Regular</t>
  </si>
  <si>
    <t>MACRS 31.5 FEB</t>
  </si>
  <si>
    <t>MACRS 31.5 MAR</t>
  </si>
  <si>
    <t>MACRS 31.5 APR</t>
  </si>
  <si>
    <t>MACRS 31.5 MAY</t>
  </si>
  <si>
    <t>MACRS 31.5 JUN</t>
  </si>
  <si>
    <t>MACRS 31.5 JUL</t>
  </si>
  <si>
    <t>MACRS 31.5 AUG</t>
  </si>
  <si>
    <t>MACRS 31.5 SEP</t>
  </si>
  <si>
    <t>MACRS 31.5 OCT</t>
  </si>
  <si>
    <t>MACRS 31.5 NOV</t>
  </si>
  <si>
    <t>MACRS 31.5 DEC</t>
  </si>
  <si>
    <t>MACRS 20</t>
  </si>
  <si>
    <t>20 - Year Property</t>
  </si>
  <si>
    <t>MACRS 7</t>
  </si>
  <si>
    <t>7 - Year Property</t>
  </si>
  <si>
    <t>1987_X</t>
  </si>
  <si>
    <t>1988</t>
  </si>
  <si>
    <t>1988_X</t>
  </si>
  <si>
    <t>1989</t>
  </si>
  <si>
    <t>1989_X</t>
  </si>
  <si>
    <t>1990</t>
  </si>
  <si>
    <t>1990_X</t>
  </si>
  <si>
    <t>1991</t>
  </si>
  <si>
    <t>1992</t>
  </si>
  <si>
    <t>1993</t>
  </si>
  <si>
    <t>Non-Residential Real Property</t>
  </si>
  <si>
    <t>MACRS 39 JUL</t>
  </si>
  <si>
    <t>1994 - Q1</t>
  </si>
  <si>
    <t>MACRS 7 QTR 1</t>
  </si>
  <si>
    <t>MACRS 20 QTR 1</t>
  </si>
  <si>
    <t>1994 - Q2</t>
  </si>
  <si>
    <t>MACRS 7 QTR 2</t>
  </si>
  <si>
    <t>MACRS 20 QTR 2</t>
  </si>
  <si>
    <t>1994 - Q3</t>
  </si>
  <si>
    <t>MACRS 7 QTR 3</t>
  </si>
  <si>
    <t>MACRS 20 QTR 3</t>
  </si>
  <si>
    <t>1994 - Q4</t>
  </si>
  <si>
    <t>MACRS 7 QTR 4</t>
  </si>
  <si>
    <t>MACRS 20 QTR 4</t>
  </si>
  <si>
    <t>1995</t>
  </si>
  <si>
    <t>East Repairs</t>
  </si>
  <si>
    <t>1996</t>
  </si>
  <si>
    <t>1997</t>
  </si>
  <si>
    <t>1998</t>
  </si>
  <si>
    <t>Software</t>
  </si>
  <si>
    <t>1999</t>
  </si>
  <si>
    <t>SL 3</t>
  </si>
  <si>
    <t>3 - Year Property</t>
  </si>
  <si>
    <t>Software Mitchell</t>
  </si>
  <si>
    <t>20 Yr Lead/Lag Bundled</t>
  </si>
  <si>
    <t>2000</t>
  </si>
  <si>
    <t>20 Yr Lead/Lag Bundled Mitchell</t>
  </si>
  <si>
    <t>20 Yr Lead/Lag Gen Mitchell</t>
  </si>
  <si>
    <t>20 Yr Lead/Lag Generation</t>
  </si>
  <si>
    <t>7 Yr Lead/Lag Bundled</t>
  </si>
  <si>
    <t>7 Yr Lead/Lag Bundled Mitchell</t>
  </si>
  <si>
    <t>39 Yr Lead/Lag  Mitchell</t>
  </si>
  <si>
    <t>5 Yr Lead/Lag  Mitchell</t>
  </si>
  <si>
    <t>MACRS 5</t>
  </si>
  <si>
    <t>5 - Year Property</t>
  </si>
  <si>
    <t>2001 30%</t>
  </si>
  <si>
    <t>JCA 30% Bonus</t>
  </si>
  <si>
    <t>2002</t>
  </si>
  <si>
    <t>2002 30%</t>
  </si>
  <si>
    <t>2003</t>
  </si>
  <si>
    <t>Utility §169 Poll Contr-May</t>
  </si>
  <si>
    <t>2003 30%</t>
  </si>
  <si>
    <t>SL 5 May</t>
  </si>
  <si>
    <t>2003 50%</t>
  </si>
  <si>
    <t>Job Growth 50% Bonus</t>
  </si>
  <si>
    <t>2004 30%</t>
  </si>
  <si>
    <t>Util 169 Poll Contr-Jun Mitchell</t>
  </si>
  <si>
    <t>2004 50%</t>
  </si>
  <si>
    <t>Synthetic Railcars Mitchell</t>
  </si>
  <si>
    <t>Utility CIAC</t>
  </si>
  <si>
    <t>2005 30%</t>
  </si>
  <si>
    <t>2005 50%</t>
  </si>
  <si>
    <t>2006</t>
  </si>
  <si>
    <t>Util Transm Plant 15 YR Mitchell</t>
  </si>
  <si>
    <t>MACRS 15</t>
  </si>
  <si>
    <t>Vehicles and Computers Mitchell</t>
  </si>
  <si>
    <t>Synthetic Vehicles &amp; IT</t>
  </si>
  <si>
    <t>Synthetic Vehicles IT Mitchell</t>
  </si>
  <si>
    <t>Util 169 Poll Contr-Apr Mitchell</t>
  </si>
  <si>
    <t>SL 5 Apr</t>
  </si>
  <si>
    <t>Util 169 Poll Contr-Jan Mitchell</t>
  </si>
  <si>
    <t>SL 5 Jan</t>
  </si>
  <si>
    <t>Util BuckeyeCntrbWallbrd Mitchell</t>
  </si>
  <si>
    <t>Utility Mitchell Wallboard Mitchell</t>
  </si>
  <si>
    <t>2008</t>
  </si>
  <si>
    <t>Tugboats Mitchell</t>
  </si>
  <si>
    <t>MACRS 10</t>
  </si>
  <si>
    <t>10 - Year Property</t>
  </si>
  <si>
    <t>Cap Lease 1011 5 Yr Assets</t>
  </si>
  <si>
    <t>2008 50%</t>
  </si>
  <si>
    <t>Cap Lease 1011 5 Yr Mitchell</t>
  </si>
  <si>
    <t>Cap Lease 1011 7 Yr Assets</t>
  </si>
  <si>
    <t>Cap Lease 1011 7 Yr Mitchell</t>
  </si>
  <si>
    <t>IRS NPA Adjustments</t>
  </si>
  <si>
    <t>KY Power - ACRS/MACRS</t>
  </si>
  <si>
    <t>TRID w/ IRS NPA Adjustment basis adj moved from case 1369 Moved book bal to basis adj first backup case is 1757</t>
  </si>
  <si>
    <t>Cap Retires 09</t>
  </si>
  <si>
    <t>Cap Retires 09'</t>
  </si>
  <si>
    <t>Cap Retires 09 Mitchell</t>
  </si>
  <si>
    <t>Cap Retires 09 Sec 481a</t>
  </si>
  <si>
    <t>Cap Retires 09 Sec 481a Mitchell</t>
  </si>
  <si>
    <t>IRS Adj KYPCO-G</t>
  </si>
  <si>
    <t>TRID w/ IRS NPA Adjustment basis adj moved from case 1369 backup case is 1757</t>
  </si>
  <si>
    <t>2009 50%</t>
  </si>
  <si>
    <t>MACRS 3</t>
  </si>
  <si>
    <t>2010</t>
  </si>
  <si>
    <t>2010 100%</t>
  </si>
  <si>
    <t>Bonus 100%</t>
  </si>
  <si>
    <t>2010 50%</t>
  </si>
  <si>
    <t>2010 EXP</t>
  </si>
  <si>
    <t>2011</t>
  </si>
  <si>
    <t>2011 100%</t>
  </si>
  <si>
    <t>2011 50%</t>
  </si>
  <si>
    <t>2011 EXP</t>
  </si>
  <si>
    <t>2012 EXP</t>
  </si>
  <si>
    <t>SL 39 QTR 1</t>
  </si>
  <si>
    <t>2012 Q1 50%</t>
  </si>
  <si>
    <t>SL 3 QTR 1</t>
  </si>
  <si>
    <t>MACRS 5 QTR 1</t>
  </si>
  <si>
    <t>SL 39 QTR 2</t>
  </si>
  <si>
    <t>2012 Q2 50%</t>
  </si>
  <si>
    <t>SL 3 QTR 2</t>
  </si>
  <si>
    <t>MACRS 5 QTR 2</t>
  </si>
  <si>
    <t>SL 39 QTR 3</t>
  </si>
  <si>
    <t>2012 Q3 50%</t>
  </si>
  <si>
    <t>SL 3 QTR 3</t>
  </si>
  <si>
    <t>MACRS 5 QTR 3</t>
  </si>
  <si>
    <t>MACRS 15 QTR 3</t>
  </si>
  <si>
    <t>SL 39 QTR 4</t>
  </si>
  <si>
    <t>2012 Q4 50%</t>
  </si>
  <si>
    <t>SL 3 QTR 4</t>
  </si>
  <si>
    <t>MACRS 5 QTR 4</t>
  </si>
  <si>
    <t>MACRS 15 QTR 4</t>
  </si>
  <si>
    <t>Synthetic Railcars</t>
  </si>
  <si>
    <t>2013</t>
  </si>
  <si>
    <t>2013 50%</t>
  </si>
  <si>
    <t>2013 EXP</t>
  </si>
  <si>
    <t>2014 50%</t>
  </si>
  <si>
    <t>2014 EXP</t>
  </si>
  <si>
    <t>2015</t>
  </si>
  <si>
    <t>2015 50%</t>
  </si>
  <si>
    <t>2015 EXP</t>
  </si>
  <si>
    <t>2016</t>
  </si>
  <si>
    <t>2016 50%</t>
  </si>
  <si>
    <t>2016 EXP</t>
  </si>
  <si>
    <t>2017</t>
  </si>
  <si>
    <t>2017 100%</t>
  </si>
  <si>
    <t>Oracle Software</t>
  </si>
  <si>
    <t>2017 50%</t>
  </si>
  <si>
    <t>2017 EXP</t>
  </si>
  <si>
    <t>2018</t>
  </si>
  <si>
    <t>2018 100%</t>
  </si>
  <si>
    <t>2018 40%</t>
  </si>
  <si>
    <t>Bonus 40%</t>
  </si>
  <si>
    <t>2018 481a Bonus</t>
  </si>
  <si>
    <t>2018 481a NQ</t>
  </si>
  <si>
    <t>2018 50%</t>
  </si>
  <si>
    <t>2018 EXP</t>
  </si>
  <si>
    <t>2019</t>
  </si>
  <si>
    <t>Forecast Adds 20 YR</t>
  </si>
  <si>
    <t>SL 39</t>
  </si>
  <si>
    <t>2019 30%</t>
  </si>
  <si>
    <t>2019 30% Q1</t>
  </si>
  <si>
    <t>2019 30% Q2</t>
  </si>
  <si>
    <t>2019 30% Q3</t>
  </si>
  <si>
    <t>2019 30% Q4</t>
  </si>
  <si>
    <t>2019 40%</t>
  </si>
  <si>
    <t>2019 40% Q1</t>
  </si>
  <si>
    <t>2019 40% Q2</t>
  </si>
  <si>
    <t>2019 40% Q3</t>
  </si>
  <si>
    <t>2019 40% Q4</t>
  </si>
  <si>
    <t>2019 NQ Q1</t>
  </si>
  <si>
    <t>2019 NQ Q2</t>
  </si>
  <si>
    <t>2019 NQ Q3</t>
  </si>
  <si>
    <t>2019 NQ Q4</t>
  </si>
  <si>
    <t>2020</t>
  </si>
  <si>
    <t>2020 30%</t>
  </si>
  <si>
    <t>"Balance_x000D_
Begin of Period"</t>
  </si>
  <si>
    <t>"_x000D_
Additions"</t>
  </si>
  <si>
    <t>"_x000D_
Dispositions"</t>
  </si>
  <si>
    <t>"_x000D_
Transfers"</t>
  </si>
  <si>
    <t>"Balance_x000D_
End of Period"</t>
  </si>
  <si>
    <t>"_x000D_
Memo"</t>
  </si>
  <si>
    <t>PowerTax</t>
  </si>
  <si>
    <t>Roll Forward Schedule</t>
  </si>
  <si>
    <t>American Electric Power</t>
  </si>
  <si>
    <t>2019+ East Master Case</t>
  </si>
  <si>
    <t>Tax Book: Federal</t>
  </si>
  <si>
    <t>Grouped By: Total Tax Classes</t>
  </si>
  <si>
    <t>Total Tax Classes</t>
  </si>
  <si>
    <t>Total Book Cost</t>
  </si>
  <si>
    <t>Book Tax Differences</t>
  </si>
  <si>
    <t>01 AFUDC Debt</t>
  </si>
  <si>
    <t>02 AFUDC Equity</t>
  </si>
  <si>
    <t>03 CIAC</t>
  </si>
  <si>
    <t>04  Software</t>
  </si>
  <si>
    <t>05 Synthetic Leases - 5 Year</t>
  </si>
  <si>
    <t>06 Synthetic Leases - 7 Year</t>
  </si>
  <si>
    <t>07 BK/TX Unit of Property Adj</t>
  </si>
  <si>
    <t>08 Overheads - Normalized</t>
  </si>
  <si>
    <t>10 R&amp;D Basis Adjustment</t>
  </si>
  <si>
    <t>12 ITC Basis Reduction</t>
  </si>
  <si>
    <t>15 Bonus Depr Reduction</t>
  </si>
  <si>
    <t>17 CPI</t>
  </si>
  <si>
    <t>18 Contra CPI</t>
  </si>
  <si>
    <t>2014 Gen Rep 481a New</t>
  </si>
  <si>
    <t>2014 Gen Rep 481a New Ret</t>
  </si>
  <si>
    <t>2014 Gen Rep 481a Rev</t>
  </si>
  <si>
    <t>2014 Gen Rep 481a Rev Ret</t>
  </si>
  <si>
    <t>23 Relocation Cost</t>
  </si>
  <si>
    <t>ABFUDC</t>
  </si>
  <si>
    <t>ADR Repair Allow</t>
  </si>
  <si>
    <t>AFC Total</t>
  </si>
  <si>
    <t>AFUDC Debt 2</t>
  </si>
  <si>
    <t>AFUDC Equity 2</t>
  </si>
  <si>
    <t xml:space="preserve">BK/TX Unit of Prop Adj-481a </t>
  </si>
  <si>
    <t>Cap COR Components</t>
  </si>
  <si>
    <t>Cap COR Components 09' Sec 481a</t>
  </si>
  <si>
    <t>Cap Retires</t>
  </si>
  <si>
    <t>Cap Retires 09' Sec 481a</t>
  </si>
  <si>
    <t>Cm Book Basis Adj</t>
  </si>
  <si>
    <t>Other Book</t>
  </si>
  <si>
    <t>Other Tax</t>
  </si>
  <si>
    <t>Overheads - Flowthrough</t>
  </si>
  <si>
    <t>Overheads - Permanent</t>
  </si>
  <si>
    <t>Repair Allowance</t>
  </si>
  <si>
    <t>Synthetic Railcar</t>
  </si>
  <si>
    <t>Synthetic Vehicle</t>
  </si>
  <si>
    <t>Total Book Tax Differences</t>
  </si>
  <si>
    <t>Ordinary Retirements</t>
  </si>
  <si>
    <t>Memo</t>
  </si>
  <si>
    <t>Tax Balance</t>
  </si>
  <si>
    <t>Tax Reserve</t>
  </si>
  <si>
    <t>Net Value:</t>
  </si>
  <si>
    <t>PwrTax - 030</t>
  </si>
  <si>
    <t>Percentage of Mitchell to Mixed Catagories</t>
  </si>
  <si>
    <t>Process</t>
  </si>
  <si>
    <t>It appears that the major location of Mitchell which should be incorporated into the tax classes within Powertax may not be functioning properly.  In order to obtain a better estimate of the Mitchell Plant ADIT the below calculation was completed</t>
  </si>
  <si>
    <t>Obtained the TNV listing of all KYPCo from Powertax</t>
  </si>
  <si>
    <t>Obtained the tax book translate from Powertax which maps FERC accounts and locations to tax classes</t>
  </si>
  <si>
    <t>Defined all Mitchell tax classes as the generic tax class</t>
  </si>
  <si>
    <t>Explanation:  This resets the tax class designation as if it was never mapped. Therefore, an allocation of book basis per tax class and vintage can be utilized for the allocation</t>
  </si>
  <si>
    <t>Divided each tax class/vintage/major location by the total tax class/vintage to obtain a ratio of the book cost for tax class/vintage/major location</t>
  </si>
  <si>
    <t>Summed the deferred by major location</t>
  </si>
  <si>
    <t>Allocated the general major locations by the proportion of Mitchell major location to total identified major locations</t>
  </si>
  <si>
    <t>Items outside Powertax (utilized Explanation columns)</t>
  </si>
  <si>
    <t>Set ARO to zero NTV</t>
  </si>
  <si>
    <t>Set land and capitalized spare parts to book = tax</t>
  </si>
  <si>
    <t>Manually caluculated intangibles (capital software)</t>
  </si>
  <si>
    <t>Multipled the percentage by the tax class/vintage net tax value (noted $2M variance to total NTV per asset gride, passed on investigation of tax class designations)</t>
  </si>
  <si>
    <r>
      <t xml:space="preserve">Obtained a NBV listing of all KYPCo Gen plant by vintage, and FERC, and major location.  Tax additions in </t>
    </r>
    <r>
      <rPr>
        <sz val="9"/>
        <color rgb="FFFF0000"/>
        <rFont val="Segoe UI"/>
        <family val="2"/>
      </rPr>
      <t>RED</t>
    </r>
    <r>
      <rPr>
        <sz val="9"/>
        <color theme="1"/>
        <rFont val="Segoe UI"/>
        <family val="2"/>
      </rPr>
      <t xml:space="preserve"> font</t>
    </r>
  </si>
  <si>
    <t>NET TAX VALUE</t>
  </si>
  <si>
    <t>Tax Year: 2021</t>
  </si>
  <si>
    <t>01/11/2022 at 10:20 am</t>
  </si>
  <si>
    <t>Estimated 2021 Activity at KYPGO - G</t>
  </si>
  <si>
    <t>Estimated 2021 Activity attributable to Mitchell based on 83% Allocation</t>
  </si>
  <si>
    <t>Estimated 2021 NTV at Mitchell</t>
  </si>
  <si>
    <t>Mitchell Accelerated Tax Depr Temporay 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</si>
</sst>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9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sz val="10"/>
      <name val="Arial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/>
    <xf numFmtId="0" fontId="4" fillId="0" borderId="0" xfId="3"/>
    <xf numFmtId="22" fontId="4" fillId="0" borderId="0" xfId="3" applyNumberFormat="1"/>
    <xf numFmtId="0" fontId="4" fillId="0" borderId="0" xfId="3" applyNumberFormat="1"/>
    <xf numFmtId="43" fontId="4" fillId="0" borderId="0" xfId="1" applyFont="1"/>
    <xf numFmtId="164" fontId="5" fillId="0" borderId="0" xfId="1" applyNumberFormat="1" applyFont="1"/>
    <xf numFmtId="0" fontId="5" fillId="0" borderId="0" xfId="0" applyFont="1"/>
    <xf numFmtId="164" fontId="6" fillId="0" borderId="0" xfId="1" applyNumberFormat="1" applyFont="1"/>
    <xf numFmtId="0" fontId="6" fillId="0" borderId="0" xfId="0" applyFont="1"/>
    <xf numFmtId="10" fontId="6" fillId="0" borderId="0" xfId="2" applyNumberFormat="1" applyFont="1"/>
    <xf numFmtId="43" fontId="6" fillId="0" borderId="0" xfId="1" applyFont="1"/>
    <xf numFmtId="43" fontId="6" fillId="0" borderId="0" xfId="0" applyNumberFormat="1" applyFont="1"/>
    <xf numFmtId="164" fontId="6" fillId="0" borderId="0" xfId="1" applyNumberFormat="1" applyFont="1" applyAlignment="1">
      <alignment horizontal="right"/>
    </xf>
    <xf numFmtId="9" fontId="6" fillId="0" borderId="0" xfId="2" applyFont="1"/>
    <xf numFmtId="164" fontId="0" fillId="0" borderId="0" xfId="0" applyNumberFormat="1"/>
    <xf numFmtId="9" fontId="6" fillId="0" borderId="0" xfId="0" applyNumberFormat="1" applyFont="1"/>
    <xf numFmtId="9" fontId="0" fillId="0" borderId="0" xfId="2" applyFont="1"/>
    <xf numFmtId="0" fontId="1" fillId="0" borderId="0" xfId="4"/>
    <xf numFmtId="0" fontId="1" fillId="0" borderId="0" xfId="4" applyAlignment="1">
      <alignment wrapText="1"/>
    </xf>
    <xf numFmtId="8" fontId="1" fillId="0" borderId="0" xfId="4" applyNumberFormat="1"/>
    <xf numFmtId="164" fontId="6" fillId="2" borderId="0" xfId="1" applyNumberFormat="1" applyFont="1" applyFill="1"/>
  </cellXfs>
  <cellStyles count="5">
    <cellStyle name="Comma" xfId="1" builtinId="3"/>
    <cellStyle name="Normal" xfId="0" builtinId="0"/>
    <cellStyle name="Normal 2" xfId="3"/>
    <cellStyle name="Normal_Sheet1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P21" sqref="P21"/>
    </sheetView>
  </sheetViews>
  <sheetFormatPr defaultRowHeight="12" x14ac:dyDescent="0.2"/>
  <cols>
    <col min="2" max="2" width="3.1640625" customWidth="1"/>
  </cols>
  <sheetData>
    <row r="1" spans="1:3" x14ac:dyDescent="0.2">
      <c r="A1" t="s">
        <v>531</v>
      </c>
    </row>
    <row r="3" spans="1:3" x14ac:dyDescent="0.2">
      <c r="A3" t="s">
        <v>532</v>
      </c>
    </row>
    <row r="5" spans="1:3" x14ac:dyDescent="0.2">
      <c r="A5">
        <v>1</v>
      </c>
      <c r="B5" t="s">
        <v>545</v>
      </c>
    </row>
    <row r="6" spans="1:3" x14ac:dyDescent="0.2">
      <c r="A6">
        <v>2</v>
      </c>
      <c r="B6" t="s">
        <v>533</v>
      </c>
    </row>
    <row r="7" spans="1:3" x14ac:dyDescent="0.2">
      <c r="A7">
        <v>3</v>
      </c>
      <c r="B7" t="s">
        <v>534</v>
      </c>
    </row>
    <row r="8" spans="1:3" x14ac:dyDescent="0.2">
      <c r="A8">
        <v>4</v>
      </c>
      <c r="B8" t="s">
        <v>540</v>
      </c>
    </row>
    <row r="9" spans="1:3" x14ac:dyDescent="0.2">
      <c r="B9" t="s">
        <v>542</v>
      </c>
    </row>
    <row r="10" spans="1:3" x14ac:dyDescent="0.2">
      <c r="B10" t="s">
        <v>541</v>
      </c>
    </row>
    <row r="11" spans="1:3" x14ac:dyDescent="0.2">
      <c r="B11" t="s">
        <v>543</v>
      </c>
    </row>
    <row r="12" spans="1:3" x14ac:dyDescent="0.2">
      <c r="A12">
        <v>5</v>
      </c>
      <c r="B12" t="s">
        <v>535</v>
      </c>
    </row>
    <row r="13" spans="1:3" x14ac:dyDescent="0.2">
      <c r="C13" t="s">
        <v>536</v>
      </c>
    </row>
    <row r="14" spans="1:3" x14ac:dyDescent="0.2">
      <c r="A14">
        <v>6</v>
      </c>
      <c r="B14" t="s">
        <v>537</v>
      </c>
    </row>
    <row r="15" spans="1:3" x14ac:dyDescent="0.2">
      <c r="A15">
        <v>7</v>
      </c>
      <c r="B15" t="s">
        <v>544</v>
      </c>
    </row>
    <row r="16" spans="1:3" x14ac:dyDescent="0.2">
      <c r="A16">
        <v>8</v>
      </c>
      <c r="B16" t="s">
        <v>538</v>
      </c>
    </row>
    <row r="17" spans="1:2" x14ac:dyDescent="0.2">
      <c r="A17">
        <v>9</v>
      </c>
      <c r="B17" t="s">
        <v>539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5"/>
  <sheetViews>
    <sheetView tabSelected="1" zoomScaleNormal="100" workbookViewId="0">
      <pane ySplit="1" topLeftCell="A639" activePane="bottomLeft" state="frozen"/>
      <selection pane="bottomLeft" activeCell="K685" sqref="K685"/>
    </sheetView>
  </sheetViews>
  <sheetFormatPr defaultColWidth="9.1640625" defaultRowHeight="12" x14ac:dyDescent="0.2"/>
  <cols>
    <col min="1" max="1" width="24.1640625" customWidth="1"/>
    <col min="2" max="2" width="38.6640625" customWidth="1"/>
    <col min="3" max="3" width="18.6640625" customWidth="1"/>
    <col min="4" max="4" width="39.6640625" customWidth="1"/>
    <col min="5" max="5" width="38.1640625" customWidth="1"/>
    <col min="6" max="6" width="26" customWidth="1"/>
    <col min="7" max="7" width="50.6640625" customWidth="1"/>
    <col min="8" max="8" width="12.5" customWidth="1"/>
    <col min="9" max="9" width="16.83203125" style="3" bestFit="1" customWidth="1"/>
    <col min="10" max="10" width="25.6640625" style="3" bestFit="1" customWidth="1"/>
    <col min="11" max="11" width="20.83203125" style="3" bestFit="1" customWidth="1"/>
    <col min="12" max="13" width="17.83203125" style="10" customWidth="1"/>
    <col min="14" max="14" width="21.33203125" style="10" customWidth="1"/>
    <col min="15" max="15" width="22.33203125" style="10" bestFit="1" customWidth="1"/>
    <col min="16" max="16" width="15" style="10" bestFit="1" customWidth="1"/>
    <col min="17" max="17" width="15" style="11" customWidth="1"/>
    <col min="18" max="18" width="26.83203125" style="11" bestFit="1" customWidth="1"/>
    <col min="19" max="19" width="32" style="10" bestFit="1" customWidth="1"/>
    <col min="20" max="20" width="16.1640625" style="11" bestFit="1" customWidth="1"/>
    <col min="21" max="21" width="14.1640625" style="11" bestFit="1" customWidth="1"/>
    <col min="22" max="22" width="25.1640625" style="11" bestFit="1" customWidth="1"/>
    <col min="24" max="24" width="9.6640625" bestFit="1" customWidth="1"/>
  </cols>
  <sheetData>
    <row r="1" spans="1:24" s="1" customFormat="1" ht="12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8" t="s">
        <v>93</v>
      </c>
      <c r="M1" s="8" t="s">
        <v>98</v>
      </c>
      <c r="N1" s="8" t="s">
        <v>546</v>
      </c>
      <c r="O1" s="8" t="s">
        <v>96</v>
      </c>
      <c r="P1" s="8" t="s">
        <v>97</v>
      </c>
      <c r="Q1" s="9" t="s">
        <v>100</v>
      </c>
      <c r="R1" s="9" t="s">
        <v>114</v>
      </c>
      <c r="S1" s="8" t="s">
        <v>115</v>
      </c>
      <c r="T1" s="9" t="s">
        <v>116</v>
      </c>
      <c r="U1" s="9" t="s">
        <v>93</v>
      </c>
      <c r="V1" s="9" t="s">
        <v>94</v>
      </c>
    </row>
    <row r="2" spans="1:24" x14ac:dyDescent="0.2">
      <c r="A2" t="s">
        <v>11</v>
      </c>
      <c r="B2" t="s">
        <v>12</v>
      </c>
      <c r="C2" t="s">
        <v>13</v>
      </c>
      <c r="D2" t="s">
        <v>18</v>
      </c>
      <c r="E2" t="s">
        <v>15</v>
      </c>
      <c r="F2" t="s">
        <v>19</v>
      </c>
      <c r="G2" t="s">
        <v>20</v>
      </c>
      <c r="H2">
        <v>2003</v>
      </c>
      <c r="I2" s="3">
        <v>1195850.3400000001</v>
      </c>
      <c r="J2" s="3">
        <v>619169.82999999996</v>
      </c>
      <c r="K2" s="3">
        <v>576680.51</v>
      </c>
      <c r="L2" s="10">
        <f>SUMIFS('KYPCo Gen Asset Grid 2020'!$O:$O,'KYPCo Gen Asset Grid 2020'!$BJ:$BJ,'Select cpr_ledger'!H2,'KYPCo Gen Asset Grid 2020'!$BL:$BL,'Select cpr_ledger'!R2)*T2</f>
        <v>1567165.0733991244</v>
      </c>
      <c r="M2" s="10">
        <f>SUMIFS('KYPCo Gen Asset Grid 2020'!$P:$P,'KYPCo Gen Asset Grid 2020'!$BJ:$BJ,'Select cpr_ledger'!H2,'KYPCo Gen Asset Grid 2020'!$BL:$BL,'Select cpr_ledger'!R2)*T2</f>
        <v>-1786801.4163992638</v>
      </c>
      <c r="N2" s="10">
        <f t="shared" ref="N2:N41" si="0">V2</f>
        <v>3353966.489798388</v>
      </c>
      <c r="O2" s="10">
        <f t="shared" ref="O2:O3" si="1">N2-K2</f>
        <v>2777285.9797983877</v>
      </c>
      <c r="P2" s="10">
        <f t="shared" ref="P2:P3" si="2">O2*0.21</f>
        <v>583230.05575766135</v>
      </c>
      <c r="R2" s="11" t="s">
        <v>104</v>
      </c>
      <c r="S2" s="10">
        <f t="shared" ref="S2:S41" si="3">SUMIFS($I:$I,$H:$H,H2,$R:$R,R2)</f>
        <v>2326430.11</v>
      </c>
      <c r="T2" s="12">
        <f>I2/S2</f>
        <v>0.51402805304991528</v>
      </c>
      <c r="U2" s="13">
        <f>SUMIFS('KYPCo Gen Asset Grid 2020'!$BK:$BK,'KYPCo Gen Asset Grid 2020'!$BJ:$BJ,'Select cpr_ledger'!H2,'KYPCo Gen Asset Grid 2020'!$BL:$BL,'Select cpr_ledger'!R2)</f>
        <v>6524870.5199999996</v>
      </c>
      <c r="V2" s="14">
        <f>U2*T2</f>
        <v>3353966.489798388</v>
      </c>
      <c r="X2" s="17">
        <f>L2-M2-V2</f>
        <v>0</v>
      </c>
    </row>
    <row r="3" spans="1:24" x14ac:dyDescent="0.2">
      <c r="A3" t="s">
        <v>11</v>
      </c>
      <c r="B3" t="s">
        <v>22</v>
      </c>
      <c r="C3" t="s">
        <v>13</v>
      </c>
      <c r="D3" t="s">
        <v>23</v>
      </c>
      <c r="E3" t="s">
        <v>15</v>
      </c>
      <c r="F3" t="s">
        <v>19</v>
      </c>
      <c r="G3" t="s">
        <v>20</v>
      </c>
      <c r="H3">
        <v>1982</v>
      </c>
      <c r="I3" s="3">
        <v>17981.080000000002</v>
      </c>
      <c r="J3" s="3">
        <v>16922.47</v>
      </c>
      <c r="K3" s="3">
        <v>1058.6099999999999</v>
      </c>
      <c r="L3" s="10">
        <f>SUMIFS('KYPCo Gen Asset Grid 2020'!$O:$O,'KYPCo Gen Asset Grid 2020'!$BJ:$BJ,'Select cpr_ledger'!H3,'KYPCo Gen Asset Grid 2020'!$BL:$BL,'Select cpr_ledger'!R3)*T3</f>
        <v>2679.25749793661</v>
      </c>
      <c r="M3" s="10">
        <f>SUMIFS('KYPCo Gen Asset Grid 2020'!$P:$P,'KYPCo Gen Asset Grid 2020'!$BJ:$BJ,'Select cpr_ledger'!H3,'KYPCo Gen Asset Grid 2020'!$BL:$BL,'Select cpr_ledger'!R3)*T3</f>
        <v>2679.25749793661</v>
      </c>
      <c r="N3" s="10">
        <f t="shared" si="0"/>
        <v>0</v>
      </c>
      <c r="O3" s="10">
        <f t="shared" si="1"/>
        <v>-1058.6099999999999</v>
      </c>
      <c r="P3" s="10">
        <f t="shared" si="2"/>
        <v>-222.30809999999997</v>
      </c>
      <c r="R3" s="11" t="s">
        <v>104</v>
      </c>
      <c r="S3" s="10">
        <f t="shared" si="3"/>
        <v>2026264.9699999997</v>
      </c>
      <c r="T3" s="12">
        <f t="shared" ref="T3:T41" si="4">I3/S3</f>
        <v>8.874002297932438E-3</v>
      </c>
      <c r="U3" s="13">
        <f>SUMIFS('KYPCo Gen Asset Grid 2020'!$BK:$BK,'KYPCo Gen Asset Grid 2020'!$BJ:$BJ,'Select cpr_ledger'!H3,'KYPCo Gen Asset Grid 2020'!$BL:$BL,'Select cpr_ledger'!R3)</f>
        <v>0</v>
      </c>
      <c r="V3" s="14">
        <f t="shared" ref="V3:V41" si="5">U3*T3</f>
        <v>0</v>
      </c>
      <c r="X3" s="17">
        <f t="shared" ref="X3:X41" si="6">L3-M3-V3</f>
        <v>0</v>
      </c>
    </row>
    <row r="4" spans="1:24" x14ac:dyDescent="0.2">
      <c r="A4" t="s">
        <v>11</v>
      </c>
      <c r="B4" t="s">
        <v>26</v>
      </c>
      <c r="C4" t="s">
        <v>13</v>
      </c>
      <c r="D4" t="s">
        <v>27</v>
      </c>
      <c r="E4" t="s">
        <v>15</v>
      </c>
      <c r="F4" t="s">
        <v>16</v>
      </c>
      <c r="G4" t="s">
        <v>24</v>
      </c>
      <c r="H4">
        <v>1994</v>
      </c>
      <c r="I4" s="3">
        <v>218837.25</v>
      </c>
      <c r="J4" s="3">
        <v>160339.91</v>
      </c>
      <c r="K4" s="3">
        <v>58497.34</v>
      </c>
      <c r="L4" s="10">
        <f>SUMIFS('KYPCo Gen Asset Grid 2020'!$O:$O,'KYPCo Gen Asset Grid 2020'!$BJ:$BJ,'Select cpr_ledger'!H4,'KYPCo Gen Asset Grid 2020'!$BL:$BL,'Select cpr_ledger'!R4)*T4</f>
        <v>64156.439933700123</v>
      </c>
      <c r="M4" s="10">
        <f>SUMIFS('KYPCo Gen Asset Grid 2020'!$P:$P,'KYPCo Gen Asset Grid 2020'!$BJ:$BJ,'Select cpr_ledger'!H4,'KYPCo Gen Asset Grid 2020'!$BL:$BL,'Select cpr_ledger'!R4)*T4</f>
        <v>64156.439933700123</v>
      </c>
      <c r="N4" s="10">
        <f t="shared" si="0"/>
        <v>0</v>
      </c>
      <c r="O4" s="10">
        <f t="shared" ref="O4:O25" si="7">N4-K4</f>
        <v>-58497.34</v>
      </c>
      <c r="P4" s="10">
        <f t="shared" ref="P4:P25" si="8">O4*0.21</f>
        <v>-12284.4414</v>
      </c>
      <c r="R4" s="11" t="s">
        <v>104</v>
      </c>
      <c r="S4" s="10">
        <f t="shared" si="3"/>
        <v>14037455.389999999</v>
      </c>
      <c r="T4" s="12">
        <f t="shared" si="4"/>
        <v>1.5589524163752304E-2</v>
      </c>
      <c r="U4" s="13">
        <f>SUMIFS('KYPCo Gen Asset Grid 2020'!$BK:$BK,'KYPCo Gen Asset Grid 2020'!$BJ:$BJ,'Select cpr_ledger'!H4,'KYPCo Gen Asset Grid 2020'!$BL:$BL,'Select cpr_ledger'!R4)</f>
        <v>0</v>
      </c>
      <c r="V4" s="14">
        <f t="shared" si="5"/>
        <v>0</v>
      </c>
      <c r="X4" s="17">
        <f t="shared" si="6"/>
        <v>0</v>
      </c>
    </row>
    <row r="5" spans="1:24" x14ac:dyDescent="0.2">
      <c r="A5" t="s">
        <v>11</v>
      </c>
      <c r="B5" t="s">
        <v>34</v>
      </c>
      <c r="C5" t="s">
        <v>13</v>
      </c>
      <c r="D5" t="s">
        <v>35</v>
      </c>
      <c r="E5" t="s">
        <v>15</v>
      </c>
      <c r="F5" t="s">
        <v>16</v>
      </c>
      <c r="G5" t="s">
        <v>24</v>
      </c>
      <c r="H5">
        <v>1964</v>
      </c>
      <c r="I5" s="3">
        <v>4003.13</v>
      </c>
      <c r="J5" s="3">
        <v>2803.27</v>
      </c>
      <c r="K5" s="3">
        <v>1199.8599999999999</v>
      </c>
      <c r="L5" s="10">
        <f>SUMIFS('KYPCo Gen Asset Grid 2020'!$O:$O,'KYPCo Gen Asset Grid 2020'!$BJ:$BJ,'Select cpr_ledger'!H5,'KYPCo Gen Asset Grid 2020'!$BL:$BL,'Select cpr_ledger'!R5)*T5</f>
        <v>0</v>
      </c>
      <c r="M5" s="10">
        <f>SUMIFS('KYPCo Gen Asset Grid 2020'!$P:$P,'KYPCo Gen Asset Grid 2020'!$BJ:$BJ,'Select cpr_ledger'!H5,'KYPCo Gen Asset Grid 2020'!$BL:$BL,'Select cpr_ledger'!R5)*T5</f>
        <v>0</v>
      </c>
      <c r="N5" s="10">
        <f t="shared" si="0"/>
        <v>0</v>
      </c>
      <c r="O5" s="10">
        <f t="shared" si="7"/>
        <v>-1199.8599999999999</v>
      </c>
      <c r="P5" s="10">
        <f t="shared" si="8"/>
        <v>-251.97059999999996</v>
      </c>
      <c r="R5" s="11" t="s">
        <v>104</v>
      </c>
      <c r="S5" s="10">
        <f t="shared" si="3"/>
        <v>87448.44</v>
      </c>
      <c r="T5" s="12">
        <f t="shared" si="4"/>
        <v>4.5777031585697812E-2</v>
      </c>
      <c r="U5" s="13">
        <f>SUMIFS('KYPCo Gen Asset Grid 2020'!$BK:$BK,'KYPCo Gen Asset Grid 2020'!$BJ:$BJ,'Select cpr_ledger'!H5,'KYPCo Gen Asset Grid 2020'!$BL:$BL,'Select cpr_ledger'!R5)</f>
        <v>0</v>
      </c>
      <c r="V5" s="14">
        <f t="shared" si="5"/>
        <v>0</v>
      </c>
      <c r="X5" s="17">
        <f t="shared" si="6"/>
        <v>0</v>
      </c>
    </row>
    <row r="6" spans="1:24" x14ac:dyDescent="0.2">
      <c r="A6" t="s">
        <v>11</v>
      </c>
      <c r="B6" t="s">
        <v>34</v>
      </c>
      <c r="C6" t="s">
        <v>13</v>
      </c>
      <c r="D6" t="s">
        <v>35</v>
      </c>
      <c r="E6" t="s">
        <v>15</v>
      </c>
      <c r="F6" t="s">
        <v>16</v>
      </c>
      <c r="G6" t="s">
        <v>24</v>
      </c>
      <c r="H6">
        <v>2004</v>
      </c>
      <c r="I6" s="3">
        <v>49807.12</v>
      </c>
      <c r="J6" s="3">
        <v>20781.75</v>
      </c>
      <c r="K6" s="3">
        <v>29025.37</v>
      </c>
      <c r="L6" s="10">
        <f>SUMIFS('KYPCo Gen Asset Grid 2020'!$O:$O,'KYPCo Gen Asset Grid 2020'!$BJ:$BJ,'Select cpr_ledger'!H6,'KYPCo Gen Asset Grid 2020'!$BL:$BL,'Select cpr_ledger'!R6)*T6</f>
        <v>-22824.420155382832</v>
      </c>
      <c r="M6" s="10">
        <f>SUMIFS('KYPCo Gen Asset Grid 2020'!$P:$P,'KYPCo Gen Asset Grid 2020'!$BJ:$BJ,'Select cpr_ledger'!H6,'KYPCo Gen Asset Grid 2020'!$BL:$BL,'Select cpr_ledger'!R6)*T6</f>
        <v>-40937.083754284009</v>
      </c>
      <c r="N6" s="10">
        <f t="shared" si="0"/>
        <v>18112.66359890117</v>
      </c>
      <c r="O6" s="10">
        <f t="shared" si="7"/>
        <v>-10912.706401098829</v>
      </c>
      <c r="P6" s="10">
        <f t="shared" si="8"/>
        <v>-2291.668344230754</v>
      </c>
      <c r="R6" s="11" t="s">
        <v>104</v>
      </c>
      <c r="S6" s="10">
        <f t="shared" si="3"/>
        <v>4851039.1899999995</v>
      </c>
      <c r="T6" s="12">
        <f t="shared" si="4"/>
        <v>1.0267309343258471E-2</v>
      </c>
      <c r="U6" s="13">
        <f>SUMIFS('KYPCo Gen Asset Grid 2020'!$BK:$BK,'KYPCo Gen Asset Grid 2020'!$BJ:$BJ,'Select cpr_ledger'!H6,'KYPCo Gen Asset Grid 2020'!$BL:$BL,'Select cpr_ledger'!R6)</f>
        <v>1764110.0500000003</v>
      </c>
      <c r="V6" s="14">
        <f t="shared" si="5"/>
        <v>18112.66359890117</v>
      </c>
      <c r="X6" s="17">
        <f t="shared" si="6"/>
        <v>0</v>
      </c>
    </row>
    <row r="7" spans="1:24" x14ac:dyDescent="0.2">
      <c r="A7" t="s">
        <v>11</v>
      </c>
      <c r="B7" t="s">
        <v>34</v>
      </c>
      <c r="C7" t="s">
        <v>13</v>
      </c>
      <c r="D7" t="s">
        <v>35</v>
      </c>
      <c r="E7" t="s">
        <v>15</v>
      </c>
      <c r="F7" t="s">
        <v>16</v>
      </c>
      <c r="G7" t="s">
        <v>24</v>
      </c>
      <c r="H7">
        <v>2003</v>
      </c>
      <c r="I7" s="3">
        <v>40697.699999999997</v>
      </c>
      <c r="J7" s="3">
        <v>18010.03</v>
      </c>
      <c r="K7" s="3">
        <v>22687.67</v>
      </c>
      <c r="L7" s="10">
        <f>SUMIFS('KYPCo Gen Asset Grid 2020'!$O:$O,'KYPCo Gen Asset Grid 2020'!$BJ:$BJ,'Select cpr_ledger'!H7,'KYPCo Gen Asset Grid 2020'!$BL:$BL,'Select cpr_ledger'!R7)*T7</f>
        <v>53334.444850076747</v>
      </c>
      <c r="M7" s="10">
        <f>SUMIFS('KYPCo Gen Asset Grid 2020'!$P:$P,'KYPCo Gen Asset Grid 2020'!$BJ:$BJ,'Select cpr_ledger'!H7,'KYPCo Gen Asset Grid 2020'!$BL:$BL,'Select cpr_ledger'!R7)*T7</f>
        <v>-60809.204606817519</v>
      </c>
      <c r="N7" s="10">
        <f t="shared" si="0"/>
        <v>114143.64945689426</v>
      </c>
      <c r="O7" s="10">
        <f t="shared" si="7"/>
        <v>91455.97945689426</v>
      </c>
      <c r="P7" s="10">
        <f t="shared" si="8"/>
        <v>19205.755685947795</v>
      </c>
      <c r="R7" s="11" t="s">
        <v>104</v>
      </c>
      <c r="S7" s="10">
        <f t="shared" si="3"/>
        <v>2326430.11</v>
      </c>
      <c r="T7" s="12">
        <f t="shared" si="4"/>
        <v>1.7493626748151053E-2</v>
      </c>
      <c r="U7" s="13">
        <f>SUMIFS('KYPCo Gen Asset Grid 2020'!$BK:$BK,'KYPCo Gen Asset Grid 2020'!$BJ:$BJ,'Select cpr_ledger'!H7,'KYPCo Gen Asset Grid 2020'!$BL:$BL,'Select cpr_ledger'!R7)</f>
        <v>6524870.5199999996</v>
      </c>
      <c r="V7" s="14">
        <f t="shared" si="5"/>
        <v>114143.64945689426</v>
      </c>
      <c r="X7" s="17">
        <f t="shared" si="6"/>
        <v>0</v>
      </c>
    </row>
    <row r="8" spans="1:24" x14ac:dyDescent="0.2">
      <c r="A8" t="s">
        <v>11</v>
      </c>
      <c r="B8" t="s">
        <v>34</v>
      </c>
      <c r="C8" t="s">
        <v>13</v>
      </c>
      <c r="D8" t="s">
        <v>35</v>
      </c>
      <c r="E8" t="s">
        <v>15</v>
      </c>
      <c r="F8" t="s">
        <v>16</v>
      </c>
      <c r="G8" t="s">
        <v>24</v>
      </c>
      <c r="H8">
        <v>1973</v>
      </c>
      <c r="I8" s="3">
        <v>6537.6</v>
      </c>
      <c r="J8" s="3">
        <v>4879.79</v>
      </c>
      <c r="K8" s="3">
        <v>1657.81</v>
      </c>
      <c r="L8" s="10">
        <f>SUMIFS('KYPCo Gen Asset Grid 2020'!$O:$O,'KYPCo Gen Asset Grid 2020'!$BJ:$BJ,'Select cpr_ledger'!H8,'KYPCo Gen Asset Grid 2020'!$BL:$BL,'Select cpr_ledger'!R8)*T8</f>
        <v>14935.804551163008</v>
      </c>
      <c r="M8" s="10">
        <f>SUMIFS('KYPCo Gen Asset Grid 2020'!$P:$P,'KYPCo Gen Asset Grid 2020'!$BJ:$BJ,'Select cpr_ledger'!H8,'KYPCo Gen Asset Grid 2020'!$BL:$BL,'Select cpr_ledger'!R8)*T8</f>
        <v>14935.804551163008</v>
      </c>
      <c r="N8" s="10">
        <f t="shared" si="0"/>
        <v>0</v>
      </c>
      <c r="O8" s="10">
        <f t="shared" si="7"/>
        <v>-1657.81</v>
      </c>
      <c r="P8" s="10">
        <f t="shared" si="8"/>
        <v>-348.14009999999996</v>
      </c>
      <c r="R8" s="11" t="s">
        <v>104</v>
      </c>
      <c r="S8" s="10">
        <f t="shared" si="3"/>
        <v>548929.58000000007</v>
      </c>
      <c r="T8" s="12">
        <f t="shared" si="4"/>
        <v>1.1909724376667768E-2</v>
      </c>
      <c r="U8" s="13">
        <f>SUMIFS('KYPCo Gen Asset Grid 2020'!$BK:$BK,'KYPCo Gen Asset Grid 2020'!$BJ:$BJ,'Select cpr_ledger'!H8,'KYPCo Gen Asset Grid 2020'!$BL:$BL,'Select cpr_ledger'!R8)</f>
        <v>0</v>
      </c>
      <c r="V8" s="14">
        <f t="shared" si="5"/>
        <v>0</v>
      </c>
      <c r="X8" s="17">
        <f t="shared" si="6"/>
        <v>0</v>
      </c>
    </row>
    <row r="9" spans="1:24" x14ac:dyDescent="0.2">
      <c r="A9" t="s">
        <v>11</v>
      </c>
      <c r="B9" t="s">
        <v>34</v>
      </c>
      <c r="C9" t="s">
        <v>13</v>
      </c>
      <c r="D9" t="s">
        <v>40</v>
      </c>
      <c r="E9" t="s">
        <v>15</v>
      </c>
      <c r="F9" t="s">
        <v>19</v>
      </c>
      <c r="G9" t="s">
        <v>20</v>
      </c>
      <c r="H9">
        <v>1972</v>
      </c>
      <c r="I9" s="3">
        <v>94482.240000000005</v>
      </c>
      <c r="J9" s="3">
        <v>97316.71</v>
      </c>
      <c r="K9" s="3">
        <v>-2834.47</v>
      </c>
      <c r="L9" s="10">
        <f>SUMIFS('KYPCo Gen Asset Grid 2020'!$O:$O,'KYPCo Gen Asset Grid 2020'!$BJ:$BJ,'Select cpr_ledger'!H9,'KYPCo Gen Asset Grid 2020'!$BL:$BL,'Select cpr_ledger'!R9)*T9</f>
        <v>105208.70698533153</v>
      </c>
      <c r="M9" s="10">
        <f>SUMIFS('KYPCo Gen Asset Grid 2020'!$P:$P,'KYPCo Gen Asset Grid 2020'!$BJ:$BJ,'Select cpr_ledger'!H9,'KYPCo Gen Asset Grid 2020'!$BL:$BL,'Select cpr_ledger'!R9)*T9</f>
        <v>105208.70698533153</v>
      </c>
      <c r="N9" s="10">
        <f t="shared" si="0"/>
        <v>0</v>
      </c>
      <c r="O9" s="10">
        <f t="shared" si="7"/>
        <v>2834.47</v>
      </c>
      <c r="P9" s="10">
        <f t="shared" si="8"/>
        <v>595.23869999999988</v>
      </c>
      <c r="R9" s="11" t="s">
        <v>104</v>
      </c>
      <c r="S9" s="10">
        <f t="shared" si="3"/>
        <v>4783205.67</v>
      </c>
      <c r="T9" s="12">
        <f t="shared" si="4"/>
        <v>1.975291185837719E-2</v>
      </c>
      <c r="U9" s="13">
        <f>SUMIFS('KYPCo Gen Asset Grid 2020'!$BK:$BK,'KYPCo Gen Asset Grid 2020'!$BJ:$BJ,'Select cpr_ledger'!H9,'KYPCo Gen Asset Grid 2020'!$BL:$BL,'Select cpr_ledger'!R9)</f>
        <v>0</v>
      </c>
      <c r="V9" s="14">
        <f t="shared" si="5"/>
        <v>0</v>
      </c>
      <c r="X9" s="17">
        <f t="shared" si="6"/>
        <v>0</v>
      </c>
    </row>
    <row r="10" spans="1:24" x14ac:dyDescent="0.2">
      <c r="A10" t="s">
        <v>11</v>
      </c>
      <c r="B10" t="s">
        <v>43</v>
      </c>
      <c r="C10" t="s">
        <v>13</v>
      </c>
      <c r="D10" t="s">
        <v>44</v>
      </c>
      <c r="E10" t="s">
        <v>15</v>
      </c>
      <c r="F10" t="s">
        <v>16</v>
      </c>
      <c r="G10" t="s">
        <v>24</v>
      </c>
      <c r="H10">
        <v>1980</v>
      </c>
      <c r="I10" s="3">
        <v>15962.42</v>
      </c>
      <c r="J10" s="3">
        <v>14675.02</v>
      </c>
      <c r="K10" s="3">
        <v>1287.4000000000001</v>
      </c>
      <c r="L10" s="10">
        <f>SUMIFS('KYPCo Gen Asset Grid 2020'!$O:$O,'KYPCo Gen Asset Grid 2020'!$BJ:$BJ,'Select cpr_ledger'!H10,'KYPCo Gen Asset Grid 2020'!$BL:$BL,'Select cpr_ledger'!R10)*T10</f>
        <v>21697.323110712958</v>
      </c>
      <c r="M10" s="10">
        <f>SUMIFS('KYPCo Gen Asset Grid 2020'!$P:$P,'KYPCo Gen Asset Grid 2020'!$BJ:$BJ,'Select cpr_ledger'!H10,'KYPCo Gen Asset Grid 2020'!$BL:$BL,'Select cpr_ledger'!R10)*T10</f>
        <v>21697.323110712958</v>
      </c>
      <c r="N10" s="10">
        <f t="shared" si="0"/>
        <v>0</v>
      </c>
      <c r="O10" s="10">
        <f t="shared" si="7"/>
        <v>-1287.4000000000001</v>
      </c>
      <c r="P10" s="10">
        <f t="shared" si="8"/>
        <v>-270.35399999999998</v>
      </c>
      <c r="R10" s="11" t="s">
        <v>104</v>
      </c>
      <c r="S10" s="10">
        <f t="shared" si="3"/>
        <v>1324829.79</v>
      </c>
      <c r="T10" s="12">
        <f t="shared" si="4"/>
        <v>1.2048657209013996E-2</v>
      </c>
      <c r="U10" s="13">
        <f>SUMIFS('KYPCo Gen Asset Grid 2020'!$BK:$BK,'KYPCo Gen Asset Grid 2020'!$BJ:$BJ,'Select cpr_ledger'!H10,'KYPCo Gen Asset Grid 2020'!$BL:$BL,'Select cpr_ledger'!R10)</f>
        <v>0</v>
      </c>
      <c r="V10" s="14">
        <f t="shared" si="5"/>
        <v>0</v>
      </c>
      <c r="X10" s="17">
        <f t="shared" si="6"/>
        <v>0</v>
      </c>
    </row>
    <row r="11" spans="1:24" x14ac:dyDescent="0.2">
      <c r="A11" t="s">
        <v>11</v>
      </c>
      <c r="B11" t="s">
        <v>26</v>
      </c>
      <c r="C11" t="s">
        <v>13</v>
      </c>
      <c r="D11" t="s">
        <v>45</v>
      </c>
      <c r="E11" t="s">
        <v>15</v>
      </c>
      <c r="F11" t="s">
        <v>19</v>
      </c>
      <c r="G11" t="s">
        <v>20</v>
      </c>
      <c r="H11">
        <v>1998</v>
      </c>
      <c r="I11" s="3">
        <v>60458.49</v>
      </c>
      <c r="J11" s="3">
        <v>33809.699999999997</v>
      </c>
      <c r="K11" s="3">
        <v>26648.79</v>
      </c>
      <c r="L11" s="10">
        <f>SUMIFS('KYPCo Gen Asset Grid 2020'!$O:$O,'KYPCo Gen Asset Grid 2020'!$BJ:$BJ,'Select cpr_ledger'!H11,'KYPCo Gen Asset Grid 2020'!$BL:$BL,'Select cpr_ledger'!R11)*T11</f>
        <v>3830.3333123098032</v>
      </c>
      <c r="M11" s="10">
        <f>SUMIFS('KYPCo Gen Asset Grid 2020'!$P:$P,'KYPCo Gen Asset Grid 2020'!$BJ:$BJ,'Select cpr_ledger'!H11,'KYPCo Gen Asset Grid 2020'!$BL:$BL,'Select cpr_ledger'!R11)*T11</f>
        <v>3830.3333123098032</v>
      </c>
      <c r="N11" s="10">
        <f t="shared" si="0"/>
        <v>0</v>
      </c>
      <c r="O11" s="10">
        <f t="shared" si="7"/>
        <v>-26648.79</v>
      </c>
      <c r="P11" s="10">
        <f t="shared" si="8"/>
        <v>-5596.2458999999999</v>
      </c>
      <c r="R11" s="11" t="s">
        <v>104</v>
      </c>
      <c r="S11" s="10">
        <f t="shared" si="3"/>
        <v>5611847.2000000011</v>
      </c>
      <c r="T11" s="12">
        <f t="shared" si="4"/>
        <v>1.0773367100943159E-2</v>
      </c>
      <c r="U11" s="13">
        <f>SUMIFS('KYPCo Gen Asset Grid 2020'!$BK:$BK,'KYPCo Gen Asset Grid 2020'!$BJ:$BJ,'Select cpr_ledger'!H11,'KYPCo Gen Asset Grid 2020'!$BL:$BL,'Select cpr_ledger'!R11)</f>
        <v>0</v>
      </c>
      <c r="V11" s="14">
        <f t="shared" si="5"/>
        <v>0</v>
      </c>
      <c r="X11" s="17">
        <f t="shared" si="6"/>
        <v>0</v>
      </c>
    </row>
    <row r="12" spans="1:24" x14ac:dyDescent="0.2">
      <c r="A12" t="s">
        <v>11</v>
      </c>
      <c r="B12" t="s">
        <v>22</v>
      </c>
      <c r="C12" t="s">
        <v>13</v>
      </c>
      <c r="D12" t="s">
        <v>23</v>
      </c>
      <c r="E12" t="s">
        <v>15</v>
      </c>
      <c r="F12" t="s">
        <v>19</v>
      </c>
      <c r="G12" t="s">
        <v>20</v>
      </c>
      <c r="H12">
        <v>2011</v>
      </c>
      <c r="I12" s="3">
        <v>1255484.7</v>
      </c>
      <c r="J12" s="3">
        <v>291556.18</v>
      </c>
      <c r="K12" s="3">
        <v>963928.52</v>
      </c>
      <c r="L12" s="10">
        <f>SUMIFS('KYPCo Gen Asset Grid 2020'!$O:$O,'KYPCo Gen Asset Grid 2020'!$BJ:$BJ,'Select cpr_ledger'!H12,'KYPCo Gen Asset Grid 2020'!$BL:$BL,'Select cpr_ledger'!R12)*T12</f>
        <v>521788.56100625341</v>
      </c>
      <c r="M12" s="10">
        <f>SUMIFS('KYPCo Gen Asset Grid 2020'!$P:$P,'KYPCo Gen Asset Grid 2020'!$BJ:$BJ,'Select cpr_ledger'!H12,'KYPCo Gen Asset Grid 2020'!$BL:$BL,'Select cpr_ledger'!R12)*T12</f>
        <v>277341.57672241109</v>
      </c>
      <c r="N12" s="10">
        <f t="shared" si="0"/>
        <v>244446.98428384232</v>
      </c>
      <c r="O12" s="10">
        <f t="shared" si="7"/>
        <v>-719481.53571615764</v>
      </c>
      <c r="P12" s="10">
        <f t="shared" si="8"/>
        <v>-151091.1225003931</v>
      </c>
      <c r="R12" s="11" t="s">
        <v>104</v>
      </c>
      <c r="S12" s="10">
        <f t="shared" si="3"/>
        <v>8499666.120000001</v>
      </c>
      <c r="T12" s="12">
        <f t="shared" si="4"/>
        <v>0.14770988439720029</v>
      </c>
      <c r="U12" s="13">
        <f>SUMIFS('KYPCo Gen Asset Grid 2020'!$BK:$BK,'KYPCo Gen Asset Grid 2020'!$BJ:$BJ,'Select cpr_ledger'!H12,'KYPCo Gen Asset Grid 2020'!$BL:$BL,'Select cpr_ledger'!R12)</f>
        <v>1654912.8399999994</v>
      </c>
      <c r="V12" s="14">
        <f t="shared" si="5"/>
        <v>244446.98428384232</v>
      </c>
      <c r="X12" s="17">
        <f t="shared" si="6"/>
        <v>0</v>
      </c>
    </row>
    <row r="13" spans="1:24" x14ac:dyDescent="0.2">
      <c r="A13" t="s">
        <v>11</v>
      </c>
      <c r="B13" t="s">
        <v>43</v>
      </c>
      <c r="C13" t="s">
        <v>13</v>
      </c>
      <c r="D13" t="s">
        <v>44</v>
      </c>
      <c r="E13" t="s">
        <v>15</v>
      </c>
      <c r="F13" t="s">
        <v>16</v>
      </c>
      <c r="G13" t="s">
        <v>24</v>
      </c>
      <c r="H13">
        <v>1972</v>
      </c>
      <c r="I13" s="3">
        <v>3233.97</v>
      </c>
      <c r="J13" s="3">
        <v>3079.9</v>
      </c>
      <c r="K13" s="3">
        <v>154.07</v>
      </c>
      <c r="L13" s="10">
        <f>SUMIFS('KYPCo Gen Asset Grid 2020'!$O:$O,'KYPCo Gen Asset Grid 2020'!$BJ:$BJ,'Select cpr_ledger'!H13,'KYPCo Gen Asset Grid 2020'!$BL:$BL,'Select cpr_ledger'!R13)*T13</f>
        <v>3601.1191323295525</v>
      </c>
      <c r="M13" s="10">
        <f>SUMIFS('KYPCo Gen Asset Grid 2020'!$P:$P,'KYPCo Gen Asset Grid 2020'!$BJ:$BJ,'Select cpr_ledger'!H13,'KYPCo Gen Asset Grid 2020'!$BL:$BL,'Select cpr_ledger'!R13)*T13</f>
        <v>3601.1191323295525</v>
      </c>
      <c r="N13" s="10">
        <f t="shared" si="0"/>
        <v>0</v>
      </c>
      <c r="O13" s="10">
        <f t="shared" si="7"/>
        <v>-154.07</v>
      </c>
      <c r="P13" s="10">
        <f t="shared" si="8"/>
        <v>-32.354699999999994</v>
      </c>
      <c r="R13" s="11" t="s">
        <v>104</v>
      </c>
      <c r="S13" s="10">
        <f t="shared" si="3"/>
        <v>4783205.67</v>
      </c>
      <c r="T13" s="12">
        <f t="shared" si="4"/>
        <v>6.7610933401490128E-4</v>
      </c>
      <c r="U13" s="13">
        <f>SUMIFS('KYPCo Gen Asset Grid 2020'!$BK:$BK,'KYPCo Gen Asset Grid 2020'!$BJ:$BJ,'Select cpr_ledger'!H13,'KYPCo Gen Asset Grid 2020'!$BL:$BL,'Select cpr_ledger'!R13)</f>
        <v>0</v>
      </c>
      <c r="V13" s="14">
        <f t="shared" si="5"/>
        <v>0</v>
      </c>
      <c r="X13" s="17">
        <f t="shared" si="6"/>
        <v>0</v>
      </c>
    </row>
    <row r="14" spans="1:24" x14ac:dyDescent="0.2">
      <c r="A14" t="s">
        <v>11</v>
      </c>
      <c r="B14" t="s">
        <v>21</v>
      </c>
      <c r="C14" t="s">
        <v>13</v>
      </c>
      <c r="D14" t="s">
        <v>48</v>
      </c>
      <c r="E14" t="s">
        <v>15</v>
      </c>
      <c r="F14" t="s">
        <v>16</v>
      </c>
      <c r="G14" t="s">
        <v>24</v>
      </c>
      <c r="H14">
        <v>1977</v>
      </c>
      <c r="I14" s="3">
        <v>17639.759999999998</v>
      </c>
      <c r="J14" s="3">
        <v>13804.85</v>
      </c>
      <c r="K14" s="3">
        <v>3834.91</v>
      </c>
      <c r="L14" s="10">
        <f>SUMIFS('KYPCo Gen Asset Grid 2020'!$O:$O,'KYPCo Gen Asset Grid 2020'!$BJ:$BJ,'Select cpr_ledger'!H14,'KYPCo Gen Asset Grid 2020'!$BL:$BL,'Select cpr_ledger'!R14)*T14</f>
        <v>0</v>
      </c>
      <c r="M14" s="10">
        <f>SUMIFS('KYPCo Gen Asset Grid 2020'!$P:$P,'KYPCo Gen Asset Grid 2020'!$BJ:$BJ,'Select cpr_ledger'!H14,'KYPCo Gen Asset Grid 2020'!$BL:$BL,'Select cpr_ledger'!R14)*T14</f>
        <v>0</v>
      </c>
      <c r="N14" s="10">
        <f t="shared" si="0"/>
        <v>0</v>
      </c>
      <c r="O14" s="10">
        <f t="shared" si="7"/>
        <v>-3834.91</v>
      </c>
      <c r="P14" s="10">
        <f t="shared" si="8"/>
        <v>-805.33109999999999</v>
      </c>
      <c r="R14" s="11" t="s">
        <v>106</v>
      </c>
      <c r="S14" s="10">
        <f t="shared" si="3"/>
        <v>17639.759999999998</v>
      </c>
      <c r="T14" s="12">
        <f t="shared" si="4"/>
        <v>1</v>
      </c>
      <c r="U14" s="13">
        <f>SUMIFS('KYPCo Gen Asset Grid 2020'!$BK:$BK,'KYPCo Gen Asset Grid 2020'!$BJ:$BJ,'Select cpr_ledger'!H14,'KYPCo Gen Asset Grid 2020'!$BL:$BL,'Select cpr_ledger'!R14)</f>
        <v>0</v>
      </c>
      <c r="V14" s="14">
        <f t="shared" si="5"/>
        <v>0</v>
      </c>
      <c r="X14" s="17">
        <f t="shared" si="6"/>
        <v>0</v>
      </c>
    </row>
    <row r="15" spans="1:24" x14ac:dyDescent="0.2">
      <c r="A15" t="s">
        <v>11</v>
      </c>
      <c r="B15" t="s">
        <v>12</v>
      </c>
      <c r="C15" t="s">
        <v>13</v>
      </c>
      <c r="D15" t="s">
        <v>18</v>
      </c>
      <c r="E15" t="s">
        <v>15</v>
      </c>
      <c r="F15" t="s">
        <v>19</v>
      </c>
      <c r="G15" t="s">
        <v>20</v>
      </c>
      <c r="H15">
        <v>1972</v>
      </c>
      <c r="I15" s="3">
        <v>3607175.35</v>
      </c>
      <c r="J15" s="3">
        <v>3641422.56</v>
      </c>
      <c r="K15" s="3">
        <v>-34247.21</v>
      </c>
      <c r="L15" s="10">
        <f>SUMIFS('KYPCo Gen Asset Grid 2020'!$O:$O,'KYPCo Gen Asset Grid 2020'!$BJ:$BJ,'Select cpr_ledger'!H15,'KYPCo Gen Asset Grid 2020'!$BL:$BL,'Select cpr_ledger'!R15)*T15</f>
        <v>4016694.0839131321</v>
      </c>
      <c r="M15" s="10">
        <f>SUMIFS('KYPCo Gen Asset Grid 2020'!$P:$P,'KYPCo Gen Asset Grid 2020'!$BJ:$BJ,'Select cpr_ledger'!H15,'KYPCo Gen Asset Grid 2020'!$BL:$BL,'Select cpr_ledger'!R15)*T15</f>
        <v>4016694.0839131321</v>
      </c>
      <c r="N15" s="10">
        <f t="shared" si="0"/>
        <v>0</v>
      </c>
      <c r="O15" s="10">
        <f t="shared" si="7"/>
        <v>34247.21</v>
      </c>
      <c r="P15" s="10">
        <f t="shared" si="8"/>
        <v>7191.9141</v>
      </c>
      <c r="R15" s="11" t="s">
        <v>104</v>
      </c>
      <c r="S15" s="10">
        <f t="shared" si="3"/>
        <v>4783205.67</v>
      </c>
      <c r="T15" s="12">
        <f t="shared" si="4"/>
        <v>0.75413344080602751</v>
      </c>
      <c r="U15" s="13">
        <f>SUMIFS('KYPCo Gen Asset Grid 2020'!$BK:$BK,'KYPCo Gen Asset Grid 2020'!$BJ:$BJ,'Select cpr_ledger'!H15,'KYPCo Gen Asset Grid 2020'!$BL:$BL,'Select cpr_ledger'!R15)</f>
        <v>0</v>
      </c>
      <c r="V15" s="14">
        <f t="shared" si="5"/>
        <v>0</v>
      </c>
      <c r="X15" s="17">
        <f t="shared" si="6"/>
        <v>0</v>
      </c>
    </row>
    <row r="16" spans="1:24" x14ac:dyDescent="0.2">
      <c r="A16" t="s">
        <v>11</v>
      </c>
      <c r="B16" t="s">
        <v>26</v>
      </c>
      <c r="C16" t="s">
        <v>13</v>
      </c>
      <c r="D16" t="s">
        <v>27</v>
      </c>
      <c r="E16" t="s">
        <v>15</v>
      </c>
      <c r="F16" t="s">
        <v>16</v>
      </c>
      <c r="G16" t="s">
        <v>24</v>
      </c>
      <c r="H16">
        <v>1988</v>
      </c>
      <c r="I16" s="3">
        <v>31694.2</v>
      </c>
      <c r="J16" s="3">
        <v>28479.85</v>
      </c>
      <c r="K16" s="3">
        <v>3214.35</v>
      </c>
      <c r="L16" s="10">
        <f>SUMIFS('KYPCo Gen Asset Grid 2020'!$O:$O,'KYPCo Gen Asset Grid 2020'!$BJ:$BJ,'Select cpr_ledger'!H16,'KYPCo Gen Asset Grid 2020'!$BL:$BL,'Select cpr_ledger'!R16)*T16</f>
        <v>30631.859151894103</v>
      </c>
      <c r="M16" s="10">
        <f>SUMIFS('KYPCo Gen Asset Grid 2020'!$P:$P,'KYPCo Gen Asset Grid 2020'!$BJ:$BJ,'Select cpr_ledger'!H16,'KYPCo Gen Asset Grid 2020'!$BL:$BL,'Select cpr_ledger'!R16)*T16</f>
        <v>30631.859151894103</v>
      </c>
      <c r="N16" s="10">
        <f t="shared" si="0"/>
        <v>0</v>
      </c>
      <c r="O16" s="10">
        <f t="shared" si="7"/>
        <v>-3214.35</v>
      </c>
      <c r="P16" s="10">
        <f t="shared" si="8"/>
        <v>-675.01349999999991</v>
      </c>
      <c r="R16" s="11" t="s">
        <v>104</v>
      </c>
      <c r="S16" s="10">
        <f t="shared" si="3"/>
        <v>5592411.0800000001</v>
      </c>
      <c r="T16" s="12">
        <f t="shared" si="4"/>
        <v>5.6673587736329285E-3</v>
      </c>
      <c r="U16" s="13">
        <f>SUMIFS('KYPCo Gen Asset Grid 2020'!$BK:$BK,'KYPCo Gen Asset Grid 2020'!$BJ:$BJ,'Select cpr_ledger'!H16,'KYPCo Gen Asset Grid 2020'!$BL:$BL,'Select cpr_ledger'!R16)</f>
        <v>0</v>
      </c>
      <c r="V16" s="14">
        <f t="shared" si="5"/>
        <v>0</v>
      </c>
      <c r="X16" s="17">
        <f t="shared" si="6"/>
        <v>0</v>
      </c>
    </row>
    <row r="17" spans="1:24" x14ac:dyDescent="0.2">
      <c r="A17" t="s">
        <v>11</v>
      </c>
      <c r="B17" t="s">
        <v>21</v>
      </c>
      <c r="C17" t="s">
        <v>13</v>
      </c>
      <c r="D17" t="s">
        <v>49</v>
      </c>
      <c r="E17" t="s">
        <v>15</v>
      </c>
      <c r="F17" t="s">
        <v>19</v>
      </c>
      <c r="G17" t="s">
        <v>20</v>
      </c>
      <c r="H17">
        <v>1978</v>
      </c>
      <c r="I17" s="3">
        <v>443656.5</v>
      </c>
      <c r="J17" s="3">
        <v>344595.32</v>
      </c>
      <c r="K17" s="3">
        <v>99061.18</v>
      </c>
      <c r="L17" s="10">
        <f>SUMIFS('KYPCo Gen Asset Grid 2020'!$O:$O,'KYPCo Gen Asset Grid 2020'!$BJ:$BJ,'Select cpr_ledger'!H17,'KYPCo Gen Asset Grid 2020'!$BL:$BL,'Select cpr_ledger'!R17)*T17</f>
        <v>0</v>
      </c>
      <c r="M17" s="10">
        <f>SUMIFS('KYPCo Gen Asset Grid 2020'!$P:$P,'KYPCo Gen Asset Grid 2020'!$BJ:$BJ,'Select cpr_ledger'!H17,'KYPCo Gen Asset Grid 2020'!$BL:$BL,'Select cpr_ledger'!R17)*T17</f>
        <v>0</v>
      </c>
      <c r="N17" s="10">
        <f t="shared" si="0"/>
        <v>0</v>
      </c>
      <c r="O17" s="10">
        <f t="shared" si="7"/>
        <v>-99061.18</v>
      </c>
      <c r="P17" s="10">
        <f t="shared" si="8"/>
        <v>-20802.8478</v>
      </c>
      <c r="R17" s="11" t="s">
        <v>106</v>
      </c>
      <c r="S17" s="10">
        <f t="shared" si="3"/>
        <v>443656.5</v>
      </c>
      <c r="T17" s="12">
        <f t="shared" si="4"/>
        <v>1</v>
      </c>
      <c r="U17" s="13">
        <f>SUMIFS('KYPCo Gen Asset Grid 2020'!$BK:$BK,'KYPCo Gen Asset Grid 2020'!$BJ:$BJ,'Select cpr_ledger'!H17,'KYPCo Gen Asset Grid 2020'!$BL:$BL,'Select cpr_ledger'!R17)</f>
        <v>0</v>
      </c>
      <c r="V17" s="14">
        <f t="shared" si="5"/>
        <v>0</v>
      </c>
      <c r="X17" s="17">
        <f t="shared" si="6"/>
        <v>0</v>
      </c>
    </row>
    <row r="18" spans="1:24" x14ac:dyDescent="0.2">
      <c r="A18" t="s">
        <v>11</v>
      </c>
      <c r="B18" t="s">
        <v>21</v>
      </c>
      <c r="C18" t="s">
        <v>13</v>
      </c>
      <c r="D18" t="s">
        <v>49</v>
      </c>
      <c r="E18" t="s">
        <v>15</v>
      </c>
      <c r="F18" t="s">
        <v>19</v>
      </c>
      <c r="G18" t="s">
        <v>20</v>
      </c>
      <c r="H18">
        <v>1973</v>
      </c>
      <c r="I18" s="3">
        <v>167702.5</v>
      </c>
      <c r="J18" s="3">
        <v>137263.91</v>
      </c>
      <c r="K18" s="3">
        <v>30438.59</v>
      </c>
      <c r="L18" s="10">
        <f>SUMIFS('KYPCo Gen Asset Grid 2020'!$O:$O,'KYPCo Gen Asset Grid 2020'!$BJ:$BJ,'Select cpr_ledger'!H18,'KYPCo Gen Asset Grid 2020'!$BL:$BL,'Select cpr_ledger'!R18)*T18</f>
        <v>0</v>
      </c>
      <c r="M18" s="10">
        <f>SUMIFS('KYPCo Gen Asset Grid 2020'!$P:$P,'KYPCo Gen Asset Grid 2020'!$BJ:$BJ,'Select cpr_ledger'!H18,'KYPCo Gen Asset Grid 2020'!$BL:$BL,'Select cpr_ledger'!R18)*T18</f>
        <v>0</v>
      </c>
      <c r="N18" s="10">
        <f t="shared" si="0"/>
        <v>0</v>
      </c>
      <c r="O18" s="10">
        <f t="shared" si="7"/>
        <v>-30438.59</v>
      </c>
      <c r="P18" s="10">
        <f t="shared" si="8"/>
        <v>-6392.1039000000001</v>
      </c>
      <c r="R18" s="11" t="s">
        <v>106</v>
      </c>
      <c r="S18" s="10">
        <f t="shared" si="3"/>
        <v>168258.99</v>
      </c>
      <c r="T18" s="12">
        <f t="shared" si="4"/>
        <v>0.99669265814563612</v>
      </c>
      <c r="U18" s="13">
        <f>SUMIFS('KYPCo Gen Asset Grid 2020'!$BK:$BK,'KYPCo Gen Asset Grid 2020'!$BJ:$BJ,'Select cpr_ledger'!H18,'KYPCo Gen Asset Grid 2020'!$BL:$BL,'Select cpr_ledger'!R18)</f>
        <v>0</v>
      </c>
      <c r="V18" s="14">
        <f t="shared" si="5"/>
        <v>0</v>
      </c>
      <c r="X18" s="17">
        <f t="shared" si="6"/>
        <v>0</v>
      </c>
    </row>
    <row r="19" spans="1:24" x14ac:dyDescent="0.2">
      <c r="A19" t="s">
        <v>11</v>
      </c>
      <c r="B19" t="s">
        <v>26</v>
      </c>
      <c r="C19" t="s">
        <v>13</v>
      </c>
      <c r="D19" t="s">
        <v>27</v>
      </c>
      <c r="E19" t="s">
        <v>15</v>
      </c>
      <c r="F19" t="s">
        <v>16</v>
      </c>
      <c r="G19" t="s">
        <v>24</v>
      </c>
      <c r="H19">
        <v>1989</v>
      </c>
      <c r="I19" s="3">
        <v>2880.62</v>
      </c>
      <c r="J19" s="3">
        <v>2508.8200000000002</v>
      </c>
      <c r="K19" s="3">
        <v>371.8</v>
      </c>
      <c r="L19" s="10">
        <f>SUMIFS('KYPCo Gen Asset Grid 2020'!$O:$O,'KYPCo Gen Asset Grid 2020'!$BJ:$BJ,'Select cpr_ledger'!H19,'KYPCo Gen Asset Grid 2020'!$BL:$BL,'Select cpr_ledger'!R19)*T19</f>
        <v>1679.365056216107</v>
      </c>
      <c r="M19" s="10">
        <f>SUMIFS('KYPCo Gen Asset Grid 2020'!$P:$P,'KYPCo Gen Asset Grid 2020'!$BJ:$BJ,'Select cpr_ledger'!H19,'KYPCo Gen Asset Grid 2020'!$BL:$BL,'Select cpr_ledger'!R19)*T19</f>
        <v>1679.365056216107</v>
      </c>
      <c r="N19" s="10">
        <f t="shared" si="0"/>
        <v>0</v>
      </c>
      <c r="O19" s="10">
        <f t="shared" si="7"/>
        <v>-371.8</v>
      </c>
      <c r="P19" s="10">
        <f t="shared" si="8"/>
        <v>-78.078000000000003</v>
      </c>
      <c r="R19" s="11" t="s">
        <v>104</v>
      </c>
      <c r="S19" s="10">
        <f t="shared" si="3"/>
        <v>3452639.49</v>
      </c>
      <c r="T19" s="12">
        <f t="shared" si="4"/>
        <v>8.3432400293840115E-4</v>
      </c>
      <c r="U19" s="13">
        <f>SUMIFS('KYPCo Gen Asset Grid 2020'!$BK:$BK,'KYPCo Gen Asset Grid 2020'!$BJ:$BJ,'Select cpr_ledger'!H19,'KYPCo Gen Asset Grid 2020'!$BL:$BL,'Select cpr_ledger'!R19)</f>
        <v>0</v>
      </c>
      <c r="V19" s="14">
        <f t="shared" si="5"/>
        <v>0</v>
      </c>
      <c r="X19" s="17">
        <f t="shared" si="6"/>
        <v>0</v>
      </c>
    </row>
    <row r="20" spans="1:24" x14ac:dyDescent="0.2">
      <c r="A20" t="s">
        <v>11</v>
      </c>
      <c r="B20" t="s">
        <v>34</v>
      </c>
      <c r="C20" t="s">
        <v>13</v>
      </c>
      <c r="D20" t="s">
        <v>35</v>
      </c>
      <c r="E20" t="s">
        <v>15</v>
      </c>
      <c r="F20" t="s">
        <v>16</v>
      </c>
      <c r="G20" t="s">
        <v>24</v>
      </c>
      <c r="H20">
        <v>1981</v>
      </c>
      <c r="I20" s="3">
        <v>26500.32</v>
      </c>
      <c r="J20" s="3">
        <v>20867.53</v>
      </c>
      <c r="K20" s="3">
        <v>5632.79</v>
      </c>
      <c r="L20" s="10">
        <f>SUMIFS('KYPCo Gen Asset Grid 2020'!$O:$O,'KYPCo Gen Asset Grid 2020'!$BJ:$BJ,'Select cpr_ledger'!H20,'KYPCo Gen Asset Grid 2020'!$BL:$BL,'Select cpr_ledger'!R20)*T20</f>
        <v>6974.0660671013447</v>
      </c>
      <c r="M20" s="10">
        <f>SUMIFS('KYPCo Gen Asset Grid 2020'!$P:$P,'KYPCo Gen Asset Grid 2020'!$BJ:$BJ,'Select cpr_ledger'!H20,'KYPCo Gen Asset Grid 2020'!$BL:$BL,'Select cpr_ledger'!R20)*T20</f>
        <v>6974.0660671013447</v>
      </c>
      <c r="N20" s="10">
        <f t="shared" si="0"/>
        <v>0</v>
      </c>
      <c r="O20" s="10">
        <f t="shared" si="7"/>
        <v>-5632.79</v>
      </c>
      <c r="P20" s="10">
        <f t="shared" si="8"/>
        <v>-1182.8859</v>
      </c>
      <c r="R20" s="11" t="s">
        <v>104</v>
      </c>
      <c r="S20" s="10">
        <f t="shared" si="3"/>
        <v>2469681.64</v>
      </c>
      <c r="T20" s="12">
        <f t="shared" si="4"/>
        <v>1.0730257524204617E-2</v>
      </c>
      <c r="U20" s="13">
        <f>SUMIFS('KYPCo Gen Asset Grid 2020'!$BK:$BK,'KYPCo Gen Asset Grid 2020'!$BJ:$BJ,'Select cpr_ledger'!H20,'KYPCo Gen Asset Grid 2020'!$BL:$BL,'Select cpr_ledger'!R20)</f>
        <v>0</v>
      </c>
      <c r="V20" s="14">
        <f t="shared" si="5"/>
        <v>0</v>
      </c>
      <c r="X20" s="17">
        <f t="shared" si="6"/>
        <v>0</v>
      </c>
    </row>
    <row r="21" spans="1:24" x14ac:dyDescent="0.2">
      <c r="A21" t="s">
        <v>11</v>
      </c>
      <c r="B21" t="s">
        <v>26</v>
      </c>
      <c r="C21" t="s">
        <v>13</v>
      </c>
      <c r="D21" t="s">
        <v>27</v>
      </c>
      <c r="E21" t="s">
        <v>15</v>
      </c>
      <c r="F21" t="s">
        <v>16</v>
      </c>
      <c r="G21" t="s">
        <v>24</v>
      </c>
      <c r="H21">
        <v>1977</v>
      </c>
      <c r="I21" s="3">
        <v>14170.31</v>
      </c>
      <c r="J21" s="3">
        <v>12664.44</v>
      </c>
      <c r="K21" s="3">
        <v>1505.87</v>
      </c>
      <c r="L21" s="10">
        <f>SUMIFS('KYPCo Gen Asset Grid 2020'!$O:$O,'KYPCo Gen Asset Grid 2020'!$BJ:$BJ,'Select cpr_ledger'!H21,'KYPCo Gen Asset Grid 2020'!$BL:$BL,'Select cpr_ledger'!R21)*T21</f>
        <v>18691.078862554234</v>
      </c>
      <c r="M21" s="10">
        <f>SUMIFS('KYPCo Gen Asset Grid 2020'!$P:$P,'KYPCo Gen Asset Grid 2020'!$BJ:$BJ,'Select cpr_ledger'!H21,'KYPCo Gen Asset Grid 2020'!$BL:$BL,'Select cpr_ledger'!R21)*T21</f>
        <v>18691.078862554234</v>
      </c>
      <c r="N21" s="10">
        <f t="shared" si="0"/>
        <v>0</v>
      </c>
      <c r="O21" s="10">
        <f t="shared" si="7"/>
        <v>-1505.87</v>
      </c>
      <c r="P21" s="10">
        <f t="shared" si="8"/>
        <v>-316.23269999999997</v>
      </c>
      <c r="R21" s="11" t="s">
        <v>104</v>
      </c>
      <c r="S21" s="10">
        <f t="shared" si="3"/>
        <v>7060109.4400000004</v>
      </c>
      <c r="T21" s="12">
        <f t="shared" si="4"/>
        <v>2.007094949508318E-3</v>
      </c>
      <c r="U21" s="13">
        <f>SUMIFS('KYPCo Gen Asset Grid 2020'!$BK:$BK,'KYPCo Gen Asset Grid 2020'!$BJ:$BJ,'Select cpr_ledger'!H21,'KYPCo Gen Asset Grid 2020'!$BL:$BL,'Select cpr_ledger'!R21)</f>
        <v>0</v>
      </c>
      <c r="V21" s="14">
        <f t="shared" si="5"/>
        <v>0</v>
      </c>
      <c r="X21" s="17">
        <f t="shared" si="6"/>
        <v>0</v>
      </c>
    </row>
    <row r="22" spans="1:24" x14ac:dyDescent="0.2">
      <c r="A22" t="s">
        <v>11</v>
      </c>
      <c r="B22" t="s">
        <v>34</v>
      </c>
      <c r="C22" t="s">
        <v>13</v>
      </c>
      <c r="D22" t="s">
        <v>35</v>
      </c>
      <c r="E22" t="s">
        <v>15</v>
      </c>
      <c r="F22" t="s">
        <v>16</v>
      </c>
      <c r="G22" t="s">
        <v>24</v>
      </c>
      <c r="H22">
        <v>1970</v>
      </c>
      <c r="I22" s="3">
        <v>55921</v>
      </c>
      <c r="J22" s="3">
        <v>40880.28</v>
      </c>
      <c r="K22" s="3">
        <v>15040.72</v>
      </c>
      <c r="L22" s="10">
        <f>SUMIFS('KYPCo Gen Asset Grid 2020'!$O:$O,'KYPCo Gen Asset Grid 2020'!$BJ:$BJ,'Select cpr_ledger'!H22,'KYPCo Gen Asset Grid 2020'!$BL:$BL,'Select cpr_ledger'!R22)*T22</f>
        <v>5740.9360990269242</v>
      </c>
      <c r="M22" s="10">
        <f>SUMIFS('KYPCo Gen Asset Grid 2020'!$P:$P,'KYPCo Gen Asset Grid 2020'!$BJ:$BJ,'Select cpr_ledger'!H22,'KYPCo Gen Asset Grid 2020'!$BL:$BL,'Select cpr_ledger'!R22)*T22</f>
        <v>5740.9360990269242</v>
      </c>
      <c r="N22" s="10">
        <f t="shared" si="0"/>
        <v>0</v>
      </c>
      <c r="O22" s="10">
        <f t="shared" si="7"/>
        <v>-15040.72</v>
      </c>
      <c r="P22" s="10">
        <f t="shared" si="8"/>
        <v>-3158.5511999999999</v>
      </c>
      <c r="R22" s="11" t="s">
        <v>104</v>
      </c>
      <c r="S22" s="10">
        <f t="shared" si="3"/>
        <v>942937.90999999992</v>
      </c>
      <c r="T22" s="12">
        <f t="shared" si="4"/>
        <v>5.9305071316943875E-2</v>
      </c>
      <c r="U22" s="13">
        <f>SUMIFS('KYPCo Gen Asset Grid 2020'!$BK:$BK,'KYPCo Gen Asset Grid 2020'!$BJ:$BJ,'Select cpr_ledger'!H22,'KYPCo Gen Asset Grid 2020'!$BL:$BL,'Select cpr_ledger'!R22)</f>
        <v>0</v>
      </c>
      <c r="V22" s="14">
        <f t="shared" si="5"/>
        <v>0</v>
      </c>
      <c r="X22" s="17">
        <f t="shared" si="6"/>
        <v>0</v>
      </c>
    </row>
    <row r="23" spans="1:24" x14ac:dyDescent="0.2">
      <c r="A23" t="s">
        <v>11</v>
      </c>
      <c r="B23" t="s">
        <v>22</v>
      </c>
      <c r="C23" t="s">
        <v>13</v>
      </c>
      <c r="D23" t="s">
        <v>25</v>
      </c>
      <c r="E23" t="s">
        <v>15</v>
      </c>
      <c r="F23" t="s">
        <v>16</v>
      </c>
      <c r="G23" t="s">
        <v>24</v>
      </c>
      <c r="H23">
        <v>1989</v>
      </c>
      <c r="I23" s="3">
        <v>834871.31</v>
      </c>
      <c r="J23" s="3">
        <v>772211.33</v>
      </c>
      <c r="K23" s="3">
        <v>62659.98</v>
      </c>
      <c r="L23" s="10">
        <f>SUMIFS('KYPCo Gen Asset Grid 2020'!$O:$O,'KYPCo Gen Asset Grid 2020'!$BJ:$BJ,'Select cpr_ledger'!H23,'KYPCo Gen Asset Grid 2020'!$BL:$BL,'Select cpr_ledger'!R23)*T23</f>
        <v>486719.42305870436</v>
      </c>
      <c r="M23" s="10">
        <f>SUMIFS('KYPCo Gen Asset Grid 2020'!$P:$P,'KYPCo Gen Asset Grid 2020'!$BJ:$BJ,'Select cpr_ledger'!H23,'KYPCo Gen Asset Grid 2020'!$BL:$BL,'Select cpr_ledger'!R23)*T23</f>
        <v>486719.42305870436</v>
      </c>
      <c r="N23" s="10">
        <f t="shared" si="0"/>
        <v>0</v>
      </c>
      <c r="O23" s="10">
        <f t="shared" si="7"/>
        <v>-62659.98</v>
      </c>
      <c r="P23" s="10">
        <f t="shared" si="8"/>
        <v>-13158.595800000001</v>
      </c>
      <c r="R23" s="11" t="s">
        <v>104</v>
      </c>
      <c r="S23" s="10">
        <f t="shared" si="3"/>
        <v>3452639.49</v>
      </c>
      <c r="T23" s="12">
        <f t="shared" si="4"/>
        <v>0.24180668512251768</v>
      </c>
      <c r="U23" s="13">
        <f>SUMIFS('KYPCo Gen Asset Grid 2020'!$BK:$BK,'KYPCo Gen Asset Grid 2020'!$BJ:$BJ,'Select cpr_ledger'!H23,'KYPCo Gen Asset Grid 2020'!$BL:$BL,'Select cpr_ledger'!R23)</f>
        <v>0</v>
      </c>
      <c r="V23" s="14">
        <f t="shared" si="5"/>
        <v>0</v>
      </c>
      <c r="X23" s="17">
        <f t="shared" si="6"/>
        <v>0</v>
      </c>
    </row>
    <row r="24" spans="1:24" x14ac:dyDescent="0.2">
      <c r="A24" t="s">
        <v>11</v>
      </c>
      <c r="B24" t="s">
        <v>22</v>
      </c>
      <c r="C24" t="s">
        <v>13</v>
      </c>
      <c r="D24" t="s">
        <v>25</v>
      </c>
      <c r="E24" t="s">
        <v>15</v>
      </c>
      <c r="F24" t="s">
        <v>16</v>
      </c>
      <c r="G24" t="s">
        <v>24</v>
      </c>
      <c r="H24">
        <v>2003</v>
      </c>
      <c r="I24" s="3">
        <v>365843.9</v>
      </c>
      <c r="J24" s="3">
        <v>187992.25</v>
      </c>
      <c r="K24" s="3">
        <v>177851.65</v>
      </c>
      <c r="L24" s="10">
        <f>SUMIFS('KYPCo Gen Asset Grid 2020'!$O:$O,'KYPCo Gen Asset Grid 2020'!$BJ:$BJ,'Select cpr_ledger'!H24,'KYPCo Gen Asset Grid 2020'!$BL:$BL,'Select cpr_ledger'!R24)*T24</f>
        <v>479439.41078456509</v>
      </c>
      <c r="M24" s="10">
        <f>SUMIFS('KYPCo Gen Asset Grid 2020'!$P:$P,'KYPCo Gen Asset Grid 2020'!$BJ:$BJ,'Select cpr_ledger'!H24,'KYPCo Gen Asset Grid 2020'!$BL:$BL,'Select cpr_ledger'!R24)*T24</f>
        <v>-546632.28067571612</v>
      </c>
      <c r="N24" s="10">
        <f t="shared" si="0"/>
        <v>1026071.6914602811</v>
      </c>
      <c r="O24" s="10">
        <f t="shared" si="7"/>
        <v>848220.04146028112</v>
      </c>
      <c r="P24" s="10">
        <f t="shared" si="8"/>
        <v>178126.20870665903</v>
      </c>
      <c r="R24" s="11" t="s">
        <v>104</v>
      </c>
      <c r="S24" s="10">
        <f t="shared" si="3"/>
        <v>2326430.11</v>
      </c>
      <c r="T24" s="12">
        <f t="shared" si="4"/>
        <v>0.15725548703459655</v>
      </c>
      <c r="U24" s="13">
        <f>SUMIFS('KYPCo Gen Asset Grid 2020'!$BK:$BK,'KYPCo Gen Asset Grid 2020'!$BJ:$BJ,'Select cpr_ledger'!H24,'KYPCo Gen Asset Grid 2020'!$BL:$BL,'Select cpr_ledger'!R24)</f>
        <v>6524870.5199999996</v>
      </c>
      <c r="V24" s="14">
        <f t="shared" si="5"/>
        <v>1026071.6914602811</v>
      </c>
      <c r="X24" s="17">
        <f t="shared" si="6"/>
        <v>0</v>
      </c>
    </row>
    <row r="25" spans="1:24" x14ac:dyDescent="0.2">
      <c r="A25" t="s">
        <v>11</v>
      </c>
      <c r="B25" t="s">
        <v>12</v>
      </c>
      <c r="C25" t="s">
        <v>13</v>
      </c>
      <c r="D25" t="s">
        <v>18</v>
      </c>
      <c r="E25" t="s">
        <v>15</v>
      </c>
      <c r="F25" t="s">
        <v>19</v>
      </c>
      <c r="G25" t="s">
        <v>20</v>
      </c>
      <c r="H25">
        <v>2016</v>
      </c>
      <c r="I25" s="3">
        <v>3421958.35</v>
      </c>
      <c r="J25" s="3">
        <v>455598.37</v>
      </c>
      <c r="K25" s="3">
        <v>2966359.98</v>
      </c>
      <c r="L25" s="10">
        <f>SUMIFS('KYPCo Gen Asset Grid 2020'!$O:$O,'KYPCo Gen Asset Grid 2020'!$BJ:$BJ,'Select cpr_ledger'!H25,'KYPCo Gen Asset Grid 2020'!$BL:$BL,'Select cpr_ledger'!R25)*T25</f>
        <v>1599232.8215373359</v>
      </c>
      <c r="M25" s="10">
        <f>SUMIFS('KYPCo Gen Asset Grid 2020'!$P:$P,'KYPCo Gen Asset Grid 2020'!$BJ:$BJ,'Select cpr_ledger'!H25,'KYPCo Gen Asset Grid 2020'!$BL:$BL,'Select cpr_ledger'!R25)*T25</f>
        <v>472349.40648887656</v>
      </c>
      <c r="N25" s="10">
        <f t="shared" si="0"/>
        <v>1126883.4150484595</v>
      </c>
      <c r="O25" s="10">
        <f t="shared" si="7"/>
        <v>-1839476.5649515404</v>
      </c>
      <c r="P25" s="10">
        <f t="shared" si="8"/>
        <v>-386290.07863982348</v>
      </c>
      <c r="R25" s="11" t="s">
        <v>104</v>
      </c>
      <c r="S25" s="10">
        <f t="shared" si="3"/>
        <v>70475807.170000002</v>
      </c>
      <c r="T25" s="12">
        <f t="shared" si="4"/>
        <v>4.8555078507233507E-2</v>
      </c>
      <c r="U25" s="13">
        <f>SUMIFS('KYPCo Gen Asset Grid 2020'!$BK:$BK,'KYPCo Gen Asset Grid 2020'!$BJ:$BJ,'Select cpr_ledger'!H25,'KYPCo Gen Asset Grid 2020'!$BL:$BL,'Select cpr_ledger'!R25)</f>
        <v>23208353.27</v>
      </c>
      <c r="V25" s="14">
        <f t="shared" si="5"/>
        <v>1126883.4150484595</v>
      </c>
      <c r="X25" s="17">
        <f t="shared" si="6"/>
        <v>0</v>
      </c>
    </row>
    <row r="26" spans="1:24" x14ac:dyDescent="0.2">
      <c r="A26" t="s">
        <v>11</v>
      </c>
      <c r="B26" t="s">
        <v>22</v>
      </c>
      <c r="C26" t="s">
        <v>13</v>
      </c>
      <c r="D26" t="s">
        <v>23</v>
      </c>
      <c r="E26" t="s">
        <v>15</v>
      </c>
      <c r="F26" t="s">
        <v>19</v>
      </c>
      <c r="G26" t="s">
        <v>20</v>
      </c>
      <c r="H26">
        <v>2001</v>
      </c>
      <c r="I26" s="3">
        <v>424224.47</v>
      </c>
      <c r="J26" s="3">
        <v>202216.94</v>
      </c>
      <c r="K26" s="3">
        <v>222007.53</v>
      </c>
      <c r="L26" s="10">
        <f>SUMIFS('KYPCo Gen Asset Grid 2020'!$O:$O,'KYPCo Gen Asset Grid 2020'!$BJ:$BJ,'Select cpr_ledger'!H26,'KYPCo Gen Asset Grid 2020'!$BL:$BL,'Select cpr_ledger'!R26)*T26</f>
        <v>199764.35759031703</v>
      </c>
      <c r="M26" s="10">
        <f>SUMIFS('KYPCo Gen Asset Grid 2020'!$P:$P,'KYPCo Gen Asset Grid 2020'!$BJ:$BJ,'Select cpr_ledger'!H26,'KYPCo Gen Asset Grid 2020'!$BL:$BL,'Select cpr_ledger'!R26)*T26</f>
        <v>198250.17227490462</v>
      </c>
      <c r="N26" s="10">
        <f t="shared" si="0"/>
        <v>1514.1853154124533</v>
      </c>
      <c r="O26" s="10">
        <f t="shared" ref="O26:O44" si="9">N26-K26</f>
        <v>-220493.34468458756</v>
      </c>
      <c r="P26" s="10">
        <f t="shared" ref="P26:P44" si="10">O26*0.21</f>
        <v>-46303.602383763384</v>
      </c>
      <c r="R26" s="11" t="s">
        <v>104</v>
      </c>
      <c r="S26" s="10">
        <f t="shared" si="3"/>
        <v>6921977.7199999997</v>
      </c>
      <c r="T26" s="12">
        <f t="shared" si="4"/>
        <v>6.1286598593674753E-2</v>
      </c>
      <c r="U26" s="13">
        <f>SUMIFS('KYPCo Gen Asset Grid 2020'!$BK:$BK,'KYPCo Gen Asset Grid 2020'!$BJ:$BJ,'Select cpr_ledger'!H26,'KYPCo Gen Asset Grid 2020'!$BL:$BL,'Select cpr_ledger'!R26)</f>
        <v>24706.630000000176</v>
      </c>
      <c r="V26" s="14">
        <f t="shared" si="5"/>
        <v>1514.1853154124533</v>
      </c>
      <c r="X26" s="17">
        <f t="shared" si="6"/>
        <v>-4.2291503632441163E-11</v>
      </c>
    </row>
    <row r="27" spans="1:24" x14ac:dyDescent="0.2">
      <c r="A27" t="s">
        <v>11</v>
      </c>
      <c r="B27" t="s">
        <v>41</v>
      </c>
      <c r="C27" t="s">
        <v>13</v>
      </c>
      <c r="D27" t="s">
        <v>42</v>
      </c>
      <c r="E27" t="s">
        <v>15</v>
      </c>
      <c r="F27" t="s">
        <v>16</v>
      </c>
      <c r="G27" t="s">
        <v>24</v>
      </c>
      <c r="H27">
        <v>2005</v>
      </c>
      <c r="I27" s="3">
        <v>7190.26</v>
      </c>
      <c r="J27" s="3">
        <v>1007.87</v>
      </c>
      <c r="K27" s="3">
        <v>6182.39</v>
      </c>
      <c r="L27" s="10">
        <f>SUMIFS('KYPCo Gen Asset Grid 2020'!$O:$O,'KYPCo Gen Asset Grid 2020'!$BJ:$BJ,'Select cpr_ledger'!H27,'KYPCo Gen Asset Grid 2020'!$BL:$BL,'Select cpr_ledger'!R27)*T27</f>
        <v>135308.29903513769</v>
      </c>
      <c r="M27" s="10">
        <f>SUMIFS('KYPCo Gen Asset Grid 2020'!$P:$P,'KYPCo Gen Asset Grid 2020'!$BJ:$BJ,'Select cpr_ledger'!H27,'KYPCo Gen Asset Grid 2020'!$BL:$BL,'Select cpr_ledger'!R27)*T27</f>
        <v>135308.29903513769</v>
      </c>
      <c r="N27" s="10">
        <f t="shared" si="0"/>
        <v>0</v>
      </c>
      <c r="O27" s="10">
        <f t="shared" si="9"/>
        <v>-6182.39</v>
      </c>
      <c r="P27" s="10">
        <f t="shared" si="10"/>
        <v>-1298.3018999999999</v>
      </c>
      <c r="R27" s="11" t="s">
        <v>112</v>
      </c>
      <c r="S27" s="10">
        <f t="shared" si="3"/>
        <v>15479.099999999999</v>
      </c>
      <c r="T27" s="12">
        <f t="shared" si="4"/>
        <v>0.46451408673630901</v>
      </c>
      <c r="U27" s="13">
        <f>SUMIFS('KYPCo Gen Asset Grid 2020'!$BK:$BK,'KYPCo Gen Asset Grid 2020'!$BJ:$BJ,'Select cpr_ledger'!H27,'KYPCo Gen Asset Grid 2020'!$BL:$BL,'Select cpr_ledger'!R27)</f>
        <v>0</v>
      </c>
      <c r="V27" s="14">
        <f t="shared" si="5"/>
        <v>0</v>
      </c>
      <c r="X27" s="17">
        <f t="shared" si="6"/>
        <v>0</v>
      </c>
    </row>
    <row r="28" spans="1:24" x14ac:dyDescent="0.2">
      <c r="A28" t="s">
        <v>11</v>
      </c>
      <c r="B28" t="s">
        <v>26</v>
      </c>
      <c r="C28" t="s">
        <v>13</v>
      </c>
      <c r="D28" t="s">
        <v>27</v>
      </c>
      <c r="E28" t="s">
        <v>15</v>
      </c>
      <c r="F28" t="s">
        <v>16</v>
      </c>
      <c r="G28" t="s">
        <v>24</v>
      </c>
      <c r="H28">
        <v>1970</v>
      </c>
      <c r="I28" s="3">
        <v>131388.16</v>
      </c>
      <c r="J28" s="3">
        <v>115390.13</v>
      </c>
      <c r="K28" s="3">
        <v>15998.03</v>
      </c>
      <c r="L28" s="10">
        <f>SUMIFS('KYPCo Gen Asset Grid 2020'!$O:$O,'KYPCo Gen Asset Grid 2020'!$BJ:$BJ,'Select cpr_ledger'!H28,'KYPCo Gen Asset Grid 2020'!$BL:$BL,'Select cpr_ledger'!R28)*T28</f>
        <v>13488.511126924148</v>
      </c>
      <c r="M28" s="10">
        <f>SUMIFS('KYPCo Gen Asset Grid 2020'!$P:$P,'KYPCo Gen Asset Grid 2020'!$BJ:$BJ,'Select cpr_ledger'!H28,'KYPCo Gen Asset Grid 2020'!$BL:$BL,'Select cpr_ledger'!R28)*T28</f>
        <v>13488.511126924148</v>
      </c>
      <c r="N28" s="10">
        <f t="shared" si="0"/>
        <v>0</v>
      </c>
      <c r="O28" s="10">
        <f t="shared" si="9"/>
        <v>-15998.03</v>
      </c>
      <c r="P28" s="10">
        <f t="shared" si="10"/>
        <v>-3359.5862999999999</v>
      </c>
      <c r="R28" s="11" t="s">
        <v>104</v>
      </c>
      <c r="S28" s="10">
        <f t="shared" si="3"/>
        <v>942937.90999999992</v>
      </c>
      <c r="T28" s="12">
        <f t="shared" si="4"/>
        <v>0.13933914270134712</v>
      </c>
      <c r="U28" s="13">
        <f>SUMIFS('KYPCo Gen Asset Grid 2020'!$BK:$BK,'KYPCo Gen Asset Grid 2020'!$BJ:$BJ,'Select cpr_ledger'!H28,'KYPCo Gen Asset Grid 2020'!$BL:$BL,'Select cpr_ledger'!R28)</f>
        <v>0</v>
      </c>
      <c r="V28" s="14">
        <f t="shared" si="5"/>
        <v>0</v>
      </c>
      <c r="X28" s="17">
        <f t="shared" si="6"/>
        <v>0</v>
      </c>
    </row>
    <row r="29" spans="1:24" x14ac:dyDescent="0.2">
      <c r="A29" t="s">
        <v>11</v>
      </c>
      <c r="B29" t="s">
        <v>34</v>
      </c>
      <c r="C29" t="s">
        <v>13</v>
      </c>
      <c r="D29" t="s">
        <v>40</v>
      </c>
      <c r="E29" t="s">
        <v>17</v>
      </c>
      <c r="F29" t="s">
        <v>19</v>
      </c>
      <c r="G29" t="s">
        <v>20</v>
      </c>
      <c r="H29">
        <v>2020</v>
      </c>
      <c r="I29" s="3">
        <v>56876.76</v>
      </c>
      <c r="J29" s="3">
        <v>860.34</v>
      </c>
      <c r="K29" s="3">
        <v>56016.42</v>
      </c>
      <c r="L29" s="10">
        <f>SUMIFS('KYPCo Gen Asset Grid 2020'!$O:$O,'KYPCo Gen Asset Grid 2020'!$BJ:$BJ,'Select cpr_ledger'!H29,'KYPCo Gen Asset Grid 2020'!$BL:$BL,'Select cpr_ledger'!R29)*T29</f>
        <v>49885.957177944249</v>
      </c>
      <c r="M29" s="10">
        <f>SUMIFS('KYPCo Gen Asset Grid 2020'!$P:$P,'KYPCo Gen Asset Grid 2020'!$BJ:$BJ,'Select cpr_ledger'!H29,'KYPCo Gen Asset Grid 2020'!$BL:$BL,'Select cpr_ledger'!R29)*T29</f>
        <v>1870.7233975848528</v>
      </c>
      <c r="N29" s="10">
        <f t="shared" si="0"/>
        <v>48015.233780359398</v>
      </c>
      <c r="O29" s="10">
        <f t="shared" si="9"/>
        <v>-8001.1862196406</v>
      </c>
      <c r="P29" s="10">
        <f t="shared" si="10"/>
        <v>-1680.249106124526</v>
      </c>
      <c r="R29" s="11" t="s">
        <v>104</v>
      </c>
      <c r="S29" s="10">
        <f t="shared" si="3"/>
        <v>12502426</v>
      </c>
      <c r="T29" s="12">
        <f t="shared" si="4"/>
        <v>4.549257880030644E-3</v>
      </c>
      <c r="U29" s="13">
        <f>SUMIFS('KYPCo Gen Asset Grid 2020'!$BK:$BK,'KYPCo Gen Asset Grid 2020'!$BJ:$BJ,'Select cpr_ledger'!H29,'KYPCo Gen Asset Grid 2020'!$BL:$BL,'Select cpr_ledger'!R29)</f>
        <v>10554520.109999999</v>
      </c>
      <c r="V29" s="14">
        <f t="shared" si="5"/>
        <v>48015.233780359398</v>
      </c>
      <c r="X29" s="17">
        <f t="shared" si="6"/>
        <v>0</v>
      </c>
    </row>
    <row r="30" spans="1:24" x14ac:dyDescent="0.2">
      <c r="A30" t="s">
        <v>11</v>
      </c>
      <c r="B30" t="s">
        <v>34</v>
      </c>
      <c r="C30" t="s">
        <v>13</v>
      </c>
      <c r="D30" t="s">
        <v>35</v>
      </c>
      <c r="E30" t="s">
        <v>15</v>
      </c>
      <c r="F30" t="s">
        <v>16</v>
      </c>
      <c r="G30" t="s">
        <v>24</v>
      </c>
      <c r="H30">
        <v>2000</v>
      </c>
      <c r="I30" s="3">
        <v>2121.0300000000002</v>
      </c>
      <c r="J30" s="3">
        <v>1099.53</v>
      </c>
      <c r="K30" s="3">
        <v>1021.5</v>
      </c>
      <c r="L30" s="10">
        <f>SUMIFS('KYPCo Gen Asset Grid 2020'!$O:$O,'KYPCo Gen Asset Grid 2020'!$BJ:$BJ,'Select cpr_ledger'!H30,'KYPCo Gen Asset Grid 2020'!$BL:$BL,'Select cpr_ledger'!R30)*T30</f>
        <v>2979.1209185016569</v>
      </c>
      <c r="M30" s="10">
        <f>SUMIFS('KYPCo Gen Asset Grid 2020'!$P:$P,'KYPCo Gen Asset Grid 2020'!$BJ:$BJ,'Select cpr_ledger'!H30,'KYPCo Gen Asset Grid 2020'!$BL:$BL,'Select cpr_ledger'!R30)*T30</f>
        <v>2979.1209185016569</v>
      </c>
      <c r="N30" s="10">
        <f t="shared" si="0"/>
        <v>0</v>
      </c>
      <c r="O30" s="10">
        <f t="shared" si="9"/>
        <v>-1021.5</v>
      </c>
      <c r="P30" s="10">
        <f t="shared" si="10"/>
        <v>-214.51499999999999</v>
      </c>
      <c r="R30" s="11" t="s">
        <v>104</v>
      </c>
      <c r="S30" s="10">
        <f t="shared" si="3"/>
        <v>3473775.88</v>
      </c>
      <c r="T30" s="12">
        <f t="shared" si="4"/>
        <v>6.1058343234279128E-4</v>
      </c>
      <c r="U30" s="13">
        <f>SUMIFS('KYPCo Gen Asset Grid 2020'!$BK:$BK,'KYPCo Gen Asset Grid 2020'!$BJ:$BJ,'Select cpr_ledger'!H30,'KYPCo Gen Asset Grid 2020'!$BL:$BL,'Select cpr_ledger'!R30)</f>
        <v>0</v>
      </c>
      <c r="V30" s="14">
        <f t="shared" si="5"/>
        <v>0</v>
      </c>
      <c r="X30" s="17">
        <f t="shared" si="6"/>
        <v>0</v>
      </c>
    </row>
    <row r="31" spans="1:24" x14ac:dyDescent="0.2">
      <c r="A31" t="s">
        <v>11</v>
      </c>
      <c r="B31" t="s">
        <v>26</v>
      </c>
      <c r="C31" t="s">
        <v>13</v>
      </c>
      <c r="D31" t="s">
        <v>45</v>
      </c>
      <c r="E31" t="s">
        <v>15</v>
      </c>
      <c r="F31" t="s">
        <v>19</v>
      </c>
      <c r="G31" t="s">
        <v>20</v>
      </c>
      <c r="H31">
        <v>1985</v>
      </c>
      <c r="I31" s="3">
        <v>73254.5</v>
      </c>
      <c r="J31" s="3">
        <v>64634.47</v>
      </c>
      <c r="K31" s="3">
        <v>8620.0300000000007</v>
      </c>
      <c r="L31" s="10">
        <f>SUMIFS('KYPCo Gen Asset Grid 2020'!$O:$O,'KYPCo Gen Asset Grid 2020'!$BJ:$BJ,'Select cpr_ledger'!H31,'KYPCo Gen Asset Grid 2020'!$BL:$BL,'Select cpr_ledger'!R31)*T31</f>
        <v>28488.11888741775</v>
      </c>
      <c r="M31" s="10">
        <f>SUMIFS('KYPCo Gen Asset Grid 2020'!$P:$P,'KYPCo Gen Asset Grid 2020'!$BJ:$BJ,'Select cpr_ledger'!H31,'KYPCo Gen Asset Grid 2020'!$BL:$BL,'Select cpr_ledger'!R31)*T31</f>
        <v>28488.11888741775</v>
      </c>
      <c r="N31" s="10">
        <f t="shared" si="0"/>
        <v>0</v>
      </c>
      <c r="O31" s="10">
        <f t="shared" si="9"/>
        <v>-8620.0300000000007</v>
      </c>
      <c r="P31" s="10">
        <f t="shared" si="10"/>
        <v>-1810.2063000000001</v>
      </c>
      <c r="R31" s="11" t="s">
        <v>104</v>
      </c>
      <c r="S31" s="10">
        <f t="shared" si="3"/>
        <v>597248.6100000001</v>
      </c>
      <c r="T31" s="12">
        <f t="shared" si="4"/>
        <v>0.12265327833914923</v>
      </c>
      <c r="U31" s="13">
        <f>SUMIFS('KYPCo Gen Asset Grid 2020'!$BK:$BK,'KYPCo Gen Asset Grid 2020'!$BJ:$BJ,'Select cpr_ledger'!H31,'KYPCo Gen Asset Grid 2020'!$BL:$BL,'Select cpr_ledger'!R31)</f>
        <v>0</v>
      </c>
      <c r="V31" s="14">
        <f t="shared" si="5"/>
        <v>0</v>
      </c>
      <c r="X31" s="17">
        <f t="shared" si="6"/>
        <v>0</v>
      </c>
    </row>
    <row r="32" spans="1:24" x14ac:dyDescent="0.2">
      <c r="A32" t="s">
        <v>11</v>
      </c>
      <c r="B32" t="s">
        <v>22</v>
      </c>
      <c r="C32" t="s">
        <v>13</v>
      </c>
      <c r="D32" t="s">
        <v>25</v>
      </c>
      <c r="E32" t="s">
        <v>15</v>
      </c>
      <c r="F32" t="s">
        <v>53</v>
      </c>
      <c r="G32" t="s">
        <v>54</v>
      </c>
      <c r="H32">
        <v>1966</v>
      </c>
      <c r="I32" s="3">
        <v>59174</v>
      </c>
      <c r="J32" s="3">
        <v>55877.63</v>
      </c>
      <c r="K32" s="3">
        <v>3296.37</v>
      </c>
      <c r="L32" s="10">
        <f>SUMIFS('KYPCo Gen Asset Grid 2020'!$O:$O,'KYPCo Gen Asset Grid 2020'!$BJ:$BJ,'Select cpr_ledger'!H32,'KYPCo Gen Asset Grid 2020'!$BL:$BL,'Select cpr_ledger'!R32)*T32</f>
        <v>0</v>
      </c>
      <c r="M32" s="10">
        <f>SUMIFS('KYPCo Gen Asset Grid 2020'!$P:$P,'KYPCo Gen Asset Grid 2020'!$BJ:$BJ,'Select cpr_ledger'!H32,'KYPCo Gen Asset Grid 2020'!$BL:$BL,'Select cpr_ledger'!R32)*T32</f>
        <v>0</v>
      </c>
      <c r="N32" s="10">
        <f t="shared" si="0"/>
        <v>0</v>
      </c>
      <c r="O32" s="10">
        <f t="shared" si="9"/>
        <v>-3296.37</v>
      </c>
      <c r="P32" s="10">
        <f t="shared" si="10"/>
        <v>-692.2376999999999</v>
      </c>
      <c r="R32" s="11" t="s">
        <v>104</v>
      </c>
      <c r="S32" s="10">
        <f t="shared" si="3"/>
        <v>94721.44</v>
      </c>
      <c r="T32" s="12">
        <f t="shared" si="4"/>
        <v>0.62471600938499239</v>
      </c>
      <c r="U32" s="13">
        <f>SUMIFS('KYPCo Gen Asset Grid 2020'!$BK:$BK,'KYPCo Gen Asset Grid 2020'!$BJ:$BJ,'Select cpr_ledger'!H32,'KYPCo Gen Asset Grid 2020'!$BL:$BL,'Select cpr_ledger'!R32)</f>
        <v>0</v>
      </c>
      <c r="V32" s="14">
        <f t="shared" si="5"/>
        <v>0</v>
      </c>
      <c r="X32" s="17">
        <f t="shared" si="6"/>
        <v>0</v>
      </c>
    </row>
    <row r="33" spans="1:24" x14ac:dyDescent="0.2">
      <c r="A33" t="s">
        <v>11</v>
      </c>
      <c r="B33" t="s">
        <v>12</v>
      </c>
      <c r="C33" t="s">
        <v>13</v>
      </c>
      <c r="D33" t="s">
        <v>14</v>
      </c>
      <c r="E33" t="s">
        <v>15</v>
      </c>
      <c r="F33" t="s">
        <v>16</v>
      </c>
      <c r="G33" t="s">
        <v>24</v>
      </c>
      <c r="H33">
        <v>1988</v>
      </c>
      <c r="I33" s="3">
        <v>191531.11</v>
      </c>
      <c r="J33" s="3">
        <v>188943.06</v>
      </c>
      <c r="K33" s="3">
        <v>2588.0500000000002</v>
      </c>
      <c r="L33" s="10">
        <f>SUMIFS('KYPCo Gen Asset Grid 2020'!$O:$O,'KYPCo Gen Asset Grid 2020'!$BJ:$BJ,'Select cpr_ledger'!H33,'KYPCo Gen Asset Grid 2020'!$BL:$BL,'Select cpr_ledger'!R33)*T33</f>
        <v>185111.28170851246</v>
      </c>
      <c r="M33" s="10">
        <f>SUMIFS('KYPCo Gen Asset Grid 2020'!$P:$P,'KYPCo Gen Asset Grid 2020'!$BJ:$BJ,'Select cpr_ledger'!H33,'KYPCo Gen Asset Grid 2020'!$BL:$BL,'Select cpr_ledger'!R33)*T33</f>
        <v>185111.28170851246</v>
      </c>
      <c r="N33" s="10">
        <f t="shared" si="0"/>
        <v>0</v>
      </c>
      <c r="O33" s="10">
        <f t="shared" si="9"/>
        <v>-2588.0500000000002</v>
      </c>
      <c r="P33" s="10">
        <f t="shared" si="10"/>
        <v>-543.4905</v>
      </c>
      <c r="R33" s="11" t="s">
        <v>104</v>
      </c>
      <c r="S33" s="10">
        <f t="shared" si="3"/>
        <v>5592411.0800000001</v>
      </c>
      <c r="T33" s="12">
        <f t="shared" si="4"/>
        <v>3.4248396131852307E-2</v>
      </c>
      <c r="U33" s="13">
        <f>SUMIFS('KYPCo Gen Asset Grid 2020'!$BK:$BK,'KYPCo Gen Asset Grid 2020'!$BJ:$BJ,'Select cpr_ledger'!H33,'KYPCo Gen Asset Grid 2020'!$BL:$BL,'Select cpr_ledger'!R33)</f>
        <v>0</v>
      </c>
      <c r="V33" s="14">
        <f t="shared" si="5"/>
        <v>0</v>
      </c>
      <c r="X33" s="17">
        <f t="shared" si="6"/>
        <v>0</v>
      </c>
    </row>
    <row r="34" spans="1:24" x14ac:dyDescent="0.2">
      <c r="A34" t="s">
        <v>11</v>
      </c>
      <c r="B34" t="s">
        <v>55</v>
      </c>
      <c r="C34" t="s">
        <v>13</v>
      </c>
      <c r="D34" t="s">
        <v>56</v>
      </c>
      <c r="E34" t="s">
        <v>15</v>
      </c>
      <c r="F34" t="s">
        <v>16</v>
      </c>
      <c r="G34" t="s">
        <v>24</v>
      </c>
      <c r="H34">
        <v>1993</v>
      </c>
      <c r="I34" s="3">
        <v>4873.54</v>
      </c>
      <c r="J34" s="3">
        <v>2390.39</v>
      </c>
      <c r="K34" s="3">
        <v>2483.15</v>
      </c>
      <c r="L34" s="10">
        <f>SUMIFS('KYPCo Gen Asset Grid 2020'!$O:$O,'KYPCo Gen Asset Grid 2020'!$BJ:$BJ,'Select cpr_ledger'!H34,'KYPCo Gen Asset Grid 2020'!$BL:$BL,'Select cpr_ledger'!R34)*T34</f>
        <v>0</v>
      </c>
      <c r="M34" s="10">
        <f>SUMIFS('KYPCo Gen Asset Grid 2020'!$P:$P,'KYPCo Gen Asset Grid 2020'!$BJ:$BJ,'Select cpr_ledger'!H34,'KYPCo Gen Asset Grid 2020'!$BL:$BL,'Select cpr_ledger'!R34)*T34</f>
        <v>0</v>
      </c>
      <c r="N34" s="10">
        <f t="shared" si="0"/>
        <v>0</v>
      </c>
      <c r="O34" s="10">
        <f t="shared" si="9"/>
        <v>-2483.15</v>
      </c>
      <c r="P34" s="10">
        <f t="shared" si="10"/>
        <v>-521.4615</v>
      </c>
      <c r="R34" s="11" t="s">
        <v>106</v>
      </c>
      <c r="S34" s="10">
        <f t="shared" si="3"/>
        <v>61190.73</v>
      </c>
      <c r="T34" s="12">
        <f t="shared" si="4"/>
        <v>7.9645070421614506E-2</v>
      </c>
      <c r="U34" s="13">
        <f>SUMIFS('KYPCo Gen Asset Grid 2020'!$BK:$BK,'KYPCo Gen Asset Grid 2020'!$BJ:$BJ,'Select cpr_ledger'!H34,'KYPCo Gen Asset Grid 2020'!$BL:$BL,'Select cpr_ledger'!R34)</f>
        <v>0</v>
      </c>
      <c r="V34" s="14">
        <f t="shared" si="5"/>
        <v>0</v>
      </c>
      <c r="X34" s="17">
        <f t="shared" si="6"/>
        <v>0</v>
      </c>
    </row>
    <row r="35" spans="1:24" x14ac:dyDescent="0.2">
      <c r="A35" t="s">
        <v>11</v>
      </c>
      <c r="B35" t="s">
        <v>43</v>
      </c>
      <c r="C35" t="s">
        <v>13</v>
      </c>
      <c r="D35" t="s">
        <v>44</v>
      </c>
      <c r="E35" t="s">
        <v>15</v>
      </c>
      <c r="F35" t="s">
        <v>16</v>
      </c>
      <c r="G35" t="s">
        <v>24</v>
      </c>
      <c r="H35">
        <v>2019</v>
      </c>
      <c r="I35" s="3">
        <v>253718.85</v>
      </c>
      <c r="J35" s="3">
        <v>8639.11</v>
      </c>
      <c r="K35" s="3">
        <v>245079.74</v>
      </c>
      <c r="L35" s="10">
        <f>SUMIFS('KYPCo Gen Asset Grid 2020'!$O:$O,'KYPCo Gen Asset Grid 2020'!$BJ:$BJ,'Select cpr_ledger'!H35,'KYPCo Gen Asset Grid 2020'!$BL:$BL,'Select cpr_ledger'!R35)*T35</f>
        <v>117001.7586020451</v>
      </c>
      <c r="M35" s="10">
        <f>SUMIFS('KYPCo Gen Asset Grid 2020'!$P:$P,'KYPCo Gen Asset Grid 2020'!$BJ:$BJ,'Select cpr_ledger'!H35,'KYPCo Gen Asset Grid 2020'!$BL:$BL,'Select cpr_ledger'!R35)*T35</f>
        <v>11305.973844003487</v>
      </c>
      <c r="N35" s="10">
        <f t="shared" si="0"/>
        <v>105695.78475804163</v>
      </c>
      <c r="O35" s="10">
        <f t="shared" si="9"/>
        <v>-139383.95524195838</v>
      </c>
      <c r="P35" s="10">
        <f t="shared" si="10"/>
        <v>-29270.630600811259</v>
      </c>
      <c r="R35" s="11" t="s">
        <v>104</v>
      </c>
      <c r="S35" s="10">
        <f t="shared" si="3"/>
        <v>28269942.77</v>
      </c>
      <c r="T35" s="12">
        <f t="shared" si="4"/>
        <v>8.9748625267556566E-3</v>
      </c>
      <c r="U35" s="13">
        <f>SUMIFS('KYPCo Gen Asset Grid 2020'!$BK:$BK,'KYPCo Gen Asset Grid 2020'!$BJ:$BJ,'Select cpr_ledger'!H35,'KYPCo Gen Asset Grid 2020'!$BL:$BL,'Select cpr_ledger'!R35)</f>
        <v>11776869.5</v>
      </c>
      <c r="V35" s="14">
        <f t="shared" si="5"/>
        <v>105695.78475804163</v>
      </c>
      <c r="X35" s="17">
        <f t="shared" si="6"/>
        <v>0</v>
      </c>
    </row>
    <row r="36" spans="1:24" x14ac:dyDescent="0.2">
      <c r="A36" t="s">
        <v>11</v>
      </c>
      <c r="B36" t="s">
        <v>22</v>
      </c>
      <c r="C36" t="s">
        <v>13</v>
      </c>
      <c r="D36" t="s">
        <v>23</v>
      </c>
      <c r="E36" t="s">
        <v>15</v>
      </c>
      <c r="F36" t="s">
        <v>19</v>
      </c>
      <c r="G36" t="s">
        <v>20</v>
      </c>
      <c r="H36">
        <v>2009</v>
      </c>
      <c r="I36" s="3">
        <v>233317.87</v>
      </c>
      <c r="J36" s="3">
        <v>65589.3</v>
      </c>
      <c r="K36" s="3">
        <v>167728.57</v>
      </c>
      <c r="L36" s="10">
        <f>SUMIFS('KYPCo Gen Asset Grid 2020'!$O:$O,'KYPCo Gen Asset Grid 2020'!$BJ:$BJ,'Select cpr_ledger'!H36,'KYPCo Gen Asset Grid 2020'!$BL:$BL,'Select cpr_ledger'!R36)*T36</f>
        <v>121461.91415751334</v>
      </c>
      <c r="M36" s="10">
        <f>SUMIFS('KYPCo Gen Asset Grid 2020'!$P:$P,'KYPCo Gen Asset Grid 2020'!$BJ:$BJ,'Select cpr_ledger'!H36,'KYPCo Gen Asset Grid 2020'!$BL:$BL,'Select cpr_ledger'!R36)*T36</f>
        <v>81425.402743832004</v>
      </c>
      <c r="N36" s="10">
        <f t="shared" si="0"/>
        <v>40036.51141368135</v>
      </c>
      <c r="O36" s="10">
        <f t="shared" si="9"/>
        <v>-127692.05858631866</v>
      </c>
      <c r="P36" s="10">
        <f t="shared" si="10"/>
        <v>-26815.332303126917</v>
      </c>
      <c r="R36" s="11" t="s">
        <v>104</v>
      </c>
      <c r="S36" s="10">
        <f t="shared" si="3"/>
        <v>23156906.130000003</v>
      </c>
      <c r="T36" s="12">
        <f t="shared" si="4"/>
        <v>1.0075519963253397E-2</v>
      </c>
      <c r="U36" s="13">
        <f>SUMIFS('KYPCo Gen Asset Grid 2020'!$BK:$BK,'KYPCo Gen Asset Grid 2020'!$BJ:$BJ,'Select cpr_ledger'!H36,'KYPCo Gen Asset Grid 2020'!$BL:$BL,'Select cpr_ledger'!R36)</f>
        <v>3973642.21</v>
      </c>
      <c r="V36" s="14">
        <f t="shared" si="5"/>
        <v>40036.51141368135</v>
      </c>
      <c r="X36" s="17">
        <f t="shared" si="6"/>
        <v>0</v>
      </c>
    </row>
    <row r="37" spans="1:24" x14ac:dyDescent="0.2">
      <c r="A37" t="s">
        <v>11</v>
      </c>
      <c r="B37" t="s">
        <v>26</v>
      </c>
      <c r="C37" t="s">
        <v>13</v>
      </c>
      <c r="D37" t="s">
        <v>45</v>
      </c>
      <c r="E37" t="s">
        <v>15</v>
      </c>
      <c r="F37" t="s">
        <v>19</v>
      </c>
      <c r="G37" t="s">
        <v>20</v>
      </c>
      <c r="H37">
        <v>2005</v>
      </c>
      <c r="I37" s="3">
        <v>120548.14</v>
      </c>
      <c r="J37" s="3">
        <v>46440.160000000003</v>
      </c>
      <c r="K37" s="3">
        <v>74107.98</v>
      </c>
      <c r="L37" s="10">
        <f>SUMIFS('KYPCo Gen Asset Grid 2020'!$O:$O,'KYPCo Gen Asset Grid 2020'!$BJ:$BJ,'Select cpr_ledger'!H37,'KYPCo Gen Asset Grid 2020'!$BL:$BL,'Select cpr_ledger'!R37)*T37</f>
        <v>33931.506227511418</v>
      </c>
      <c r="M37" s="10">
        <f>SUMIFS('KYPCo Gen Asset Grid 2020'!$P:$P,'KYPCo Gen Asset Grid 2020'!$BJ:$BJ,'Select cpr_ledger'!H37,'KYPCo Gen Asset Grid 2020'!$BL:$BL,'Select cpr_ledger'!R37)*T37</f>
        <v>27119.244235579776</v>
      </c>
      <c r="N37" s="10">
        <f t="shared" si="0"/>
        <v>6812.2619919316412</v>
      </c>
      <c r="O37" s="10">
        <f t="shared" si="9"/>
        <v>-67295.718008068361</v>
      </c>
      <c r="P37" s="10">
        <f t="shared" si="10"/>
        <v>-14132.100781694355</v>
      </c>
      <c r="R37" s="11" t="s">
        <v>104</v>
      </c>
      <c r="S37" s="10">
        <f t="shared" si="3"/>
        <v>21800680.739999998</v>
      </c>
      <c r="T37" s="12">
        <f t="shared" si="4"/>
        <v>5.5295585233179284E-3</v>
      </c>
      <c r="U37" s="13">
        <f>SUMIFS('KYPCo Gen Asset Grid 2020'!$BK:$BK,'KYPCo Gen Asset Grid 2020'!$BJ:$BJ,'Select cpr_ledger'!H37,'KYPCo Gen Asset Grid 2020'!$BL:$BL,'Select cpr_ledger'!R37)</f>
        <v>1231972.1299999997</v>
      </c>
      <c r="V37" s="14">
        <f t="shared" si="5"/>
        <v>6812.2619919316412</v>
      </c>
      <c r="X37" s="17">
        <f t="shared" si="6"/>
        <v>0</v>
      </c>
    </row>
    <row r="38" spans="1:24" x14ac:dyDescent="0.2">
      <c r="A38" t="s">
        <v>11</v>
      </c>
      <c r="B38" t="s">
        <v>43</v>
      </c>
      <c r="C38" t="s">
        <v>13</v>
      </c>
      <c r="D38" t="s">
        <v>52</v>
      </c>
      <c r="E38" t="s">
        <v>15</v>
      </c>
      <c r="F38" t="s">
        <v>19</v>
      </c>
      <c r="G38" t="s">
        <v>20</v>
      </c>
      <c r="H38">
        <v>1993</v>
      </c>
      <c r="I38" s="3">
        <v>50495.4</v>
      </c>
      <c r="J38" s="3">
        <v>28504.99</v>
      </c>
      <c r="K38" s="3">
        <v>21990.41</v>
      </c>
      <c r="L38" s="10">
        <f>SUMIFS('KYPCo Gen Asset Grid 2020'!$O:$O,'KYPCo Gen Asset Grid 2020'!$BJ:$BJ,'Select cpr_ledger'!H38,'KYPCo Gen Asset Grid 2020'!$BL:$BL,'Select cpr_ledger'!R38)*T38</f>
        <v>33203.759865096945</v>
      </c>
      <c r="M38" s="10">
        <f>SUMIFS('KYPCo Gen Asset Grid 2020'!$P:$P,'KYPCo Gen Asset Grid 2020'!$BJ:$BJ,'Select cpr_ledger'!H38,'KYPCo Gen Asset Grid 2020'!$BL:$BL,'Select cpr_ledger'!R38)*T38</f>
        <v>33203.759865096945</v>
      </c>
      <c r="N38" s="10">
        <f t="shared" si="0"/>
        <v>0</v>
      </c>
      <c r="O38" s="10">
        <f t="shared" si="9"/>
        <v>-21990.41</v>
      </c>
      <c r="P38" s="10">
        <f t="shared" si="10"/>
        <v>-4617.9861000000001</v>
      </c>
      <c r="R38" s="11" t="s">
        <v>104</v>
      </c>
      <c r="S38" s="10">
        <f t="shared" si="3"/>
        <v>9072292.1499999985</v>
      </c>
      <c r="T38" s="12">
        <f t="shared" si="4"/>
        <v>5.5658921874556268E-3</v>
      </c>
      <c r="U38" s="13">
        <f>SUMIFS('KYPCo Gen Asset Grid 2020'!$BK:$BK,'KYPCo Gen Asset Grid 2020'!$BJ:$BJ,'Select cpr_ledger'!H38,'KYPCo Gen Asset Grid 2020'!$BL:$BL,'Select cpr_ledger'!R38)</f>
        <v>0</v>
      </c>
      <c r="V38" s="14">
        <f t="shared" si="5"/>
        <v>0</v>
      </c>
      <c r="X38" s="17">
        <f t="shared" si="6"/>
        <v>0</v>
      </c>
    </row>
    <row r="39" spans="1:24" x14ac:dyDescent="0.2">
      <c r="A39" t="s">
        <v>11</v>
      </c>
      <c r="B39" t="s">
        <v>26</v>
      </c>
      <c r="C39" t="s">
        <v>13</v>
      </c>
      <c r="D39" t="s">
        <v>27</v>
      </c>
      <c r="E39" t="s">
        <v>15</v>
      </c>
      <c r="F39" t="s">
        <v>16</v>
      </c>
      <c r="G39" t="s">
        <v>24</v>
      </c>
      <c r="H39">
        <v>1983</v>
      </c>
      <c r="I39" s="3">
        <v>61497.23</v>
      </c>
      <c r="J39" s="3">
        <v>55778.53</v>
      </c>
      <c r="K39" s="3">
        <v>5718.7</v>
      </c>
      <c r="L39" s="10">
        <f>SUMIFS('KYPCo Gen Asset Grid 2020'!$O:$O,'KYPCo Gen Asset Grid 2020'!$BJ:$BJ,'Select cpr_ledger'!H39,'KYPCo Gen Asset Grid 2020'!$BL:$BL,'Select cpr_ledger'!R39)*T39</f>
        <v>5117.634154790062</v>
      </c>
      <c r="M39" s="10">
        <f>SUMIFS('KYPCo Gen Asset Grid 2020'!$P:$P,'KYPCo Gen Asset Grid 2020'!$BJ:$BJ,'Select cpr_ledger'!H39,'KYPCo Gen Asset Grid 2020'!$BL:$BL,'Select cpr_ledger'!R39)*T39</f>
        <v>5117.634154790062</v>
      </c>
      <c r="N39" s="10">
        <f t="shared" si="0"/>
        <v>0</v>
      </c>
      <c r="O39" s="10">
        <f t="shared" si="9"/>
        <v>-5718.7</v>
      </c>
      <c r="P39" s="10">
        <f t="shared" si="10"/>
        <v>-1200.9269999999999</v>
      </c>
      <c r="R39" s="11" t="s">
        <v>104</v>
      </c>
      <c r="S39" s="10">
        <f t="shared" si="3"/>
        <v>2149971.7599999998</v>
      </c>
      <c r="T39" s="12">
        <f t="shared" si="4"/>
        <v>2.8603738497476827E-2</v>
      </c>
      <c r="U39" s="13">
        <f>SUMIFS('KYPCo Gen Asset Grid 2020'!$BK:$BK,'KYPCo Gen Asset Grid 2020'!$BJ:$BJ,'Select cpr_ledger'!H39,'KYPCo Gen Asset Grid 2020'!$BL:$BL,'Select cpr_ledger'!R39)</f>
        <v>0</v>
      </c>
      <c r="V39" s="14">
        <f t="shared" si="5"/>
        <v>0</v>
      </c>
      <c r="X39" s="17">
        <f t="shared" si="6"/>
        <v>0</v>
      </c>
    </row>
    <row r="40" spans="1:24" x14ac:dyDescent="0.2">
      <c r="A40" t="s">
        <v>11</v>
      </c>
      <c r="B40" t="s">
        <v>12</v>
      </c>
      <c r="C40" t="s">
        <v>13</v>
      </c>
      <c r="D40" t="s">
        <v>14</v>
      </c>
      <c r="E40" t="s">
        <v>15</v>
      </c>
      <c r="F40" t="s">
        <v>16</v>
      </c>
      <c r="G40" t="s">
        <v>24</v>
      </c>
      <c r="H40">
        <v>2017</v>
      </c>
      <c r="I40" s="3">
        <v>1793692.86</v>
      </c>
      <c r="J40" s="3">
        <v>235500.59</v>
      </c>
      <c r="K40" s="3">
        <v>1558192.27</v>
      </c>
      <c r="L40" s="10">
        <f>SUMIFS('KYPCo Gen Asset Grid 2020'!$O:$O,'KYPCo Gen Asset Grid 2020'!$BJ:$BJ,'Select cpr_ledger'!H40,'KYPCo Gen Asset Grid 2020'!$BL:$BL,'Select cpr_ledger'!R40)*T40</f>
        <v>536043.17561580089</v>
      </c>
      <c r="M40" s="10">
        <f>SUMIFS('KYPCo Gen Asset Grid 2020'!$P:$P,'KYPCo Gen Asset Grid 2020'!$BJ:$BJ,'Select cpr_ledger'!H40,'KYPCo Gen Asset Grid 2020'!$BL:$BL,'Select cpr_ledger'!R40)*T40</f>
        <v>127701.5663056809</v>
      </c>
      <c r="N40" s="10">
        <f t="shared" si="0"/>
        <v>408341.60931011999</v>
      </c>
      <c r="O40" s="10">
        <f t="shared" si="9"/>
        <v>-1149850.6606898801</v>
      </c>
      <c r="P40" s="10">
        <f t="shared" si="10"/>
        <v>-241468.63874487483</v>
      </c>
      <c r="R40" s="11" t="s">
        <v>104</v>
      </c>
      <c r="S40" s="10">
        <f t="shared" si="3"/>
        <v>10594878.209999999</v>
      </c>
      <c r="T40" s="12">
        <f t="shared" si="4"/>
        <v>0.16929811031777781</v>
      </c>
      <c r="U40" s="13">
        <f>SUMIFS('KYPCo Gen Asset Grid 2020'!$BK:$BK,'KYPCo Gen Asset Grid 2020'!$BJ:$BJ,'Select cpr_ledger'!H40,'KYPCo Gen Asset Grid 2020'!$BL:$BL,'Select cpr_ledger'!R40)</f>
        <v>2411967.91</v>
      </c>
      <c r="V40" s="14">
        <f t="shared" si="5"/>
        <v>408341.60931011999</v>
      </c>
      <c r="X40" s="17">
        <f t="shared" si="6"/>
        <v>0</v>
      </c>
    </row>
    <row r="41" spans="1:24" x14ac:dyDescent="0.2">
      <c r="A41" t="s">
        <v>11</v>
      </c>
      <c r="B41" t="s">
        <v>22</v>
      </c>
      <c r="C41" t="s">
        <v>13</v>
      </c>
      <c r="D41" t="s">
        <v>23</v>
      </c>
      <c r="E41" t="s">
        <v>15</v>
      </c>
      <c r="F41" t="s">
        <v>19</v>
      </c>
      <c r="G41" t="s">
        <v>20</v>
      </c>
      <c r="H41">
        <v>2010</v>
      </c>
      <c r="I41" s="3">
        <v>118037.58</v>
      </c>
      <c r="J41" s="3">
        <v>30296.799999999999</v>
      </c>
      <c r="K41" s="3">
        <v>87740.78</v>
      </c>
      <c r="L41" s="10">
        <f>SUMIFS('KYPCo Gen Asset Grid 2020'!$O:$O,'KYPCo Gen Asset Grid 2020'!$BJ:$BJ,'Select cpr_ledger'!H41,'KYPCo Gen Asset Grid 2020'!$BL:$BL,'Select cpr_ledger'!R41)*T41</f>
        <v>114597.94942365383</v>
      </c>
      <c r="M41" s="10">
        <f>SUMIFS('KYPCo Gen Asset Grid 2020'!$P:$P,'KYPCo Gen Asset Grid 2020'!$BJ:$BJ,'Select cpr_ledger'!H41,'KYPCo Gen Asset Grid 2020'!$BL:$BL,'Select cpr_ledger'!R41)*T41</f>
        <v>69148.405640616795</v>
      </c>
      <c r="N41" s="10">
        <f t="shared" si="0"/>
        <v>45449.543783037021</v>
      </c>
      <c r="O41" s="10">
        <f t="shared" si="9"/>
        <v>-42291.236216962978</v>
      </c>
      <c r="P41" s="10">
        <f t="shared" si="10"/>
        <v>-8881.1596055622249</v>
      </c>
      <c r="R41" s="11" t="s">
        <v>104</v>
      </c>
      <c r="S41" s="10">
        <f t="shared" si="3"/>
        <v>6472391.5700000003</v>
      </c>
      <c r="T41" s="12">
        <f t="shared" si="4"/>
        <v>1.8237088829284164E-2</v>
      </c>
      <c r="U41" s="13">
        <f>SUMIFS('KYPCo Gen Asset Grid 2020'!$BK:$BK,'KYPCo Gen Asset Grid 2020'!$BJ:$BJ,'Select cpr_ledger'!H41,'KYPCo Gen Asset Grid 2020'!$BL:$BL,'Select cpr_ledger'!R41)</f>
        <v>2492149.0599999996</v>
      </c>
      <c r="V41" s="14">
        <f t="shared" si="5"/>
        <v>45449.543783037021</v>
      </c>
      <c r="X41" s="17">
        <f t="shared" si="6"/>
        <v>0</v>
      </c>
    </row>
    <row r="42" spans="1:24" x14ac:dyDescent="0.2">
      <c r="A42" t="s">
        <v>11</v>
      </c>
      <c r="B42" t="s">
        <v>28</v>
      </c>
      <c r="C42" t="s">
        <v>13</v>
      </c>
      <c r="D42" t="s">
        <v>29</v>
      </c>
      <c r="E42" t="s">
        <v>15</v>
      </c>
      <c r="F42" t="s">
        <v>30</v>
      </c>
      <c r="G42" t="s">
        <v>31</v>
      </c>
      <c r="H42">
        <v>2020</v>
      </c>
      <c r="I42" s="3">
        <v>3219101.12</v>
      </c>
      <c r="J42" s="3">
        <v>349868.29</v>
      </c>
      <c r="K42" s="3">
        <v>2869232.83</v>
      </c>
      <c r="L42" s="10">
        <f>I42</f>
        <v>3219101.12</v>
      </c>
      <c r="M42" s="10">
        <f>L42*6/36</f>
        <v>536516.85333333327</v>
      </c>
      <c r="N42" s="10">
        <f t="shared" ref="N42" si="11">L42-M42</f>
        <v>2682584.2666666666</v>
      </c>
      <c r="O42" s="10">
        <f t="shared" si="9"/>
        <v>-186648.56333333347</v>
      </c>
      <c r="P42" s="10">
        <f t="shared" si="10"/>
        <v>-39196.198300000025</v>
      </c>
      <c r="Q42" s="11" t="s">
        <v>99</v>
      </c>
      <c r="S42" s="11"/>
    </row>
    <row r="43" spans="1:24" x14ac:dyDescent="0.2">
      <c r="A43" t="s">
        <v>11</v>
      </c>
      <c r="B43" t="s">
        <v>46</v>
      </c>
      <c r="C43" t="s">
        <v>13</v>
      </c>
      <c r="D43" t="s">
        <v>47</v>
      </c>
      <c r="E43" t="s">
        <v>15</v>
      </c>
      <c r="F43" t="s">
        <v>16</v>
      </c>
      <c r="G43" t="s">
        <v>24</v>
      </c>
      <c r="H43">
        <v>2008</v>
      </c>
      <c r="I43" s="3">
        <v>3650.88</v>
      </c>
      <c r="J43" s="3">
        <v>1318.15</v>
      </c>
      <c r="K43" s="3">
        <v>2332.73</v>
      </c>
      <c r="L43" s="10">
        <f>SUMIFS('KYPCo Gen Asset Grid 2020'!$O:$O,'KYPCo Gen Asset Grid 2020'!$BJ:$BJ,'Select cpr_ledger'!H43,'KYPCo Gen Asset Grid 2020'!$BL:$BL,'Select cpr_ledger'!R43)*T43</f>
        <v>4747.1755721911677</v>
      </c>
      <c r="M43" s="10">
        <f>SUMIFS('KYPCo Gen Asset Grid 2020'!$P:$P,'KYPCo Gen Asset Grid 2020'!$BJ:$BJ,'Select cpr_ledger'!H43,'KYPCo Gen Asset Grid 2020'!$BL:$BL,'Select cpr_ledger'!R43)*T43</f>
        <v>4747.1755721911677</v>
      </c>
      <c r="N43" s="10">
        <f t="shared" ref="N43:N63" si="12">V43</f>
        <v>0</v>
      </c>
      <c r="O43" s="10">
        <f t="shared" si="9"/>
        <v>-2332.73</v>
      </c>
      <c r="P43" s="10">
        <f t="shared" si="10"/>
        <v>-489.87329999999997</v>
      </c>
      <c r="R43" s="11" t="s">
        <v>112</v>
      </c>
      <c r="S43" s="10">
        <f t="shared" ref="S43:S63" si="13">SUMIFS($I:$I,$H:$H,H43,$R:$R,R43)</f>
        <v>10801.46</v>
      </c>
      <c r="T43" s="12">
        <f t="shared" ref="T43:T63" si="14">I43/S43</f>
        <v>0.33799875202056023</v>
      </c>
      <c r="U43" s="13">
        <f>SUMIFS('KYPCo Gen Asset Grid 2020'!$BK:$BK,'KYPCo Gen Asset Grid 2020'!$BJ:$BJ,'Select cpr_ledger'!H43,'KYPCo Gen Asset Grid 2020'!$BL:$BL,'Select cpr_ledger'!R43)</f>
        <v>0</v>
      </c>
      <c r="V43" s="14">
        <f t="shared" ref="V43:V63" si="15">U43*T43</f>
        <v>0</v>
      </c>
      <c r="X43" s="17">
        <f t="shared" ref="X43:X63" si="16">L43-M43-V43</f>
        <v>0</v>
      </c>
    </row>
    <row r="44" spans="1:24" x14ac:dyDescent="0.2">
      <c r="A44" t="s">
        <v>11</v>
      </c>
      <c r="B44" t="s">
        <v>22</v>
      </c>
      <c r="C44" t="s">
        <v>13</v>
      </c>
      <c r="D44" t="s">
        <v>23</v>
      </c>
      <c r="E44" t="s">
        <v>15</v>
      </c>
      <c r="F44" t="s">
        <v>19</v>
      </c>
      <c r="G44" t="s">
        <v>20</v>
      </c>
      <c r="H44">
        <v>1990</v>
      </c>
      <c r="I44" s="3">
        <v>110097.5</v>
      </c>
      <c r="J44" s="3">
        <v>82085.14</v>
      </c>
      <c r="K44" s="3">
        <v>28012.36</v>
      </c>
      <c r="L44" s="10">
        <f>SUMIFS('KYPCo Gen Asset Grid 2020'!$O:$O,'KYPCo Gen Asset Grid 2020'!$BJ:$BJ,'Select cpr_ledger'!H44,'KYPCo Gen Asset Grid 2020'!$BL:$BL,'Select cpr_ledger'!R44)*T44</f>
        <v>78958.597820656374</v>
      </c>
      <c r="M44" s="10">
        <f>SUMIFS('KYPCo Gen Asset Grid 2020'!$P:$P,'KYPCo Gen Asset Grid 2020'!$BJ:$BJ,'Select cpr_ledger'!H44,'KYPCo Gen Asset Grid 2020'!$BL:$BL,'Select cpr_ledger'!R44)*T44</f>
        <v>78958.597820656374</v>
      </c>
      <c r="N44" s="10">
        <f t="shared" si="12"/>
        <v>0</v>
      </c>
      <c r="O44" s="10">
        <f t="shared" si="9"/>
        <v>-28012.36</v>
      </c>
      <c r="P44" s="10">
        <f t="shared" si="10"/>
        <v>-5882.5955999999996</v>
      </c>
      <c r="R44" s="11" t="s">
        <v>104</v>
      </c>
      <c r="S44" s="10">
        <f t="shared" si="13"/>
        <v>1292457.03</v>
      </c>
      <c r="T44" s="12">
        <f t="shared" si="14"/>
        <v>8.5184650200711115E-2</v>
      </c>
      <c r="U44" s="13">
        <f>SUMIFS('KYPCo Gen Asset Grid 2020'!$BK:$BK,'KYPCo Gen Asset Grid 2020'!$BJ:$BJ,'Select cpr_ledger'!H44,'KYPCo Gen Asset Grid 2020'!$BL:$BL,'Select cpr_ledger'!R44)</f>
        <v>0</v>
      </c>
      <c r="V44" s="14">
        <f t="shared" si="15"/>
        <v>0</v>
      </c>
      <c r="X44" s="17">
        <f t="shared" si="16"/>
        <v>0</v>
      </c>
    </row>
    <row r="45" spans="1:24" x14ac:dyDescent="0.2">
      <c r="A45" t="s">
        <v>11</v>
      </c>
      <c r="B45" t="s">
        <v>34</v>
      </c>
      <c r="C45" t="s">
        <v>13</v>
      </c>
      <c r="D45" t="s">
        <v>40</v>
      </c>
      <c r="E45" t="s">
        <v>15</v>
      </c>
      <c r="F45" t="s">
        <v>19</v>
      </c>
      <c r="G45" t="s">
        <v>20</v>
      </c>
      <c r="H45">
        <v>2016</v>
      </c>
      <c r="I45" s="3">
        <v>289930.21999999997</v>
      </c>
      <c r="J45" s="3">
        <v>39470.730000000003</v>
      </c>
      <c r="K45" s="3">
        <v>250459.49</v>
      </c>
      <c r="L45" s="10">
        <f>SUMIFS('KYPCo Gen Asset Grid 2020'!$O:$O,'KYPCo Gen Asset Grid 2020'!$BJ:$BJ,'Select cpr_ledger'!H45,'KYPCo Gen Asset Grid 2020'!$BL:$BL,'Select cpr_ledger'!R45)*T45</f>
        <v>135497.24349495384</v>
      </c>
      <c r="M45" s="10">
        <f>SUMIFS('KYPCo Gen Asset Grid 2020'!$P:$P,'KYPCo Gen Asset Grid 2020'!$BJ:$BJ,'Select cpr_ledger'!H45,'KYPCo Gen Asset Grid 2020'!$BL:$BL,'Select cpr_ledger'!R45)*T45</f>
        <v>40020.465865748891</v>
      </c>
      <c r="N45" s="10">
        <f t="shared" si="12"/>
        <v>95476.777629204968</v>
      </c>
      <c r="O45" s="10">
        <f t="shared" ref="O45:O65" si="17">N45-K45</f>
        <v>-154982.71237079502</v>
      </c>
      <c r="P45" s="10">
        <f t="shared" ref="P45:P65" si="18">O45*0.21</f>
        <v>-32546.369597866953</v>
      </c>
      <c r="R45" s="11" t="s">
        <v>104</v>
      </c>
      <c r="S45" s="10">
        <f t="shared" si="13"/>
        <v>70475807.170000002</v>
      </c>
      <c r="T45" s="12">
        <f t="shared" si="14"/>
        <v>4.1138971179235659E-3</v>
      </c>
      <c r="U45" s="13">
        <f>SUMIFS('KYPCo Gen Asset Grid 2020'!$BK:$BK,'KYPCo Gen Asset Grid 2020'!$BJ:$BJ,'Select cpr_ledger'!H45,'KYPCo Gen Asset Grid 2020'!$BL:$BL,'Select cpr_ledger'!R45)</f>
        <v>23208353.27</v>
      </c>
      <c r="V45" s="14">
        <f t="shared" si="15"/>
        <v>95476.777629204968</v>
      </c>
      <c r="X45" s="17">
        <f t="shared" si="16"/>
        <v>0</v>
      </c>
    </row>
    <row r="46" spans="1:24" x14ac:dyDescent="0.2">
      <c r="A46" t="s">
        <v>11</v>
      </c>
      <c r="B46" t="s">
        <v>22</v>
      </c>
      <c r="C46" t="s">
        <v>13</v>
      </c>
      <c r="D46" t="s">
        <v>23</v>
      </c>
      <c r="E46" t="s">
        <v>15</v>
      </c>
      <c r="F46" t="s">
        <v>19</v>
      </c>
      <c r="G46" t="s">
        <v>20</v>
      </c>
      <c r="H46">
        <v>2005</v>
      </c>
      <c r="I46" s="3">
        <v>4333093.0599999996</v>
      </c>
      <c r="J46" s="3">
        <v>1641787.38</v>
      </c>
      <c r="K46" s="3">
        <v>2691305.68</v>
      </c>
      <c r="L46" s="10">
        <f>SUMIFS('KYPCo Gen Asset Grid 2020'!$O:$O,'KYPCo Gen Asset Grid 2020'!$BJ:$BJ,'Select cpr_ledger'!H46,'KYPCo Gen Asset Grid 2020'!$BL:$BL,'Select cpr_ledger'!R46)*T46</f>
        <v>1219665.223783432</v>
      </c>
      <c r="M46" s="10">
        <f>SUMIFS('KYPCo Gen Asset Grid 2020'!$P:$P,'KYPCo Gen Asset Grid 2020'!$BJ:$BJ,'Select cpr_ledger'!H46,'KYPCo Gen Asset Grid 2020'!$BL:$BL,'Select cpr_ledger'!R46)*T46</f>
        <v>974799.02211378561</v>
      </c>
      <c r="N46" s="10">
        <f t="shared" si="12"/>
        <v>244866.20166964643</v>
      </c>
      <c r="O46" s="10">
        <f t="shared" si="17"/>
        <v>-2446439.4783303537</v>
      </c>
      <c r="P46" s="10">
        <f t="shared" si="18"/>
        <v>-513752.29044937424</v>
      </c>
      <c r="R46" s="11" t="s">
        <v>104</v>
      </c>
      <c r="S46" s="10">
        <f t="shared" si="13"/>
        <v>21800680.739999998</v>
      </c>
      <c r="T46" s="12">
        <f t="shared" si="14"/>
        <v>0.19875953011181063</v>
      </c>
      <c r="U46" s="13">
        <f>SUMIFS('KYPCo Gen Asset Grid 2020'!$BK:$BK,'KYPCo Gen Asset Grid 2020'!$BJ:$BJ,'Select cpr_ledger'!H46,'KYPCo Gen Asset Grid 2020'!$BL:$BL,'Select cpr_ledger'!R46)</f>
        <v>1231972.1299999997</v>
      </c>
      <c r="V46" s="14">
        <f t="shared" si="15"/>
        <v>244866.20166964643</v>
      </c>
      <c r="X46" s="17">
        <f t="shared" si="16"/>
        <v>0</v>
      </c>
    </row>
    <row r="47" spans="1:24" x14ac:dyDescent="0.2">
      <c r="A47" t="s">
        <v>11</v>
      </c>
      <c r="B47" t="s">
        <v>12</v>
      </c>
      <c r="C47" t="s">
        <v>13</v>
      </c>
      <c r="D47" t="s">
        <v>14</v>
      </c>
      <c r="E47" t="s">
        <v>15</v>
      </c>
      <c r="F47" t="s">
        <v>16</v>
      </c>
      <c r="G47" t="s">
        <v>24</v>
      </c>
      <c r="H47">
        <v>2009</v>
      </c>
      <c r="I47" s="3">
        <v>85385.27</v>
      </c>
      <c r="J47" s="3">
        <v>36834.660000000003</v>
      </c>
      <c r="K47" s="3">
        <v>48550.61</v>
      </c>
      <c r="L47" s="10">
        <f>SUMIFS('KYPCo Gen Asset Grid 2020'!$O:$O,'KYPCo Gen Asset Grid 2020'!$BJ:$BJ,'Select cpr_ledger'!H47,'KYPCo Gen Asset Grid 2020'!$BL:$BL,'Select cpr_ledger'!R47)*T47</f>
        <v>44450.33865196909</v>
      </c>
      <c r="M47" s="10">
        <f>SUMIFS('KYPCo Gen Asset Grid 2020'!$P:$P,'KYPCo Gen Asset Grid 2020'!$BJ:$BJ,'Select cpr_ledger'!H47,'KYPCo Gen Asset Grid 2020'!$BL:$BL,'Select cpr_ledger'!R47)*T47</f>
        <v>29798.53192616938</v>
      </c>
      <c r="N47" s="10">
        <f t="shared" si="12"/>
        <v>14651.806725799715</v>
      </c>
      <c r="O47" s="10">
        <f t="shared" si="17"/>
        <v>-33898.803274200283</v>
      </c>
      <c r="P47" s="10">
        <f t="shared" si="18"/>
        <v>-7118.7486875820596</v>
      </c>
      <c r="R47" s="11" t="s">
        <v>104</v>
      </c>
      <c r="S47" s="10">
        <f t="shared" si="13"/>
        <v>23156906.130000003</v>
      </c>
      <c r="T47" s="12">
        <f t="shared" si="14"/>
        <v>3.6872486126021185E-3</v>
      </c>
      <c r="U47" s="13">
        <f>SUMIFS('KYPCo Gen Asset Grid 2020'!$BK:$BK,'KYPCo Gen Asset Grid 2020'!$BJ:$BJ,'Select cpr_ledger'!H47,'KYPCo Gen Asset Grid 2020'!$BL:$BL,'Select cpr_ledger'!R47)</f>
        <v>3973642.21</v>
      </c>
      <c r="V47" s="14">
        <f t="shared" si="15"/>
        <v>14651.806725799715</v>
      </c>
      <c r="X47" s="17">
        <f t="shared" si="16"/>
        <v>0</v>
      </c>
    </row>
    <row r="48" spans="1:24" x14ac:dyDescent="0.2">
      <c r="A48" t="s">
        <v>11</v>
      </c>
      <c r="B48" t="s">
        <v>12</v>
      </c>
      <c r="C48" t="s">
        <v>13</v>
      </c>
      <c r="D48" t="s">
        <v>59</v>
      </c>
      <c r="E48" t="s">
        <v>15</v>
      </c>
      <c r="F48" t="s">
        <v>19</v>
      </c>
      <c r="G48" t="s">
        <v>60</v>
      </c>
      <c r="H48">
        <v>2009</v>
      </c>
      <c r="I48" s="3">
        <v>3031083.83</v>
      </c>
      <c r="J48" s="3">
        <v>3256256.38</v>
      </c>
      <c r="K48" s="3">
        <v>-225172.55</v>
      </c>
      <c r="L48" s="10">
        <f>SUMIFS('KYPCo Gen Asset Grid 2020'!$O:$O,'KYPCo Gen Asset Grid 2020'!$BJ:$BJ,'Select cpr_ledger'!H48,'KYPCo Gen Asset Grid 2020'!$BL:$BL,'Select cpr_ledger'!R48)*T48</f>
        <v>1577938.4749384469</v>
      </c>
      <c r="M48" s="10">
        <f>SUMIFS('KYPCo Gen Asset Grid 2020'!$P:$P,'KYPCo Gen Asset Grid 2020'!$BJ:$BJ,'Select cpr_ledger'!H48,'KYPCo Gen Asset Grid 2020'!$BL:$BL,'Select cpr_ledger'!R48)*T48</f>
        <v>1057815.3383967839</v>
      </c>
      <c r="N48" s="10">
        <f t="shared" si="12"/>
        <v>520123.13654166303</v>
      </c>
      <c r="O48" s="10">
        <f t="shared" si="17"/>
        <v>745295.68654166302</v>
      </c>
      <c r="P48" s="10">
        <f t="shared" si="18"/>
        <v>156512.09417374924</v>
      </c>
      <c r="R48" s="11" t="s">
        <v>104</v>
      </c>
      <c r="S48" s="10">
        <f t="shared" si="13"/>
        <v>23156906.130000003</v>
      </c>
      <c r="T48" s="12">
        <f t="shared" si="14"/>
        <v>0.13089329865500474</v>
      </c>
      <c r="U48" s="13">
        <f>SUMIFS('KYPCo Gen Asset Grid 2020'!$BK:$BK,'KYPCo Gen Asset Grid 2020'!$BJ:$BJ,'Select cpr_ledger'!H48,'KYPCo Gen Asset Grid 2020'!$BL:$BL,'Select cpr_ledger'!R48)</f>
        <v>3973642.21</v>
      </c>
      <c r="V48" s="14">
        <f t="shared" si="15"/>
        <v>520123.13654166303</v>
      </c>
      <c r="X48" s="17">
        <f t="shared" si="16"/>
        <v>0</v>
      </c>
    </row>
    <row r="49" spans="1:24" x14ac:dyDescent="0.2">
      <c r="A49" t="s">
        <v>11</v>
      </c>
      <c r="B49" t="s">
        <v>12</v>
      </c>
      <c r="C49" t="s">
        <v>13</v>
      </c>
      <c r="D49" t="s">
        <v>14</v>
      </c>
      <c r="E49" t="s">
        <v>15</v>
      </c>
      <c r="F49" t="s">
        <v>16</v>
      </c>
      <c r="G49" t="s">
        <v>24</v>
      </c>
      <c r="H49">
        <v>1971</v>
      </c>
      <c r="I49" s="3">
        <v>147607.57999999999</v>
      </c>
      <c r="J49" s="3">
        <v>145341.84</v>
      </c>
      <c r="K49" s="3">
        <v>2265.7399999999998</v>
      </c>
      <c r="L49" s="10">
        <f>SUMIFS('KYPCo Gen Asset Grid 2020'!$O:$O,'KYPCo Gen Asset Grid 2020'!$BJ:$BJ,'Select cpr_ledger'!H49,'KYPCo Gen Asset Grid 2020'!$BL:$BL,'Select cpr_ledger'!R49)*T49</f>
        <v>209616.37801429443</v>
      </c>
      <c r="M49" s="10">
        <f>SUMIFS('KYPCo Gen Asset Grid 2020'!$P:$P,'KYPCo Gen Asset Grid 2020'!$BJ:$BJ,'Select cpr_ledger'!H49,'KYPCo Gen Asset Grid 2020'!$BL:$BL,'Select cpr_ledger'!R49)*T49</f>
        <v>209616.37801429443</v>
      </c>
      <c r="N49" s="10">
        <f t="shared" si="12"/>
        <v>0</v>
      </c>
      <c r="O49" s="10">
        <f t="shared" si="17"/>
        <v>-2265.7399999999998</v>
      </c>
      <c r="P49" s="10">
        <f t="shared" si="18"/>
        <v>-475.80539999999996</v>
      </c>
      <c r="R49" s="11" t="s">
        <v>104</v>
      </c>
      <c r="S49" s="10">
        <f t="shared" si="13"/>
        <v>69866541.61999999</v>
      </c>
      <c r="T49" s="12">
        <f t="shared" si="14"/>
        <v>2.1127076935170048E-3</v>
      </c>
      <c r="U49" s="13">
        <f>SUMIFS('KYPCo Gen Asset Grid 2020'!$BK:$BK,'KYPCo Gen Asset Grid 2020'!$BJ:$BJ,'Select cpr_ledger'!H49,'KYPCo Gen Asset Grid 2020'!$BL:$BL,'Select cpr_ledger'!R49)</f>
        <v>0</v>
      </c>
      <c r="V49" s="14">
        <f t="shared" si="15"/>
        <v>0</v>
      </c>
      <c r="X49" s="17">
        <f t="shared" si="16"/>
        <v>0</v>
      </c>
    </row>
    <row r="50" spans="1:24" x14ac:dyDescent="0.2">
      <c r="A50" t="s">
        <v>11</v>
      </c>
      <c r="B50" t="s">
        <v>12</v>
      </c>
      <c r="C50" t="s">
        <v>13</v>
      </c>
      <c r="D50" t="s">
        <v>18</v>
      </c>
      <c r="E50" t="s">
        <v>15</v>
      </c>
      <c r="F50" t="s">
        <v>19</v>
      </c>
      <c r="G50" t="s">
        <v>20</v>
      </c>
      <c r="H50">
        <v>1974</v>
      </c>
      <c r="I50" s="3">
        <v>248037.32</v>
      </c>
      <c r="J50" s="3">
        <v>250192.84</v>
      </c>
      <c r="K50" s="3">
        <v>-2155.52</v>
      </c>
      <c r="L50" s="10">
        <f>SUMIFS('KYPCo Gen Asset Grid 2020'!$O:$O,'KYPCo Gen Asset Grid 2020'!$BJ:$BJ,'Select cpr_ledger'!H50,'KYPCo Gen Asset Grid 2020'!$BL:$BL,'Select cpr_ledger'!R50)*T50</f>
        <v>391402.25693108339</v>
      </c>
      <c r="M50" s="10">
        <f>SUMIFS('KYPCo Gen Asset Grid 2020'!$P:$P,'KYPCo Gen Asset Grid 2020'!$BJ:$BJ,'Select cpr_ledger'!H50,'KYPCo Gen Asset Grid 2020'!$BL:$BL,'Select cpr_ledger'!R50)*T50</f>
        <v>391402.25693108339</v>
      </c>
      <c r="N50" s="10">
        <f t="shared" si="12"/>
        <v>0</v>
      </c>
      <c r="O50" s="10">
        <f t="shared" si="17"/>
        <v>2155.52</v>
      </c>
      <c r="P50" s="10">
        <f t="shared" si="18"/>
        <v>452.6592</v>
      </c>
      <c r="R50" s="11" t="s">
        <v>104</v>
      </c>
      <c r="S50" s="10">
        <f t="shared" si="13"/>
        <v>788433.21</v>
      </c>
      <c r="T50" s="12">
        <f t="shared" si="14"/>
        <v>0.31459522107142091</v>
      </c>
      <c r="U50" s="13">
        <f>SUMIFS('KYPCo Gen Asset Grid 2020'!$BK:$BK,'KYPCo Gen Asset Grid 2020'!$BJ:$BJ,'Select cpr_ledger'!H50,'KYPCo Gen Asset Grid 2020'!$BL:$BL,'Select cpr_ledger'!R50)</f>
        <v>0</v>
      </c>
      <c r="V50" s="14">
        <f t="shared" si="15"/>
        <v>0</v>
      </c>
      <c r="X50" s="17">
        <f t="shared" si="16"/>
        <v>0</v>
      </c>
    </row>
    <row r="51" spans="1:24" x14ac:dyDescent="0.2">
      <c r="A51" t="s">
        <v>11</v>
      </c>
      <c r="B51" t="s">
        <v>43</v>
      </c>
      <c r="C51" t="s">
        <v>13</v>
      </c>
      <c r="D51" t="s">
        <v>52</v>
      </c>
      <c r="E51" t="s">
        <v>15</v>
      </c>
      <c r="F51" t="s">
        <v>19</v>
      </c>
      <c r="G51" t="s">
        <v>20</v>
      </c>
      <c r="H51">
        <v>1985</v>
      </c>
      <c r="I51" s="3">
        <v>67719.5</v>
      </c>
      <c r="J51" s="3">
        <v>49349.02</v>
      </c>
      <c r="K51" s="3">
        <v>18370.48</v>
      </c>
      <c r="L51" s="10">
        <f>SUMIFS('KYPCo Gen Asset Grid 2020'!$O:$O,'KYPCo Gen Asset Grid 2020'!$BJ:$BJ,'Select cpr_ledger'!H51,'KYPCo Gen Asset Grid 2020'!$BL:$BL,'Select cpr_ledger'!R51)*T51</f>
        <v>26335.599410227172</v>
      </c>
      <c r="M51" s="10">
        <f>SUMIFS('KYPCo Gen Asset Grid 2020'!$P:$P,'KYPCo Gen Asset Grid 2020'!$BJ:$BJ,'Select cpr_ledger'!H51,'KYPCo Gen Asset Grid 2020'!$BL:$BL,'Select cpr_ledger'!R51)*T51</f>
        <v>26335.599410227172</v>
      </c>
      <c r="N51" s="10">
        <f t="shared" si="12"/>
        <v>0</v>
      </c>
      <c r="O51" s="10">
        <f t="shared" si="17"/>
        <v>-18370.48</v>
      </c>
      <c r="P51" s="10">
        <f t="shared" si="18"/>
        <v>-3857.8008</v>
      </c>
      <c r="R51" s="11" t="s">
        <v>104</v>
      </c>
      <c r="S51" s="10">
        <f t="shared" si="13"/>
        <v>597248.6100000001</v>
      </c>
      <c r="T51" s="12">
        <f t="shared" si="14"/>
        <v>0.11338578083923877</v>
      </c>
      <c r="U51" s="13">
        <f>SUMIFS('KYPCo Gen Asset Grid 2020'!$BK:$BK,'KYPCo Gen Asset Grid 2020'!$BJ:$BJ,'Select cpr_ledger'!H51,'KYPCo Gen Asset Grid 2020'!$BL:$BL,'Select cpr_ledger'!R51)</f>
        <v>0</v>
      </c>
      <c r="V51" s="14">
        <f t="shared" si="15"/>
        <v>0</v>
      </c>
      <c r="X51" s="17">
        <f t="shared" si="16"/>
        <v>0</v>
      </c>
    </row>
    <row r="52" spans="1:24" x14ac:dyDescent="0.2">
      <c r="A52" t="s">
        <v>11</v>
      </c>
      <c r="B52" t="s">
        <v>34</v>
      </c>
      <c r="C52" t="s">
        <v>13</v>
      </c>
      <c r="D52" t="s">
        <v>35</v>
      </c>
      <c r="E52" t="s">
        <v>15</v>
      </c>
      <c r="F52" t="s">
        <v>16</v>
      </c>
      <c r="G52" t="s">
        <v>24</v>
      </c>
      <c r="H52">
        <v>1978</v>
      </c>
      <c r="I52" s="3">
        <v>9747.5</v>
      </c>
      <c r="J52" s="3">
        <v>7525.66</v>
      </c>
      <c r="K52" s="3">
        <v>2221.84</v>
      </c>
      <c r="L52" s="10">
        <f>SUMIFS('KYPCo Gen Asset Grid 2020'!$O:$O,'KYPCo Gen Asset Grid 2020'!$BJ:$BJ,'Select cpr_ledger'!H52,'KYPCo Gen Asset Grid 2020'!$BL:$BL,'Select cpr_ledger'!R52)*T52</f>
        <v>13511.119903416482</v>
      </c>
      <c r="M52" s="10">
        <f>SUMIFS('KYPCo Gen Asset Grid 2020'!$P:$P,'KYPCo Gen Asset Grid 2020'!$BJ:$BJ,'Select cpr_ledger'!H52,'KYPCo Gen Asset Grid 2020'!$BL:$BL,'Select cpr_ledger'!R52)*T52</f>
        <v>13511.119903416482</v>
      </c>
      <c r="N52" s="10">
        <f t="shared" si="12"/>
        <v>0</v>
      </c>
      <c r="O52" s="10">
        <f t="shared" si="17"/>
        <v>-2221.84</v>
      </c>
      <c r="P52" s="10">
        <f t="shared" si="18"/>
        <v>-466.58640000000003</v>
      </c>
      <c r="R52" s="11" t="s">
        <v>104</v>
      </c>
      <c r="S52" s="10">
        <f t="shared" si="13"/>
        <v>40116366.789999999</v>
      </c>
      <c r="T52" s="12">
        <f t="shared" si="14"/>
        <v>2.4298062810687549E-4</v>
      </c>
      <c r="U52" s="13">
        <f>SUMIFS('KYPCo Gen Asset Grid 2020'!$BK:$BK,'KYPCo Gen Asset Grid 2020'!$BJ:$BJ,'Select cpr_ledger'!H52,'KYPCo Gen Asset Grid 2020'!$BL:$BL,'Select cpr_ledger'!R52)</f>
        <v>0</v>
      </c>
      <c r="V52" s="14">
        <f t="shared" si="15"/>
        <v>0</v>
      </c>
      <c r="X52" s="17">
        <f t="shared" si="16"/>
        <v>0</v>
      </c>
    </row>
    <row r="53" spans="1:24" x14ac:dyDescent="0.2">
      <c r="A53" t="s">
        <v>11</v>
      </c>
      <c r="B53" t="s">
        <v>26</v>
      </c>
      <c r="C53" t="s">
        <v>13</v>
      </c>
      <c r="D53" t="s">
        <v>45</v>
      </c>
      <c r="E53" t="s">
        <v>15</v>
      </c>
      <c r="F53" t="s">
        <v>19</v>
      </c>
      <c r="G53" t="s">
        <v>20</v>
      </c>
      <c r="H53">
        <v>1979</v>
      </c>
      <c r="I53" s="3">
        <v>175521</v>
      </c>
      <c r="J53" s="3">
        <v>175956</v>
      </c>
      <c r="K53" s="3">
        <v>-435</v>
      </c>
      <c r="L53" s="10">
        <f>SUMIFS('KYPCo Gen Asset Grid 2020'!$O:$O,'KYPCo Gen Asset Grid 2020'!$BJ:$BJ,'Select cpr_ledger'!H53,'KYPCo Gen Asset Grid 2020'!$BL:$BL,'Select cpr_ledger'!R53)*T53</f>
        <v>427394.05146452016</v>
      </c>
      <c r="M53" s="10">
        <f>SUMIFS('KYPCo Gen Asset Grid 2020'!$P:$P,'KYPCo Gen Asset Grid 2020'!$BJ:$BJ,'Select cpr_ledger'!H53,'KYPCo Gen Asset Grid 2020'!$BL:$BL,'Select cpr_ledger'!R53)*T53</f>
        <v>427394.05146452016</v>
      </c>
      <c r="N53" s="10">
        <f t="shared" si="12"/>
        <v>0</v>
      </c>
      <c r="O53" s="10">
        <f t="shared" si="17"/>
        <v>435</v>
      </c>
      <c r="P53" s="10">
        <f t="shared" si="18"/>
        <v>91.35</v>
      </c>
      <c r="R53" s="11" t="s">
        <v>104</v>
      </c>
      <c r="S53" s="10">
        <f t="shared" si="13"/>
        <v>1841146.6700000002</v>
      </c>
      <c r="T53" s="12">
        <f t="shared" si="14"/>
        <v>9.5332437583584798E-2</v>
      </c>
      <c r="U53" s="13">
        <f>SUMIFS('KYPCo Gen Asset Grid 2020'!$BK:$BK,'KYPCo Gen Asset Grid 2020'!$BJ:$BJ,'Select cpr_ledger'!H53,'KYPCo Gen Asset Grid 2020'!$BL:$BL,'Select cpr_ledger'!R53)</f>
        <v>0</v>
      </c>
      <c r="V53" s="14">
        <f t="shared" si="15"/>
        <v>0</v>
      </c>
      <c r="X53" s="17">
        <f t="shared" si="16"/>
        <v>0</v>
      </c>
    </row>
    <row r="54" spans="1:24" x14ac:dyDescent="0.2">
      <c r="A54" t="s">
        <v>11</v>
      </c>
      <c r="B54" t="s">
        <v>43</v>
      </c>
      <c r="C54" t="s">
        <v>13</v>
      </c>
      <c r="D54" t="s">
        <v>52</v>
      </c>
      <c r="E54" t="s">
        <v>15</v>
      </c>
      <c r="F54" t="s">
        <v>19</v>
      </c>
      <c r="G54" t="s">
        <v>20</v>
      </c>
      <c r="H54">
        <v>1976</v>
      </c>
      <c r="I54" s="3">
        <v>2531</v>
      </c>
      <c r="J54" s="3">
        <v>2312.0100000000002</v>
      </c>
      <c r="K54" s="3">
        <v>218.99</v>
      </c>
      <c r="L54" s="10">
        <f>SUMIFS('KYPCo Gen Asset Grid 2020'!$O:$O,'KYPCo Gen Asset Grid 2020'!$BJ:$BJ,'Select cpr_ledger'!H54,'KYPCo Gen Asset Grid 2020'!$BL:$BL,'Select cpr_ledger'!R54)*T54</f>
        <v>5904.7283040167031</v>
      </c>
      <c r="M54" s="10">
        <f>SUMIFS('KYPCo Gen Asset Grid 2020'!$P:$P,'KYPCo Gen Asset Grid 2020'!$BJ:$BJ,'Select cpr_ledger'!H54,'KYPCo Gen Asset Grid 2020'!$BL:$BL,'Select cpr_ledger'!R54)*T54</f>
        <v>5904.7283040167031</v>
      </c>
      <c r="N54" s="10">
        <f t="shared" si="12"/>
        <v>0</v>
      </c>
      <c r="O54" s="10">
        <f t="shared" si="17"/>
        <v>-218.99</v>
      </c>
      <c r="P54" s="10">
        <f t="shared" si="18"/>
        <v>-45.987900000000003</v>
      </c>
      <c r="R54" s="11" t="s">
        <v>104</v>
      </c>
      <c r="S54" s="10">
        <f t="shared" si="13"/>
        <v>5393954.4199999999</v>
      </c>
      <c r="T54" s="12">
        <f t="shared" si="14"/>
        <v>4.6922902993310796E-4</v>
      </c>
      <c r="U54" s="13">
        <f>SUMIFS('KYPCo Gen Asset Grid 2020'!$BK:$BK,'KYPCo Gen Asset Grid 2020'!$BJ:$BJ,'Select cpr_ledger'!H54,'KYPCo Gen Asset Grid 2020'!$BL:$BL,'Select cpr_ledger'!R54)</f>
        <v>0</v>
      </c>
      <c r="V54" s="14">
        <f t="shared" si="15"/>
        <v>0</v>
      </c>
      <c r="X54" s="17">
        <f t="shared" si="16"/>
        <v>0</v>
      </c>
    </row>
    <row r="55" spans="1:24" x14ac:dyDescent="0.2">
      <c r="A55" t="s">
        <v>11</v>
      </c>
      <c r="B55" t="s">
        <v>22</v>
      </c>
      <c r="C55" t="s">
        <v>13</v>
      </c>
      <c r="D55" t="s">
        <v>23</v>
      </c>
      <c r="E55" t="s">
        <v>15</v>
      </c>
      <c r="F55" t="s">
        <v>19</v>
      </c>
      <c r="G55" t="s">
        <v>20</v>
      </c>
      <c r="H55">
        <v>1987</v>
      </c>
      <c r="I55" s="3">
        <v>467235</v>
      </c>
      <c r="J55" s="3">
        <v>382619.75</v>
      </c>
      <c r="K55" s="3">
        <v>84615.25</v>
      </c>
      <c r="L55" s="10">
        <f>SUMIFS('KYPCo Gen Asset Grid 2020'!$O:$O,'KYPCo Gen Asset Grid 2020'!$BJ:$BJ,'Select cpr_ledger'!H55,'KYPCo Gen Asset Grid 2020'!$BL:$BL,'Select cpr_ledger'!R55)*T55</f>
        <v>289877.01394722273</v>
      </c>
      <c r="M55" s="10">
        <f>SUMIFS('KYPCo Gen Asset Grid 2020'!$P:$P,'KYPCo Gen Asset Grid 2020'!$BJ:$BJ,'Select cpr_ledger'!H55,'KYPCo Gen Asset Grid 2020'!$BL:$BL,'Select cpr_ledger'!R55)*T55</f>
        <v>289877.01394722273</v>
      </c>
      <c r="N55" s="10">
        <f t="shared" si="12"/>
        <v>0</v>
      </c>
      <c r="O55" s="10">
        <f t="shared" si="17"/>
        <v>-84615.25</v>
      </c>
      <c r="P55" s="10">
        <f t="shared" si="18"/>
        <v>-17769.202499999999</v>
      </c>
      <c r="R55" s="11" t="s">
        <v>104</v>
      </c>
      <c r="S55" s="10">
        <f t="shared" si="13"/>
        <v>3571575.57</v>
      </c>
      <c r="T55" s="12">
        <f t="shared" si="14"/>
        <v>0.13082041548402684</v>
      </c>
      <c r="U55" s="13">
        <f>SUMIFS('KYPCo Gen Asset Grid 2020'!$BK:$BK,'KYPCo Gen Asset Grid 2020'!$BJ:$BJ,'Select cpr_ledger'!H55,'KYPCo Gen Asset Grid 2020'!$BL:$BL,'Select cpr_ledger'!R55)</f>
        <v>0</v>
      </c>
      <c r="V55" s="14">
        <f t="shared" si="15"/>
        <v>0</v>
      </c>
      <c r="X55" s="17">
        <f t="shared" si="16"/>
        <v>0</v>
      </c>
    </row>
    <row r="56" spans="1:24" x14ac:dyDescent="0.2">
      <c r="A56" t="s">
        <v>11</v>
      </c>
      <c r="B56" t="s">
        <v>26</v>
      </c>
      <c r="C56" t="s">
        <v>13</v>
      </c>
      <c r="D56" t="s">
        <v>27</v>
      </c>
      <c r="E56" t="s">
        <v>15</v>
      </c>
      <c r="F56" t="s">
        <v>16</v>
      </c>
      <c r="G56" t="s">
        <v>24</v>
      </c>
      <c r="H56">
        <v>2005</v>
      </c>
      <c r="I56" s="3">
        <v>339407.49</v>
      </c>
      <c r="J56" s="3">
        <v>145454.66</v>
      </c>
      <c r="K56" s="3">
        <v>193952.83</v>
      </c>
      <c r="L56" s="10">
        <f>SUMIFS('KYPCo Gen Asset Grid 2020'!$O:$O,'KYPCo Gen Asset Grid 2020'!$BJ:$BJ,'Select cpr_ledger'!H56,'KYPCo Gen Asset Grid 2020'!$BL:$BL,'Select cpr_ledger'!R56)*T56</f>
        <v>95535.338501274426</v>
      </c>
      <c r="M56" s="10">
        <f>SUMIFS('KYPCo Gen Asset Grid 2020'!$P:$P,'KYPCo Gen Asset Grid 2020'!$BJ:$BJ,'Select cpr_ledger'!H56,'KYPCo Gen Asset Grid 2020'!$BL:$BL,'Select cpr_ledger'!R56)*T56</f>
        <v>76355.177414559032</v>
      </c>
      <c r="N56" s="10">
        <f t="shared" si="12"/>
        <v>19180.161086715387</v>
      </c>
      <c r="O56" s="10">
        <f t="shared" si="17"/>
        <v>-174772.66891328461</v>
      </c>
      <c r="P56" s="10">
        <f t="shared" si="18"/>
        <v>-36702.260471789763</v>
      </c>
      <c r="R56" s="11" t="s">
        <v>104</v>
      </c>
      <c r="S56" s="10">
        <f t="shared" si="13"/>
        <v>21800680.739999998</v>
      </c>
      <c r="T56" s="12">
        <f t="shared" si="14"/>
        <v>1.5568664760878472E-2</v>
      </c>
      <c r="U56" s="13">
        <f>SUMIFS('KYPCo Gen Asset Grid 2020'!$BK:$BK,'KYPCo Gen Asset Grid 2020'!$BJ:$BJ,'Select cpr_ledger'!H56,'KYPCo Gen Asset Grid 2020'!$BL:$BL,'Select cpr_ledger'!R56)</f>
        <v>1231972.1299999997</v>
      </c>
      <c r="V56" s="14">
        <f t="shared" si="15"/>
        <v>19180.161086715387</v>
      </c>
      <c r="X56" s="17">
        <f t="shared" si="16"/>
        <v>0</v>
      </c>
    </row>
    <row r="57" spans="1:24" x14ac:dyDescent="0.2">
      <c r="A57" t="s">
        <v>11</v>
      </c>
      <c r="B57" t="s">
        <v>22</v>
      </c>
      <c r="C57" t="s">
        <v>13</v>
      </c>
      <c r="D57" t="s">
        <v>25</v>
      </c>
      <c r="E57" t="s">
        <v>15</v>
      </c>
      <c r="F57" t="s">
        <v>16</v>
      </c>
      <c r="G57" t="s">
        <v>24</v>
      </c>
      <c r="H57">
        <v>2009</v>
      </c>
      <c r="I57" s="3">
        <v>25383.29</v>
      </c>
      <c r="J57" s="3">
        <v>8571.4</v>
      </c>
      <c r="K57" s="3">
        <v>16811.89</v>
      </c>
      <c r="L57" s="10">
        <f>SUMIFS('KYPCo Gen Asset Grid 2020'!$O:$O,'KYPCo Gen Asset Grid 2020'!$BJ:$BJ,'Select cpr_ledger'!H57,'KYPCo Gen Asset Grid 2020'!$BL:$BL,'Select cpr_ledger'!R57)*T57</f>
        <v>13214.174255127851</v>
      </c>
      <c r="M57" s="10">
        <f>SUMIFS('KYPCo Gen Asset Grid 2020'!$P:$P,'KYPCo Gen Asset Grid 2020'!$BJ:$BJ,'Select cpr_ledger'!H57,'KYPCo Gen Asset Grid 2020'!$BL:$BL,'Select cpr_ledger'!R57)*T57</f>
        <v>8858.4925415849357</v>
      </c>
      <c r="N57" s="10">
        <f t="shared" si="12"/>
        <v>4355.6817135429174</v>
      </c>
      <c r="O57" s="10">
        <f t="shared" si="17"/>
        <v>-12456.208286457082</v>
      </c>
      <c r="P57" s="10">
        <f t="shared" si="18"/>
        <v>-2615.8037401559873</v>
      </c>
      <c r="R57" s="11" t="s">
        <v>104</v>
      </c>
      <c r="S57" s="10">
        <f t="shared" si="13"/>
        <v>23156906.130000003</v>
      </c>
      <c r="T57" s="12">
        <f t="shared" si="14"/>
        <v>1.096143407824057E-3</v>
      </c>
      <c r="U57" s="13">
        <f>SUMIFS('KYPCo Gen Asset Grid 2020'!$BK:$BK,'KYPCo Gen Asset Grid 2020'!$BJ:$BJ,'Select cpr_ledger'!H57,'KYPCo Gen Asset Grid 2020'!$BL:$BL,'Select cpr_ledger'!R57)</f>
        <v>3973642.21</v>
      </c>
      <c r="V57" s="14">
        <f t="shared" si="15"/>
        <v>4355.6817135429174</v>
      </c>
      <c r="X57" s="17">
        <f t="shared" si="16"/>
        <v>0</v>
      </c>
    </row>
    <row r="58" spans="1:24" x14ac:dyDescent="0.2">
      <c r="A58" t="s">
        <v>11</v>
      </c>
      <c r="B58" t="s">
        <v>36</v>
      </c>
      <c r="C58" t="s">
        <v>13</v>
      </c>
      <c r="D58" t="s">
        <v>37</v>
      </c>
      <c r="E58" t="s">
        <v>15</v>
      </c>
      <c r="F58" t="s">
        <v>38</v>
      </c>
      <c r="G58" t="s">
        <v>39</v>
      </c>
      <c r="H58">
        <v>1996</v>
      </c>
      <c r="I58" s="3">
        <v>278.02</v>
      </c>
      <c r="J58" s="3">
        <v>303.8</v>
      </c>
      <c r="K58" s="3">
        <v>-25.78</v>
      </c>
      <c r="L58" s="10">
        <f>SUMIFS('KYPCo Gen Asset Grid 2020'!$O:$O,'KYPCo Gen Asset Grid 2020'!$BJ:$BJ,'Select cpr_ledger'!H58,'KYPCo Gen Asset Grid 2020'!$BL:$BL,'Select cpr_ledger'!R58)*T58</f>
        <v>-6123.2030408908986</v>
      </c>
      <c r="M58" s="10">
        <f>SUMIFS('KYPCo Gen Asset Grid 2020'!$P:$P,'KYPCo Gen Asset Grid 2020'!$BJ:$BJ,'Select cpr_ledger'!H58,'KYPCo Gen Asset Grid 2020'!$BL:$BL,'Select cpr_ledger'!R58)*T58</f>
        <v>-6123.2030408908986</v>
      </c>
      <c r="N58" s="10">
        <f t="shared" si="12"/>
        <v>0</v>
      </c>
      <c r="O58" s="10">
        <f t="shared" si="17"/>
        <v>25.78</v>
      </c>
      <c r="P58" s="10">
        <f t="shared" si="18"/>
        <v>5.4138000000000002</v>
      </c>
      <c r="R58" s="11" t="s">
        <v>112</v>
      </c>
      <c r="S58" s="10">
        <f t="shared" si="13"/>
        <v>574.70000000000005</v>
      </c>
      <c r="T58" s="12">
        <f t="shared" si="14"/>
        <v>0.48376544283974238</v>
      </c>
      <c r="U58" s="13">
        <f>SUMIFS('KYPCo Gen Asset Grid 2020'!$BK:$BK,'KYPCo Gen Asset Grid 2020'!$BJ:$BJ,'Select cpr_ledger'!H58,'KYPCo Gen Asset Grid 2020'!$BL:$BL,'Select cpr_ledger'!R58)</f>
        <v>0</v>
      </c>
      <c r="V58" s="14">
        <f t="shared" si="15"/>
        <v>0</v>
      </c>
      <c r="X58" s="17">
        <f t="shared" si="16"/>
        <v>0</v>
      </c>
    </row>
    <row r="59" spans="1:24" x14ac:dyDescent="0.2">
      <c r="A59" t="s">
        <v>11</v>
      </c>
      <c r="B59" t="s">
        <v>43</v>
      </c>
      <c r="C59" t="s">
        <v>13</v>
      </c>
      <c r="D59" t="s">
        <v>52</v>
      </c>
      <c r="E59" t="s">
        <v>15</v>
      </c>
      <c r="F59" t="s">
        <v>19</v>
      </c>
      <c r="G59" t="s">
        <v>20</v>
      </c>
      <c r="H59">
        <v>1994</v>
      </c>
      <c r="I59" s="3">
        <v>71172.009999999995</v>
      </c>
      <c r="J59" s="3">
        <v>38716.089999999997</v>
      </c>
      <c r="K59" s="3">
        <v>32455.919999999998</v>
      </c>
      <c r="L59" s="10">
        <f>SUMIFS('KYPCo Gen Asset Grid 2020'!$O:$O,'KYPCo Gen Asset Grid 2020'!$BJ:$BJ,'Select cpr_ledger'!H59,'KYPCo Gen Asset Grid 2020'!$BL:$BL,'Select cpr_ledger'!R59)*T59</f>
        <v>20865.473243361008</v>
      </c>
      <c r="M59" s="10">
        <f>SUMIFS('KYPCo Gen Asset Grid 2020'!$P:$P,'KYPCo Gen Asset Grid 2020'!$BJ:$BJ,'Select cpr_ledger'!H59,'KYPCo Gen Asset Grid 2020'!$BL:$BL,'Select cpr_ledger'!R59)*T59</f>
        <v>20865.473243361008</v>
      </c>
      <c r="N59" s="10">
        <f t="shared" si="12"/>
        <v>0</v>
      </c>
      <c r="O59" s="10">
        <f t="shared" si="17"/>
        <v>-32455.919999999998</v>
      </c>
      <c r="P59" s="10">
        <f t="shared" si="18"/>
        <v>-6815.743199999999</v>
      </c>
      <c r="R59" s="11" t="s">
        <v>104</v>
      </c>
      <c r="S59" s="10">
        <f t="shared" si="13"/>
        <v>14037455.389999999</v>
      </c>
      <c r="T59" s="12">
        <f t="shared" si="14"/>
        <v>5.0701503956836437E-3</v>
      </c>
      <c r="U59" s="13">
        <f>SUMIFS('KYPCo Gen Asset Grid 2020'!$BK:$BK,'KYPCo Gen Asset Grid 2020'!$BJ:$BJ,'Select cpr_ledger'!H59,'KYPCo Gen Asset Grid 2020'!$BL:$BL,'Select cpr_ledger'!R59)</f>
        <v>0</v>
      </c>
      <c r="V59" s="14">
        <f t="shared" si="15"/>
        <v>0</v>
      </c>
      <c r="X59" s="17">
        <f t="shared" si="16"/>
        <v>0</v>
      </c>
    </row>
    <row r="60" spans="1:24" x14ac:dyDescent="0.2">
      <c r="A60" t="s">
        <v>11</v>
      </c>
      <c r="B60" t="s">
        <v>22</v>
      </c>
      <c r="C60" t="s">
        <v>13</v>
      </c>
      <c r="D60" t="s">
        <v>25</v>
      </c>
      <c r="E60" t="s">
        <v>15</v>
      </c>
      <c r="F60" t="s">
        <v>16</v>
      </c>
      <c r="G60" t="s">
        <v>24</v>
      </c>
      <c r="H60">
        <v>1994</v>
      </c>
      <c r="I60" s="3">
        <v>926657.58</v>
      </c>
      <c r="J60" s="3">
        <v>721059.71</v>
      </c>
      <c r="K60" s="3">
        <v>205597.87</v>
      </c>
      <c r="L60" s="10">
        <f>SUMIFS('KYPCo Gen Asset Grid 2020'!$O:$O,'KYPCo Gen Asset Grid 2020'!$BJ:$BJ,'Select cpr_ledger'!H60,'KYPCo Gen Asset Grid 2020'!$BL:$BL,'Select cpr_ledger'!R60)*T60</f>
        <v>271667.87816232344</v>
      </c>
      <c r="M60" s="10">
        <f>SUMIFS('KYPCo Gen Asset Grid 2020'!$P:$P,'KYPCo Gen Asset Grid 2020'!$BJ:$BJ,'Select cpr_ledger'!H60,'KYPCo Gen Asset Grid 2020'!$BL:$BL,'Select cpr_ledger'!R60)*T60</f>
        <v>271667.87816232344</v>
      </c>
      <c r="N60" s="10">
        <f t="shared" si="12"/>
        <v>0</v>
      </c>
      <c r="O60" s="10">
        <f t="shared" si="17"/>
        <v>-205597.87</v>
      </c>
      <c r="P60" s="10">
        <f t="shared" si="18"/>
        <v>-43175.5527</v>
      </c>
      <c r="R60" s="11" t="s">
        <v>104</v>
      </c>
      <c r="S60" s="10">
        <f t="shared" si="13"/>
        <v>14037455.389999999</v>
      </c>
      <c r="T60" s="12">
        <f t="shared" si="14"/>
        <v>6.6013216373968481E-2</v>
      </c>
      <c r="U60" s="13">
        <f>SUMIFS('KYPCo Gen Asset Grid 2020'!$BK:$BK,'KYPCo Gen Asset Grid 2020'!$BJ:$BJ,'Select cpr_ledger'!H60,'KYPCo Gen Asset Grid 2020'!$BL:$BL,'Select cpr_ledger'!R60)</f>
        <v>0</v>
      </c>
      <c r="V60" s="14">
        <f t="shared" si="15"/>
        <v>0</v>
      </c>
      <c r="X60" s="17">
        <f t="shared" si="16"/>
        <v>0</v>
      </c>
    </row>
    <row r="61" spans="1:24" x14ac:dyDescent="0.2">
      <c r="A61" t="s">
        <v>11</v>
      </c>
      <c r="B61" t="s">
        <v>22</v>
      </c>
      <c r="C61" t="s">
        <v>13</v>
      </c>
      <c r="D61" t="s">
        <v>25</v>
      </c>
      <c r="E61" t="s">
        <v>15</v>
      </c>
      <c r="F61" t="s">
        <v>16</v>
      </c>
      <c r="G61" t="s">
        <v>24</v>
      </c>
      <c r="H61">
        <v>1986</v>
      </c>
      <c r="I61" s="3">
        <v>30319.279999999999</v>
      </c>
      <c r="J61" s="3">
        <v>29138.85</v>
      </c>
      <c r="K61" s="3">
        <v>1180.43</v>
      </c>
      <c r="L61" s="10">
        <f>SUMIFS('KYPCo Gen Asset Grid 2020'!$O:$O,'KYPCo Gen Asset Grid 2020'!$BJ:$BJ,'Select cpr_ledger'!H61,'KYPCo Gen Asset Grid 2020'!$BL:$BL,'Select cpr_ledger'!R61)*T61</f>
        <v>29185.007399834511</v>
      </c>
      <c r="M61" s="10">
        <f>SUMIFS('KYPCo Gen Asset Grid 2020'!$P:$P,'KYPCo Gen Asset Grid 2020'!$BJ:$BJ,'Select cpr_ledger'!H61,'KYPCo Gen Asset Grid 2020'!$BL:$BL,'Select cpr_ledger'!R61)*T61</f>
        <v>29185.007399834511</v>
      </c>
      <c r="N61" s="10">
        <f t="shared" si="12"/>
        <v>0</v>
      </c>
      <c r="O61" s="10">
        <f t="shared" si="17"/>
        <v>-1180.43</v>
      </c>
      <c r="P61" s="10">
        <f t="shared" si="18"/>
        <v>-247.8903</v>
      </c>
      <c r="R61" s="11" t="s">
        <v>104</v>
      </c>
      <c r="S61" s="10">
        <f t="shared" si="13"/>
        <v>1220219.45</v>
      </c>
      <c r="T61" s="12">
        <f t="shared" si="14"/>
        <v>2.4847399375579532E-2</v>
      </c>
      <c r="U61" s="13">
        <f>SUMIFS('KYPCo Gen Asset Grid 2020'!$BK:$BK,'KYPCo Gen Asset Grid 2020'!$BJ:$BJ,'Select cpr_ledger'!H61,'KYPCo Gen Asset Grid 2020'!$BL:$BL,'Select cpr_ledger'!R61)</f>
        <v>0</v>
      </c>
      <c r="V61" s="14">
        <f t="shared" si="15"/>
        <v>0</v>
      </c>
      <c r="X61" s="17">
        <f t="shared" si="16"/>
        <v>0</v>
      </c>
    </row>
    <row r="62" spans="1:24" x14ac:dyDescent="0.2">
      <c r="A62" t="s">
        <v>11</v>
      </c>
      <c r="B62" t="s">
        <v>22</v>
      </c>
      <c r="C62" t="s">
        <v>13</v>
      </c>
      <c r="D62" t="s">
        <v>23</v>
      </c>
      <c r="E62" t="s">
        <v>15</v>
      </c>
      <c r="F62" t="s">
        <v>19</v>
      </c>
      <c r="G62" t="s">
        <v>20</v>
      </c>
      <c r="H62">
        <v>2015</v>
      </c>
      <c r="I62" s="3">
        <v>1984984.48</v>
      </c>
      <c r="J62" s="3">
        <v>266874.45</v>
      </c>
      <c r="K62" s="3">
        <v>1718110.03</v>
      </c>
      <c r="L62" s="10">
        <f>SUMIFS('KYPCo Gen Asset Grid 2020'!$O:$O,'KYPCo Gen Asset Grid 2020'!$BJ:$BJ,'Select cpr_ledger'!H62,'KYPCo Gen Asset Grid 2020'!$BL:$BL,'Select cpr_ledger'!R62)*T62</f>
        <v>658897.32747356687</v>
      </c>
      <c r="M62" s="10">
        <f>SUMIFS('KYPCo Gen Asset Grid 2020'!$P:$P,'KYPCo Gen Asset Grid 2020'!$BJ:$BJ,'Select cpr_ledger'!H62,'KYPCo Gen Asset Grid 2020'!$BL:$BL,'Select cpr_ledger'!R62)*T62</f>
        <v>229434.63801279818</v>
      </c>
      <c r="N62" s="10">
        <f t="shared" si="12"/>
        <v>429462.68946076871</v>
      </c>
      <c r="O62" s="10">
        <f t="shared" si="17"/>
        <v>-1288647.3405392314</v>
      </c>
      <c r="P62" s="10">
        <f t="shared" si="18"/>
        <v>-270615.94151323859</v>
      </c>
      <c r="R62" s="11" t="s">
        <v>104</v>
      </c>
      <c r="S62" s="10">
        <f t="shared" si="13"/>
        <v>35724558.259999998</v>
      </c>
      <c r="T62" s="12">
        <f t="shared" si="14"/>
        <v>5.5563583615323341E-2</v>
      </c>
      <c r="U62" s="13">
        <f>SUMIFS('KYPCo Gen Asset Grid 2020'!$BK:$BK,'KYPCo Gen Asset Grid 2020'!$BJ:$BJ,'Select cpr_ledger'!H62,'KYPCo Gen Asset Grid 2020'!$BL:$BL,'Select cpr_ledger'!R62)</f>
        <v>7729211.4999999991</v>
      </c>
      <c r="V62" s="14">
        <f t="shared" si="15"/>
        <v>429462.68946076871</v>
      </c>
      <c r="X62" s="17">
        <f t="shared" si="16"/>
        <v>0</v>
      </c>
    </row>
    <row r="63" spans="1:24" x14ac:dyDescent="0.2">
      <c r="A63" t="s">
        <v>11</v>
      </c>
      <c r="B63" t="s">
        <v>43</v>
      </c>
      <c r="C63" t="s">
        <v>13</v>
      </c>
      <c r="D63" t="s">
        <v>44</v>
      </c>
      <c r="E63" t="s">
        <v>15</v>
      </c>
      <c r="F63" t="s">
        <v>16</v>
      </c>
      <c r="G63" t="s">
        <v>24</v>
      </c>
      <c r="H63">
        <v>1965</v>
      </c>
      <c r="I63" s="3">
        <v>1390.04</v>
      </c>
      <c r="J63" s="3">
        <v>1316.27</v>
      </c>
      <c r="K63" s="3">
        <v>73.77</v>
      </c>
      <c r="L63" s="10">
        <f>SUMIFS('KYPCo Gen Asset Grid 2020'!$O:$O,'KYPCo Gen Asset Grid 2020'!$BJ:$BJ,'Select cpr_ledger'!H63,'KYPCo Gen Asset Grid 2020'!$BL:$BL,'Select cpr_ledger'!R63)*T63</f>
        <v>0</v>
      </c>
      <c r="M63" s="10">
        <f>SUMIFS('KYPCo Gen Asset Grid 2020'!$P:$P,'KYPCo Gen Asset Grid 2020'!$BJ:$BJ,'Select cpr_ledger'!H63,'KYPCo Gen Asset Grid 2020'!$BL:$BL,'Select cpr_ledger'!R63)*T63</f>
        <v>0</v>
      </c>
      <c r="N63" s="10">
        <f t="shared" si="12"/>
        <v>0</v>
      </c>
      <c r="O63" s="10">
        <f t="shared" si="17"/>
        <v>-73.77</v>
      </c>
      <c r="P63" s="10">
        <f t="shared" si="18"/>
        <v>-15.491699999999998</v>
      </c>
      <c r="R63" s="11" t="s">
        <v>104</v>
      </c>
      <c r="S63" s="10">
        <f t="shared" si="13"/>
        <v>41936.18</v>
      </c>
      <c r="T63" s="12">
        <f t="shared" si="14"/>
        <v>3.3146557459453864E-2</v>
      </c>
      <c r="U63" s="13">
        <f>SUMIFS('KYPCo Gen Asset Grid 2020'!$BK:$BK,'KYPCo Gen Asset Grid 2020'!$BJ:$BJ,'Select cpr_ledger'!H63,'KYPCo Gen Asset Grid 2020'!$BL:$BL,'Select cpr_ledger'!R63)</f>
        <v>0</v>
      </c>
      <c r="V63" s="14">
        <f t="shared" si="15"/>
        <v>0</v>
      </c>
      <c r="X63" s="17">
        <f t="shared" si="16"/>
        <v>0</v>
      </c>
    </row>
    <row r="64" spans="1:24" x14ac:dyDescent="0.2">
      <c r="A64" t="s">
        <v>11</v>
      </c>
      <c r="B64" t="s">
        <v>50</v>
      </c>
      <c r="C64" t="s">
        <v>13</v>
      </c>
      <c r="D64" t="s">
        <v>63</v>
      </c>
      <c r="E64" t="s">
        <v>15</v>
      </c>
      <c r="F64" t="s">
        <v>19</v>
      </c>
      <c r="G64" t="s">
        <v>20</v>
      </c>
      <c r="H64">
        <v>2006</v>
      </c>
      <c r="I64" s="3">
        <v>1265596.08</v>
      </c>
      <c r="J64" s="3">
        <v>0</v>
      </c>
      <c r="K64" s="3">
        <v>1265596.08</v>
      </c>
      <c r="L64" s="10">
        <f>I64</f>
        <v>1265596.08</v>
      </c>
      <c r="M64" s="10">
        <f>J64</f>
        <v>0</v>
      </c>
      <c r="N64" s="10">
        <f t="shared" ref="N64" si="19">L64-M64</f>
        <v>1265596.08</v>
      </c>
      <c r="O64" s="10">
        <f t="shared" si="17"/>
        <v>0</v>
      </c>
      <c r="P64" s="10">
        <f t="shared" si="18"/>
        <v>0</v>
      </c>
      <c r="Q64" s="11" t="s">
        <v>95</v>
      </c>
      <c r="S64" s="11"/>
    </row>
    <row r="65" spans="1:24" x14ac:dyDescent="0.2">
      <c r="A65" t="s">
        <v>11</v>
      </c>
      <c r="B65" t="s">
        <v>21</v>
      </c>
      <c r="C65" t="s">
        <v>13</v>
      </c>
      <c r="D65" t="s">
        <v>48</v>
      </c>
      <c r="E65" t="s">
        <v>15</v>
      </c>
      <c r="F65" t="s">
        <v>16</v>
      </c>
      <c r="G65" t="s">
        <v>24</v>
      </c>
      <c r="H65">
        <v>1994</v>
      </c>
      <c r="I65" s="3">
        <v>2147.65</v>
      </c>
      <c r="J65" s="3">
        <v>1218.22</v>
      </c>
      <c r="K65" s="3">
        <v>929.43</v>
      </c>
      <c r="L65" s="10">
        <f>SUMIFS('KYPCo Gen Asset Grid 2020'!$O:$O,'KYPCo Gen Asset Grid 2020'!$BJ:$BJ,'Select cpr_ledger'!H65,'KYPCo Gen Asset Grid 2020'!$BL:$BL,'Select cpr_ledger'!R65)*T65</f>
        <v>0</v>
      </c>
      <c r="M65" s="10">
        <f>SUMIFS('KYPCo Gen Asset Grid 2020'!$P:$P,'KYPCo Gen Asset Grid 2020'!$BJ:$BJ,'Select cpr_ledger'!H65,'KYPCo Gen Asset Grid 2020'!$BL:$BL,'Select cpr_ledger'!R65)*T65</f>
        <v>0</v>
      </c>
      <c r="N65" s="10">
        <f t="shared" ref="N65:N94" si="20">V65</f>
        <v>0</v>
      </c>
      <c r="O65" s="10">
        <f t="shared" si="17"/>
        <v>-929.43</v>
      </c>
      <c r="P65" s="10">
        <f t="shared" si="18"/>
        <v>-195.18029999999999</v>
      </c>
      <c r="R65" s="11" t="s">
        <v>106</v>
      </c>
      <c r="S65" s="10">
        <f t="shared" ref="S65:S94" si="21">SUMIFS($I:$I,$H:$H,H65,$R:$R,R65)</f>
        <v>1541551.64</v>
      </c>
      <c r="T65" s="12">
        <f t="shared" ref="T65:T94" si="22">I65/S65</f>
        <v>1.3931742176343832E-3</v>
      </c>
      <c r="U65" s="13">
        <f>SUMIFS('KYPCo Gen Asset Grid 2020'!$BK:$BK,'KYPCo Gen Asset Grid 2020'!$BJ:$BJ,'Select cpr_ledger'!H65,'KYPCo Gen Asset Grid 2020'!$BL:$BL,'Select cpr_ledger'!R65)</f>
        <v>0</v>
      </c>
      <c r="V65" s="14">
        <f t="shared" ref="V65:V94" si="23">U65*T65</f>
        <v>0</v>
      </c>
      <c r="X65" s="17">
        <f t="shared" ref="X65:X94" si="24">L65-M65-V65</f>
        <v>0</v>
      </c>
    </row>
    <row r="66" spans="1:24" x14ac:dyDescent="0.2">
      <c r="A66" t="s">
        <v>11</v>
      </c>
      <c r="B66" t="s">
        <v>34</v>
      </c>
      <c r="C66" t="s">
        <v>13</v>
      </c>
      <c r="D66" t="s">
        <v>35</v>
      </c>
      <c r="E66" t="s">
        <v>15</v>
      </c>
      <c r="F66" t="s">
        <v>16</v>
      </c>
      <c r="G66" t="s">
        <v>24</v>
      </c>
      <c r="H66">
        <v>2008</v>
      </c>
      <c r="I66" s="3">
        <v>54137.440000000002</v>
      </c>
      <c r="J66" s="3">
        <v>17112.53</v>
      </c>
      <c r="K66" s="3">
        <v>37024.910000000003</v>
      </c>
      <c r="L66" s="10">
        <f>SUMIFS('KYPCo Gen Asset Grid 2020'!$O:$O,'KYPCo Gen Asset Grid 2020'!$BJ:$BJ,'Select cpr_ledger'!H66,'KYPCo Gen Asset Grid 2020'!$BL:$BL,'Select cpr_ledger'!R66)*T66</f>
        <v>29237.138298721751</v>
      </c>
      <c r="M66" s="10">
        <f>SUMIFS('KYPCo Gen Asset Grid 2020'!$P:$P,'KYPCo Gen Asset Grid 2020'!$BJ:$BJ,'Select cpr_ledger'!H66,'KYPCo Gen Asset Grid 2020'!$BL:$BL,'Select cpr_ledger'!R66)*T66</f>
        <v>15689.844411632001</v>
      </c>
      <c r="N66" s="10">
        <f t="shared" si="20"/>
        <v>13547.293887089752</v>
      </c>
      <c r="O66" s="10">
        <f t="shared" ref="O66:O92" si="25">N66-K66</f>
        <v>-23477.616112910251</v>
      </c>
      <c r="P66" s="10">
        <f t="shared" ref="P66:P92" si="26">O66*0.21</f>
        <v>-4930.2993837111526</v>
      </c>
      <c r="R66" s="11" t="s">
        <v>104</v>
      </c>
      <c r="S66" s="10">
        <f t="shared" si="21"/>
        <v>58197115.450000003</v>
      </c>
      <c r="T66" s="12">
        <f t="shared" si="22"/>
        <v>9.3024266892595615E-4</v>
      </c>
      <c r="U66" s="13">
        <f>SUMIFS('KYPCo Gen Asset Grid 2020'!$BK:$BK,'KYPCo Gen Asset Grid 2020'!$BJ:$BJ,'Select cpr_ledger'!H66,'KYPCo Gen Asset Grid 2020'!$BL:$BL,'Select cpr_ledger'!R66)</f>
        <v>14563182.640000001</v>
      </c>
      <c r="V66" s="14">
        <f t="shared" si="23"/>
        <v>13547.293887089752</v>
      </c>
      <c r="X66" s="17">
        <f t="shared" si="24"/>
        <v>0</v>
      </c>
    </row>
    <row r="67" spans="1:24" x14ac:dyDescent="0.2">
      <c r="A67" t="s">
        <v>11</v>
      </c>
      <c r="B67" t="s">
        <v>46</v>
      </c>
      <c r="C67" t="s">
        <v>13</v>
      </c>
      <c r="D67" t="s">
        <v>47</v>
      </c>
      <c r="E67" t="s">
        <v>15</v>
      </c>
      <c r="F67" t="s">
        <v>16</v>
      </c>
      <c r="G67" t="s">
        <v>24</v>
      </c>
      <c r="H67">
        <v>2010</v>
      </c>
      <c r="I67" s="3">
        <v>126219.47</v>
      </c>
      <c r="J67" s="3">
        <v>38244.75</v>
      </c>
      <c r="K67" s="3">
        <v>87974.720000000001</v>
      </c>
      <c r="L67" s="10">
        <f>SUMIFS('KYPCo Gen Asset Grid 2020'!$O:$O,'KYPCo Gen Asset Grid 2020'!$BJ:$BJ,'Select cpr_ledger'!H67,'KYPCo Gen Asset Grid 2020'!$BL:$BL,'Select cpr_ledger'!R67)*T67</f>
        <v>63193.46595765587</v>
      </c>
      <c r="M67" s="10">
        <f>SUMIFS('KYPCo Gen Asset Grid 2020'!$P:$P,'KYPCo Gen Asset Grid 2020'!$BJ:$BJ,'Select cpr_ledger'!H67,'KYPCo Gen Asset Grid 2020'!$BL:$BL,'Select cpr_ledger'!R67)*T67</f>
        <v>63193.46595765587</v>
      </c>
      <c r="N67" s="10">
        <f t="shared" si="20"/>
        <v>0</v>
      </c>
      <c r="O67" s="10">
        <f t="shared" si="25"/>
        <v>-87974.720000000001</v>
      </c>
      <c r="P67" s="10">
        <f t="shared" si="26"/>
        <v>-18474.691200000001</v>
      </c>
      <c r="R67" s="11" t="s">
        <v>112</v>
      </c>
      <c r="S67" s="10">
        <f t="shared" si="21"/>
        <v>132948.75</v>
      </c>
      <c r="T67" s="12">
        <f t="shared" si="22"/>
        <v>0.94938440564503235</v>
      </c>
      <c r="U67" s="13">
        <f>SUMIFS('KYPCo Gen Asset Grid 2020'!$BK:$BK,'KYPCo Gen Asset Grid 2020'!$BJ:$BJ,'Select cpr_ledger'!H67,'KYPCo Gen Asset Grid 2020'!$BL:$BL,'Select cpr_ledger'!R67)</f>
        <v>0</v>
      </c>
      <c r="V67" s="14">
        <f t="shared" si="23"/>
        <v>0</v>
      </c>
      <c r="X67" s="17">
        <f t="shared" si="24"/>
        <v>0</v>
      </c>
    </row>
    <row r="68" spans="1:24" x14ac:dyDescent="0.2">
      <c r="A68" t="s">
        <v>11</v>
      </c>
      <c r="B68" t="s">
        <v>43</v>
      </c>
      <c r="C68" t="s">
        <v>13</v>
      </c>
      <c r="D68" t="s">
        <v>44</v>
      </c>
      <c r="E68" t="s">
        <v>15</v>
      </c>
      <c r="F68" t="s">
        <v>16</v>
      </c>
      <c r="G68" t="s">
        <v>24</v>
      </c>
      <c r="H68">
        <v>1984</v>
      </c>
      <c r="I68" s="3">
        <v>21442.36</v>
      </c>
      <c r="J68" s="3">
        <v>17766.03</v>
      </c>
      <c r="K68" s="3">
        <v>3676.33</v>
      </c>
      <c r="L68" s="10">
        <f>SUMIFS('KYPCo Gen Asset Grid 2020'!$O:$O,'KYPCo Gen Asset Grid 2020'!$BJ:$BJ,'Select cpr_ledger'!H68,'KYPCo Gen Asset Grid 2020'!$BL:$BL,'Select cpr_ledger'!R68)*T68</f>
        <v>3248.1690518239029</v>
      </c>
      <c r="M68" s="10">
        <f>SUMIFS('KYPCo Gen Asset Grid 2020'!$P:$P,'KYPCo Gen Asset Grid 2020'!$BJ:$BJ,'Select cpr_ledger'!H68,'KYPCo Gen Asset Grid 2020'!$BL:$BL,'Select cpr_ledger'!R68)*T68</f>
        <v>3248.1690518239029</v>
      </c>
      <c r="N68" s="10">
        <f t="shared" si="20"/>
        <v>0</v>
      </c>
      <c r="O68" s="10">
        <f t="shared" si="25"/>
        <v>-3676.33</v>
      </c>
      <c r="P68" s="10">
        <f t="shared" si="26"/>
        <v>-772.02929999999992</v>
      </c>
      <c r="R68" s="11" t="s">
        <v>104</v>
      </c>
      <c r="S68" s="10">
        <f t="shared" si="21"/>
        <v>2738875.73</v>
      </c>
      <c r="T68" s="12">
        <f t="shared" si="22"/>
        <v>7.8288911633095527E-3</v>
      </c>
      <c r="U68" s="13">
        <f>SUMIFS('KYPCo Gen Asset Grid 2020'!$BK:$BK,'KYPCo Gen Asset Grid 2020'!$BJ:$BJ,'Select cpr_ledger'!H68,'KYPCo Gen Asset Grid 2020'!$BL:$BL,'Select cpr_ledger'!R68)</f>
        <v>0</v>
      </c>
      <c r="V68" s="14">
        <f t="shared" si="23"/>
        <v>0</v>
      </c>
      <c r="X68" s="17">
        <f t="shared" si="24"/>
        <v>0</v>
      </c>
    </row>
    <row r="69" spans="1:24" x14ac:dyDescent="0.2">
      <c r="A69" t="s">
        <v>11</v>
      </c>
      <c r="B69" t="s">
        <v>26</v>
      </c>
      <c r="C69" t="s">
        <v>13</v>
      </c>
      <c r="D69" t="s">
        <v>45</v>
      </c>
      <c r="E69" t="s">
        <v>15</v>
      </c>
      <c r="F69" t="s">
        <v>19</v>
      </c>
      <c r="G69" t="s">
        <v>20</v>
      </c>
      <c r="H69">
        <v>1973</v>
      </c>
      <c r="I69" s="3">
        <v>63556</v>
      </c>
      <c r="J69" s="3">
        <v>63828.17</v>
      </c>
      <c r="K69" s="3">
        <v>-272.17</v>
      </c>
      <c r="L69" s="10">
        <f>SUMIFS('KYPCo Gen Asset Grid 2020'!$O:$O,'KYPCo Gen Asset Grid 2020'!$BJ:$BJ,'Select cpr_ledger'!H69,'KYPCo Gen Asset Grid 2020'!$BL:$BL,'Select cpr_ledger'!R69)*T69</f>
        <v>145200.07251188756</v>
      </c>
      <c r="M69" s="10">
        <f>SUMIFS('KYPCo Gen Asset Grid 2020'!$P:$P,'KYPCo Gen Asset Grid 2020'!$BJ:$BJ,'Select cpr_ledger'!H69,'KYPCo Gen Asset Grid 2020'!$BL:$BL,'Select cpr_ledger'!R69)*T69</f>
        <v>145200.07251188756</v>
      </c>
      <c r="N69" s="10">
        <f t="shared" si="20"/>
        <v>0</v>
      </c>
      <c r="O69" s="10">
        <f t="shared" si="25"/>
        <v>272.17</v>
      </c>
      <c r="P69" s="10">
        <f t="shared" si="26"/>
        <v>57.155700000000003</v>
      </c>
      <c r="R69" s="11" t="s">
        <v>104</v>
      </c>
      <c r="S69" s="10">
        <f t="shared" si="21"/>
        <v>548929.58000000007</v>
      </c>
      <c r="T69" s="12">
        <f t="shared" si="22"/>
        <v>0.11578170008619319</v>
      </c>
      <c r="U69" s="13">
        <f>SUMIFS('KYPCo Gen Asset Grid 2020'!$BK:$BK,'KYPCo Gen Asset Grid 2020'!$BJ:$BJ,'Select cpr_ledger'!H69,'KYPCo Gen Asset Grid 2020'!$BL:$BL,'Select cpr_ledger'!R69)</f>
        <v>0</v>
      </c>
      <c r="V69" s="14">
        <f t="shared" si="23"/>
        <v>0</v>
      </c>
      <c r="X69" s="17">
        <f t="shared" si="24"/>
        <v>0</v>
      </c>
    </row>
    <row r="70" spans="1:24" x14ac:dyDescent="0.2">
      <c r="A70" t="s">
        <v>11</v>
      </c>
      <c r="B70" t="s">
        <v>43</v>
      </c>
      <c r="C70" t="s">
        <v>13</v>
      </c>
      <c r="D70" t="s">
        <v>44</v>
      </c>
      <c r="E70" t="s">
        <v>15</v>
      </c>
      <c r="F70" t="s">
        <v>16</v>
      </c>
      <c r="G70" t="s">
        <v>24</v>
      </c>
      <c r="H70">
        <v>1989</v>
      </c>
      <c r="I70" s="3">
        <v>24337.1</v>
      </c>
      <c r="J70" s="3">
        <v>17402.2</v>
      </c>
      <c r="K70" s="3">
        <v>6934.9</v>
      </c>
      <c r="L70" s="10">
        <f>SUMIFS('KYPCo Gen Asset Grid 2020'!$O:$O,'KYPCo Gen Asset Grid 2020'!$BJ:$BJ,'Select cpr_ledger'!H70,'KYPCo Gen Asset Grid 2020'!$BL:$BL,'Select cpr_ledger'!R70)*T70</f>
        <v>14188.221740332643</v>
      </c>
      <c r="M70" s="10">
        <f>SUMIFS('KYPCo Gen Asset Grid 2020'!$P:$P,'KYPCo Gen Asset Grid 2020'!$BJ:$BJ,'Select cpr_ledger'!H70,'KYPCo Gen Asset Grid 2020'!$BL:$BL,'Select cpr_ledger'!R70)*T70</f>
        <v>14188.221740332643</v>
      </c>
      <c r="N70" s="10">
        <f t="shared" si="20"/>
        <v>0</v>
      </c>
      <c r="O70" s="10">
        <f t="shared" si="25"/>
        <v>-6934.9</v>
      </c>
      <c r="P70" s="10">
        <f t="shared" si="26"/>
        <v>-1456.329</v>
      </c>
      <c r="R70" s="11" t="s">
        <v>104</v>
      </c>
      <c r="S70" s="10">
        <f t="shared" si="21"/>
        <v>3452639.49</v>
      </c>
      <c r="T70" s="12">
        <f t="shared" si="22"/>
        <v>7.0488390318445898E-3</v>
      </c>
      <c r="U70" s="13">
        <f>SUMIFS('KYPCo Gen Asset Grid 2020'!$BK:$BK,'KYPCo Gen Asset Grid 2020'!$BJ:$BJ,'Select cpr_ledger'!H70,'KYPCo Gen Asset Grid 2020'!$BL:$BL,'Select cpr_ledger'!R70)</f>
        <v>0</v>
      </c>
      <c r="V70" s="14">
        <f t="shared" si="23"/>
        <v>0</v>
      </c>
      <c r="X70" s="17">
        <f t="shared" si="24"/>
        <v>0</v>
      </c>
    </row>
    <row r="71" spans="1:24" x14ac:dyDescent="0.2">
      <c r="A71" t="s">
        <v>11</v>
      </c>
      <c r="B71" t="s">
        <v>12</v>
      </c>
      <c r="C71" t="s">
        <v>13</v>
      </c>
      <c r="D71" t="s">
        <v>18</v>
      </c>
      <c r="E71" t="s">
        <v>15</v>
      </c>
      <c r="F71" t="s">
        <v>19</v>
      </c>
      <c r="G71" t="s">
        <v>20</v>
      </c>
      <c r="H71">
        <v>2019</v>
      </c>
      <c r="I71" s="3">
        <v>11908704.710000001</v>
      </c>
      <c r="J71" s="3">
        <v>528506.89</v>
      </c>
      <c r="K71" s="3">
        <v>11380197.82</v>
      </c>
      <c r="L71" s="10">
        <f>SUMIFS('KYPCo Gen Asset Grid 2020'!$O:$O,'KYPCo Gen Asset Grid 2020'!$BJ:$BJ,'Select cpr_ledger'!H71,'KYPCo Gen Asset Grid 2020'!$BL:$BL,'Select cpr_ledger'!R71)*T71</f>
        <v>5491666.8341451874</v>
      </c>
      <c r="M71" s="10">
        <f>SUMIFS('KYPCo Gen Asset Grid 2020'!$P:$P,'KYPCo Gen Asset Grid 2020'!$BJ:$BJ,'Select cpr_ledger'!H71,'KYPCo Gen Asset Grid 2020'!$BL:$BL,'Select cpr_ledger'!R71)*T71</f>
        <v>530664.17401474563</v>
      </c>
      <c r="N71" s="10">
        <f t="shared" si="20"/>
        <v>4961002.6601304421</v>
      </c>
      <c r="O71" s="10">
        <f t="shared" si="25"/>
        <v>-6419195.1598695582</v>
      </c>
      <c r="P71" s="10">
        <f t="shared" si="26"/>
        <v>-1348030.9835726072</v>
      </c>
      <c r="R71" s="11" t="s">
        <v>104</v>
      </c>
      <c r="S71" s="10">
        <f t="shared" si="21"/>
        <v>28269942.77</v>
      </c>
      <c r="T71" s="12">
        <f t="shared" si="22"/>
        <v>0.42124969289423153</v>
      </c>
      <c r="U71" s="13">
        <f>SUMIFS('KYPCo Gen Asset Grid 2020'!$BK:$BK,'KYPCo Gen Asset Grid 2020'!$BJ:$BJ,'Select cpr_ledger'!H71,'KYPCo Gen Asset Grid 2020'!$BL:$BL,'Select cpr_ledger'!R71)</f>
        <v>11776869.5</v>
      </c>
      <c r="V71" s="14">
        <f t="shared" si="23"/>
        <v>4961002.6601304421</v>
      </c>
      <c r="X71" s="17">
        <f t="shared" si="24"/>
        <v>0</v>
      </c>
    </row>
    <row r="72" spans="1:24" x14ac:dyDescent="0.2">
      <c r="A72" t="s">
        <v>11</v>
      </c>
      <c r="B72" t="s">
        <v>26</v>
      </c>
      <c r="C72" t="s">
        <v>13</v>
      </c>
      <c r="D72" t="s">
        <v>27</v>
      </c>
      <c r="E72" t="s">
        <v>15</v>
      </c>
      <c r="F72" t="s">
        <v>16</v>
      </c>
      <c r="G72" t="s">
        <v>24</v>
      </c>
      <c r="H72">
        <v>2006</v>
      </c>
      <c r="I72" s="3">
        <v>122440.29</v>
      </c>
      <c r="J72" s="3">
        <v>49087.05</v>
      </c>
      <c r="K72" s="3">
        <v>73353.240000000005</v>
      </c>
      <c r="L72" s="10">
        <f>SUMIFS('KYPCo Gen Asset Grid 2020'!$O:$O,'KYPCo Gen Asset Grid 2020'!$BJ:$BJ,'Select cpr_ledger'!H72,'KYPCo Gen Asset Grid 2020'!$BL:$BL,'Select cpr_ledger'!R72)*T72</f>
        <v>76048.059409680616</v>
      </c>
      <c r="M72" s="10">
        <f>SUMIFS('KYPCo Gen Asset Grid 2020'!$P:$P,'KYPCo Gen Asset Grid 2020'!$BJ:$BJ,'Select cpr_ledger'!H72,'KYPCo Gen Asset Grid 2020'!$BL:$BL,'Select cpr_ledger'!R72)*T72</f>
        <v>57387.332067254596</v>
      </c>
      <c r="N72" s="10">
        <f t="shared" si="20"/>
        <v>18660.727342426009</v>
      </c>
      <c r="O72" s="10">
        <f t="shared" si="25"/>
        <v>-54692.512657574</v>
      </c>
      <c r="P72" s="10">
        <f t="shared" si="26"/>
        <v>-11485.427658090539</v>
      </c>
      <c r="R72" s="11" t="s">
        <v>104</v>
      </c>
      <c r="S72" s="10">
        <f t="shared" si="21"/>
        <v>16994916.539999999</v>
      </c>
      <c r="T72" s="12">
        <f t="shared" si="22"/>
        <v>7.2045243477259231E-3</v>
      </c>
      <c r="U72" s="13">
        <f>SUMIFS('KYPCo Gen Asset Grid 2020'!$BK:$BK,'KYPCo Gen Asset Grid 2020'!$BJ:$BJ,'Select cpr_ledger'!H72,'KYPCo Gen Asset Grid 2020'!$BL:$BL,'Select cpr_ledger'!R72)</f>
        <v>2590140.0899999994</v>
      </c>
      <c r="V72" s="14">
        <f t="shared" si="23"/>
        <v>18660.727342426009</v>
      </c>
      <c r="X72" s="17">
        <f t="shared" si="24"/>
        <v>0</v>
      </c>
    </row>
    <row r="73" spans="1:24" x14ac:dyDescent="0.2">
      <c r="A73" t="s">
        <v>11</v>
      </c>
      <c r="B73" t="s">
        <v>22</v>
      </c>
      <c r="C73" t="s">
        <v>13</v>
      </c>
      <c r="D73" t="s">
        <v>23</v>
      </c>
      <c r="E73" t="s">
        <v>15</v>
      </c>
      <c r="F73" t="s">
        <v>19</v>
      </c>
      <c r="G73" t="s">
        <v>20</v>
      </c>
      <c r="H73">
        <v>1991</v>
      </c>
      <c r="I73" s="3">
        <v>103542.28</v>
      </c>
      <c r="J73" s="3">
        <v>74666.7</v>
      </c>
      <c r="K73" s="3">
        <v>28875.58</v>
      </c>
      <c r="L73" s="10">
        <f>SUMIFS('KYPCo Gen Asset Grid 2020'!$O:$O,'KYPCo Gen Asset Grid 2020'!$BJ:$BJ,'Select cpr_ledger'!H73,'KYPCo Gen Asset Grid 2020'!$BL:$BL,'Select cpr_ledger'!R73)*T73</f>
        <v>75588.189804653332</v>
      </c>
      <c r="M73" s="10">
        <f>SUMIFS('KYPCo Gen Asset Grid 2020'!$P:$P,'KYPCo Gen Asset Grid 2020'!$BJ:$BJ,'Select cpr_ledger'!H73,'KYPCo Gen Asset Grid 2020'!$BL:$BL,'Select cpr_ledger'!R73)*T73</f>
        <v>75588.189804653332</v>
      </c>
      <c r="N73" s="10">
        <f t="shared" si="20"/>
        <v>0</v>
      </c>
      <c r="O73" s="10">
        <f t="shared" si="25"/>
        <v>-28875.58</v>
      </c>
      <c r="P73" s="10">
        <f t="shared" si="26"/>
        <v>-6063.8717999999999</v>
      </c>
      <c r="R73" s="11" t="s">
        <v>104</v>
      </c>
      <c r="S73" s="10">
        <f t="shared" si="21"/>
        <v>2001219.72</v>
      </c>
      <c r="T73" s="12">
        <f t="shared" si="22"/>
        <v>5.1739586096023478E-2</v>
      </c>
      <c r="U73" s="13">
        <f>SUMIFS('KYPCo Gen Asset Grid 2020'!$BK:$BK,'KYPCo Gen Asset Grid 2020'!$BJ:$BJ,'Select cpr_ledger'!H73,'KYPCo Gen Asset Grid 2020'!$BL:$BL,'Select cpr_ledger'!R73)</f>
        <v>0</v>
      </c>
      <c r="V73" s="14">
        <f t="shared" si="23"/>
        <v>0</v>
      </c>
      <c r="X73" s="17">
        <f t="shared" si="24"/>
        <v>0</v>
      </c>
    </row>
    <row r="74" spans="1:24" x14ac:dyDescent="0.2">
      <c r="A74" t="s">
        <v>11</v>
      </c>
      <c r="B74" t="s">
        <v>26</v>
      </c>
      <c r="C74" t="s">
        <v>13</v>
      </c>
      <c r="D74" t="s">
        <v>45</v>
      </c>
      <c r="E74" t="s">
        <v>15</v>
      </c>
      <c r="F74" t="s">
        <v>19</v>
      </c>
      <c r="G74" t="s">
        <v>20</v>
      </c>
      <c r="H74">
        <v>2009</v>
      </c>
      <c r="I74" s="3">
        <v>4869177.88</v>
      </c>
      <c r="J74" s="3">
        <v>1391730.14</v>
      </c>
      <c r="K74" s="3">
        <v>3477447.74</v>
      </c>
      <c r="L74" s="10">
        <f>SUMIFS('KYPCo Gen Asset Grid 2020'!$O:$O,'KYPCo Gen Asset Grid 2020'!$BJ:$BJ,'Select cpr_ledger'!H74,'KYPCo Gen Asset Grid 2020'!$BL:$BL,'Select cpr_ledger'!R74)*T74</f>
        <v>2534823.696437066</v>
      </c>
      <c r="M74" s="10">
        <f>SUMIFS('KYPCo Gen Asset Grid 2020'!$P:$P,'KYPCo Gen Asset Grid 2020'!$BJ:$BJ,'Select cpr_ledger'!H74,'KYPCo Gen Asset Grid 2020'!$BL:$BL,'Select cpr_ledger'!R74)*T74</f>
        <v>1699290.199719199</v>
      </c>
      <c r="N74" s="10">
        <f t="shared" si="20"/>
        <v>835533.49671786709</v>
      </c>
      <c r="O74" s="10">
        <f t="shared" si="25"/>
        <v>-2641914.2432821332</v>
      </c>
      <c r="P74" s="10">
        <f t="shared" si="26"/>
        <v>-554801.99108924798</v>
      </c>
      <c r="R74" s="11" t="s">
        <v>104</v>
      </c>
      <c r="S74" s="10">
        <f t="shared" si="21"/>
        <v>23156906.130000003</v>
      </c>
      <c r="T74" s="12">
        <f t="shared" si="22"/>
        <v>0.21026893025627164</v>
      </c>
      <c r="U74" s="13">
        <f>SUMIFS('KYPCo Gen Asset Grid 2020'!$BK:$BK,'KYPCo Gen Asset Grid 2020'!$BJ:$BJ,'Select cpr_ledger'!H74,'KYPCo Gen Asset Grid 2020'!$BL:$BL,'Select cpr_ledger'!R74)</f>
        <v>3973642.21</v>
      </c>
      <c r="V74" s="14">
        <f t="shared" si="23"/>
        <v>835533.49671786709</v>
      </c>
      <c r="X74" s="17">
        <f t="shared" si="24"/>
        <v>0</v>
      </c>
    </row>
    <row r="75" spans="1:24" x14ac:dyDescent="0.2">
      <c r="A75" t="s">
        <v>11</v>
      </c>
      <c r="B75" t="s">
        <v>21</v>
      </c>
      <c r="C75" t="s">
        <v>13</v>
      </c>
      <c r="D75" t="s">
        <v>49</v>
      </c>
      <c r="E75" t="s">
        <v>15</v>
      </c>
      <c r="F75" t="s">
        <v>19</v>
      </c>
      <c r="G75" t="s">
        <v>20</v>
      </c>
      <c r="H75">
        <v>2002</v>
      </c>
      <c r="I75" s="3">
        <v>308947.5</v>
      </c>
      <c r="J75" s="3">
        <v>129282.13</v>
      </c>
      <c r="K75" s="3">
        <v>179665.37</v>
      </c>
      <c r="L75" s="10">
        <f>SUMIFS('KYPCo Gen Asset Grid 2020'!$O:$O,'KYPCo Gen Asset Grid 2020'!$BJ:$BJ,'Select cpr_ledger'!H75,'KYPCo Gen Asset Grid 2020'!$BL:$BL,'Select cpr_ledger'!R75)*T75</f>
        <v>0</v>
      </c>
      <c r="M75" s="10">
        <f>SUMIFS('KYPCo Gen Asset Grid 2020'!$P:$P,'KYPCo Gen Asset Grid 2020'!$BJ:$BJ,'Select cpr_ledger'!H75,'KYPCo Gen Asset Grid 2020'!$BL:$BL,'Select cpr_ledger'!R75)*T75</f>
        <v>0</v>
      </c>
      <c r="N75" s="10">
        <f t="shared" si="20"/>
        <v>0</v>
      </c>
      <c r="O75" s="10">
        <f t="shared" si="25"/>
        <v>-179665.37</v>
      </c>
      <c r="P75" s="10">
        <f t="shared" si="26"/>
        <v>-37729.727699999996</v>
      </c>
      <c r="R75" s="11" t="s">
        <v>106</v>
      </c>
      <c r="S75" s="10">
        <f t="shared" si="21"/>
        <v>308947.5</v>
      </c>
      <c r="T75" s="12">
        <f t="shared" si="22"/>
        <v>1</v>
      </c>
      <c r="U75" s="13">
        <f>SUMIFS('KYPCo Gen Asset Grid 2020'!$BK:$BK,'KYPCo Gen Asset Grid 2020'!$BJ:$BJ,'Select cpr_ledger'!H75,'KYPCo Gen Asset Grid 2020'!$BL:$BL,'Select cpr_ledger'!R75)</f>
        <v>0</v>
      </c>
      <c r="V75" s="14">
        <f t="shared" si="23"/>
        <v>0</v>
      </c>
      <c r="X75" s="17">
        <f t="shared" si="24"/>
        <v>0</v>
      </c>
    </row>
    <row r="76" spans="1:24" x14ac:dyDescent="0.2">
      <c r="A76" t="s">
        <v>11</v>
      </c>
      <c r="B76" t="s">
        <v>26</v>
      </c>
      <c r="C76" t="s">
        <v>13</v>
      </c>
      <c r="D76" t="s">
        <v>27</v>
      </c>
      <c r="E76" t="s">
        <v>15</v>
      </c>
      <c r="F76" t="s">
        <v>16</v>
      </c>
      <c r="G76" t="s">
        <v>24</v>
      </c>
      <c r="H76">
        <v>1996</v>
      </c>
      <c r="I76" s="3">
        <v>85930.91</v>
      </c>
      <c r="J76" s="3">
        <v>58208.98</v>
      </c>
      <c r="K76" s="3">
        <v>27721.93</v>
      </c>
      <c r="L76" s="10">
        <f>SUMIFS('KYPCo Gen Asset Grid 2020'!$O:$O,'KYPCo Gen Asset Grid 2020'!$BJ:$BJ,'Select cpr_ledger'!H76,'KYPCo Gen Asset Grid 2020'!$BL:$BL,'Select cpr_ledger'!R76)*T76</f>
        <v>106949.12431277731</v>
      </c>
      <c r="M76" s="10">
        <f>SUMIFS('KYPCo Gen Asset Grid 2020'!$P:$P,'KYPCo Gen Asset Grid 2020'!$BJ:$BJ,'Select cpr_ledger'!H76,'KYPCo Gen Asset Grid 2020'!$BL:$BL,'Select cpr_ledger'!R76)*T76</f>
        <v>106949.12431277731</v>
      </c>
      <c r="N76" s="10">
        <f t="shared" si="20"/>
        <v>0</v>
      </c>
      <c r="O76" s="10">
        <f t="shared" si="25"/>
        <v>-27721.93</v>
      </c>
      <c r="P76" s="10">
        <f t="shared" si="26"/>
        <v>-5821.6053000000002</v>
      </c>
      <c r="R76" s="11" t="s">
        <v>104</v>
      </c>
      <c r="S76" s="10">
        <f t="shared" si="21"/>
        <v>1874497.2099999997</v>
      </c>
      <c r="T76" s="12">
        <f t="shared" si="22"/>
        <v>4.5842111442779908E-2</v>
      </c>
      <c r="U76" s="13">
        <f>SUMIFS('KYPCo Gen Asset Grid 2020'!$BK:$BK,'KYPCo Gen Asset Grid 2020'!$BJ:$BJ,'Select cpr_ledger'!H76,'KYPCo Gen Asset Grid 2020'!$BL:$BL,'Select cpr_ledger'!R76)</f>
        <v>0</v>
      </c>
      <c r="V76" s="14">
        <f t="shared" si="23"/>
        <v>0</v>
      </c>
      <c r="X76" s="17">
        <f t="shared" si="24"/>
        <v>0</v>
      </c>
    </row>
    <row r="77" spans="1:24" x14ac:dyDescent="0.2">
      <c r="A77" t="s">
        <v>11</v>
      </c>
      <c r="B77" t="s">
        <v>26</v>
      </c>
      <c r="C77" t="s">
        <v>13</v>
      </c>
      <c r="D77" t="s">
        <v>45</v>
      </c>
      <c r="E77" t="s">
        <v>15</v>
      </c>
      <c r="F77" t="s">
        <v>19</v>
      </c>
      <c r="G77" t="s">
        <v>20</v>
      </c>
      <c r="H77">
        <v>2003</v>
      </c>
      <c r="I77" s="3">
        <v>129663.79</v>
      </c>
      <c r="J77" s="3">
        <v>56397.3</v>
      </c>
      <c r="K77" s="3">
        <v>73266.490000000005</v>
      </c>
      <c r="L77" s="10">
        <f>SUMIFS('KYPCo Gen Asset Grid 2020'!$O:$O,'KYPCo Gen Asset Grid 2020'!$BJ:$BJ,'Select cpr_ledger'!H77,'KYPCo Gen Asset Grid 2020'!$BL:$BL,'Select cpr_ledger'!R77)*T77</f>
        <v>169924.74407170265</v>
      </c>
      <c r="M77" s="10">
        <f>SUMIFS('KYPCo Gen Asset Grid 2020'!$P:$P,'KYPCo Gen Asset Grid 2020'!$BJ:$BJ,'Select cpr_ledger'!H77,'KYPCo Gen Asset Grid 2020'!$BL:$BL,'Select cpr_ledger'!R77)*T77</f>
        <v>-193739.49722479205</v>
      </c>
      <c r="N77" s="10">
        <f t="shared" si="20"/>
        <v>363664.24129649473</v>
      </c>
      <c r="O77" s="10">
        <f t="shared" si="25"/>
        <v>290397.75129649474</v>
      </c>
      <c r="P77" s="10">
        <f t="shared" si="26"/>
        <v>60983.527772263893</v>
      </c>
      <c r="R77" s="11" t="s">
        <v>104</v>
      </c>
      <c r="S77" s="10">
        <f t="shared" si="21"/>
        <v>2326430.11</v>
      </c>
      <c r="T77" s="12">
        <f t="shared" si="22"/>
        <v>5.5735089329633891E-2</v>
      </c>
      <c r="U77" s="13">
        <f>SUMIFS('KYPCo Gen Asset Grid 2020'!$BK:$BK,'KYPCo Gen Asset Grid 2020'!$BJ:$BJ,'Select cpr_ledger'!H77,'KYPCo Gen Asset Grid 2020'!$BL:$BL,'Select cpr_ledger'!R77)</f>
        <v>6524870.5199999996</v>
      </c>
      <c r="V77" s="14">
        <f t="shared" si="23"/>
        <v>363664.24129649473</v>
      </c>
      <c r="X77" s="17">
        <f t="shared" si="24"/>
        <v>0</v>
      </c>
    </row>
    <row r="78" spans="1:24" x14ac:dyDescent="0.2">
      <c r="A78" t="s">
        <v>11</v>
      </c>
      <c r="B78" t="s">
        <v>22</v>
      </c>
      <c r="C78" t="s">
        <v>13</v>
      </c>
      <c r="D78" t="s">
        <v>25</v>
      </c>
      <c r="E78" t="s">
        <v>15</v>
      </c>
      <c r="F78" t="s">
        <v>16</v>
      </c>
      <c r="G78" t="s">
        <v>24</v>
      </c>
      <c r="H78">
        <v>1973</v>
      </c>
      <c r="I78" s="3">
        <v>25292.94</v>
      </c>
      <c r="J78" s="3">
        <v>24032.45</v>
      </c>
      <c r="K78" s="3">
        <v>1260.49</v>
      </c>
      <c r="L78" s="10">
        <f>SUMIFS('KYPCo Gen Asset Grid 2020'!$O:$O,'KYPCo Gen Asset Grid 2020'!$BJ:$BJ,'Select cpr_ledger'!H78,'KYPCo Gen Asset Grid 2020'!$BL:$BL,'Select cpr_ledger'!R78)*T78</f>
        <v>57784.264617641464</v>
      </c>
      <c r="M78" s="10">
        <f>SUMIFS('KYPCo Gen Asset Grid 2020'!$P:$P,'KYPCo Gen Asset Grid 2020'!$BJ:$BJ,'Select cpr_ledger'!H78,'KYPCo Gen Asset Grid 2020'!$BL:$BL,'Select cpr_ledger'!R78)*T78</f>
        <v>57784.264617641464</v>
      </c>
      <c r="N78" s="10">
        <f t="shared" si="20"/>
        <v>0</v>
      </c>
      <c r="O78" s="10">
        <f t="shared" si="25"/>
        <v>-1260.49</v>
      </c>
      <c r="P78" s="10">
        <f t="shared" si="26"/>
        <v>-264.7029</v>
      </c>
      <c r="R78" s="11" t="s">
        <v>104</v>
      </c>
      <c r="S78" s="10">
        <f t="shared" si="21"/>
        <v>548929.58000000007</v>
      </c>
      <c r="T78" s="12">
        <f t="shared" si="22"/>
        <v>4.6076839218611602E-2</v>
      </c>
      <c r="U78" s="13">
        <f>SUMIFS('KYPCo Gen Asset Grid 2020'!$BK:$BK,'KYPCo Gen Asset Grid 2020'!$BJ:$BJ,'Select cpr_ledger'!H78,'KYPCo Gen Asset Grid 2020'!$BL:$BL,'Select cpr_ledger'!R78)</f>
        <v>0</v>
      </c>
      <c r="V78" s="14">
        <f t="shared" si="23"/>
        <v>0</v>
      </c>
      <c r="X78" s="17">
        <f t="shared" si="24"/>
        <v>0</v>
      </c>
    </row>
    <row r="79" spans="1:24" x14ac:dyDescent="0.2">
      <c r="A79" t="s">
        <v>11</v>
      </c>
      <c r="B79" t="s">
        <v>34</v>
      </c>
      <c r="C79" t="s">
        <v>13</v>
      </c>
      <c r="D79" t="s">
        <v>40</v>
      </c>
      <c r="E79" t="s">
        <v>15</v>
      </c>
      <c r="F79" t="s">
        <v>19</v>
      </c>
      <c r="G79" t="s">
        <v>20</v>
      </c>
      <c r="H79">
        <v>1994</v>
      </c>
      <c r="I79" s="3">
        <v>21294.5</v>
      </c>
      <c r="J79" s="3">
        <v>17071.919999999998</v>
      </c>
      <c r="K79" s="3">
        <v>4222.58</v>
      </c>
      <c r="L79" s="10">
        <f>SUMIFS('KYPCo Gen Asset Grid 2020'!$O:$O,'KYPCo Gen Asset Grid 2020'!$BJ:$BJ,'Select cpr_ledger'!H79,'KYPCo Gen Asset Grid 2020'!$BL:$BL,'Select cpr_ledger'!R79)*T79</f>
        <v>6242.9011064989045</v>
      </c>
      <c r="M79" s="10">
        <f>SUMIFS('KYPCo Gen Asset Grid 2020'!$P:$P,'KYPCo Gen Asset Grid 2020'!$BJ:$BJ,'Select cpr_ledger'!H79,'KYPCo Gen Asset Grid 2020'!$BL:$BL,'Select cpr_ledger'!R79)*T79</f>
        <v>6242.9011064989045</v>
      </c>
      <c r="N79" s="10">
        <f t="shared" si="20"/>
        <v>0</v>
      </c>
      <c r="O79" s="10">
        <f t="shared" si="25"/>
        <v>-4222.58</v>
      </c>
      <c r="P79" s="10">
        <f t="shared" si="26"/>
        <v>-886.7417999999999</v>
      </c>
      <c r="R79" s="11" t="s">
        <v>104</v>
      </c>
      <c r="S79" s="10">
        <f t="shared" si="21"/>
        <v>14037455.389999999</v>
      </c>
      <c r="T79" s="12">
        <f t="shared" si="22"/>
        <v>1.5169772161961615E-3</v>
      </c>
      <c r="U79" s="13">
        <f>SUMIFS('KYPCo Gen Asset Grid 2020'!$BK:$BK,'KYPCo Gen Asset Grid 2020'!$BJ:$BJ,'Select cpr_ledger'!H79,'KYPCo Gen Asset Grid 2020'!$BL:$BL,'Select cpr_ledger'!R79)</f>
        <v>0</v>
      </c>
      <c r="V79" s="14">
        <f t="shared" si="23"/>
        <v>0</v>
      </c>
      <c r="X79" s="17">
        <f t="shared" si="24"/>
        <v>0</v>
      </c>
    </row>
    <row r="80" spans="1:24" x14ac:dyDescent="0.2">
      <c r="A80" t="s">
        <v>11</v>
      </c>
      <c r="B80" t="s">
        <v>26</v>
      </c>
      <c r="C80" t="s">
        <v>13</v>
      </c>
      <c r="D80" t="s">
        <v>27</v>
      </c>
      <c r="E80" t="s">
        <v>15</v>
      </c>
      <c r="F80" t="s">
        <v>16</v>
      </c>
      <c r="G80" t="s">
        <v>24</v>
      </c>
      <c r="H80">
        <v>1966</v>
      </c>
      <c r="I80" s="3">
        <v>2567.02</v>
      </c>
      <c r="J80" s="3">
        <v>2231.73</v>
      </c>
      <c r="K80" s="3">
        <v>335.29</v>
      </c>
      <c r="L80" s="10">
        <f>SUMIFS('KYPCo Gen Asset Grid 2020'!$O:$O,'KYPCo Gen Asset Grid 2020'!$BJ:$BJ,'Select cpr_ledger'!H80,'KYPCo Gen Asset Grid 2020'!$BL:$BL,'Select cpr_ledger'!R80)*T80</f>
        <v>0</v>
      </c>
      <c r="M80" s="10">
        <f>SUMIFS('KYPCo Gen Asset Grid 2020'!$P:$P,'KYPCo Gen Asset Grid 2020'!$BJ:$BJ,'Select cpr_ledger'!H80,'KYPCo Gen Asset Grid 2020'!$BL:$BL,'Select cpr_ledger'!R80)*T80</f>
        <v>0</v>
      </c>
      <c r="N80" s="10">
        <f t="shared" si="20"/>
        <v>0</v>
      </c>
      <c r="O80" s="10">
        <f t="shared" si="25"/>
        <v>-335.29</v>
      </c>
      <c r="P80" s="10">
        <f t="shared" si="26"/>
        <v>-70.410899999999998</v>
      </c>
      <c r="R80" s="11" t="s">
        <v>104</v>
      </c>
      <c r="S80" s="10">
        <f t="shared" si="21"/>
        <v>94721.44</v>
      </c>
      <c r="T80" s="12">
        <f t="shared" si="22"/>
        <v>2.7100728198388876E-2</v>
      </c>
      <c r="U80" s="13">
        <f>SUMIFS('KYPCo Gen Asset Grid 2020'!$BK:$BK,'KYPCo Gen Asset Grid 2020'!$BJ:$BJ,'Select cpr_ledger'!H80,'KYPCo Gen Asset Grid 2020'!$BL:$BL,'Select cpr_ledger'!R80)</f>
        <v>0</v>
      </c>
      <c r="V80" s="14">
        <f t="shared" si="23"/>
        <v>0</v>
      </c>
      <c r="X80" s="17">
        <f t="shared" si="24"/>
        <v>0</v>
      </c>
    </row>
    <row r="81" spans="1:24" x14ac:dyDescent="0.2">
      <c r="A81" t="s">
        <v>11</v>
      </c>
      <c r="B81" t="s">
        <v>22</v>
      </c>
      <c r="C81" t="s">
        <v>13</v>
      </c>
      <c r="D81" t="s">
        <v>25</v>
      </c>
      <c r="E81" t="s">
        <v>15</v>
      </c>
      <c r="F81" t="s">
        <v>16</v>
      </c>
      <c r="G81" t="s">
        <v>24</v>
      </c>
      <c r="H81">
        <v>1993</v>
      </c>
      <c r="I81" s="3">
        <v>1125177.32</v>
      </c>
      <c r="J81" s="3">
        <v>908572.82</v>
      </c>
      <c r="K81" s="3">
        <v>216604.5</v>
      </c>
      <c r="L81" s="10">
        <f>SUMIFS('KYPCo Gen Asset Grid 2020'!$O:$O,'KYPCo Gen Asset Grid 2020'!$BJ:$BJ,'Select cpr_ledger'!H81,'KYPCo Gen Asset Grid 2020'!$BL:$BL,'Select cpr_ledger'!R81)*T81</f>
        <v>739871.70195568982</v>
      </c>
      <c r="M81" s="10">
        <f>SUMIFS('KYPCo Gen Asset Grid 2020'!$P:$P,'KYPCo Gen Asset Grid 2020'!$BJ:$BJ,'Select cpr_ledger'!H81,'KYPCo Gen Asset Grid 2020'!$BL:$BL,'Select cpr_ledger'!R81)*T81</f>
        <v>739871.70195568982</v>
      </c>
      <c r="N81" s="10">
        <f t="shared" si="20"/>
        <v>0</v>
      </c>
      <c r="O81" s="10">
        <f t="shared" si="25"/>
        <v>-216604.5</v>
      </c>
      <c r="P81" s="10">
        <f t="shared" si="26"/>
        <v>-45486.945</v>
      </c>
      <c r="R81" s="11" t="s">
        <v>104</v>
      </c>
      <c r="S81" s="10">
        <f t="shared" si="21"/>
        <v>9072292.1499999985</v>
      </c>
      <c r="T81" s="12">
        <f t="shared" si="22"/>
        <v>0.12402348837498584</v>
      </c>
      <c r="U81" s="13">
        <f>SUMIFS('KYPCo Gen Asset Grid 2020'!$BK:$BK,'KYPCo Gen Asset Grid 2020'!$BJ:$BJ,'Select cpr_ledger'!H81,'KYPCo Gen Asset Grid 2020'!$BL:$BL,'Select cpr_ledger'!R81)</f>
        <v>0</v>
      </c>
      <c r="V81" s="14">
        <f t="shared" si="23"/>
        <v>0</v>
      </c>
      <c r="X81" s="17">
        <f t="shared" si="24"/>
        <v>0</v>
      </c>
    </row>
    <row r="82" spans="1:24" x14ac:dyDescent="0.2">
      <c r="A82" t="s">
        <v>11</v>
      </c>
      <c r="B82" t="s">
        <v>26</v>
      </c>
      <c r="C82" t="s">
        <v>13</v>
      </c>
      <c r="D82" t="s">
        <v>27</v>
      </c>
      <c r="E82" t="s">
        <v>15</v>
      </c>
      <c r="F82" t="s">
        <v>16</v>
      </c>
      <c r="G82" t="s">
        <v>24</v>
      </c>
      <c r="H82">
        <v>1997</v>
      </c>
      <c r="I82" s="3">
        <v>132755.15</v>
      </c>
      <c r="J82" s="3">
        <v>86256.89</v>
      </c>
      <c r="K82" s="3">
        <v>46498.26</v>
      </c>
      <c r="L82" s="10">
        <f>SUMIFS('KYPCo Gen Asset Grid 2020'!$O:$O,'KYPCo Gen Asset Grid 2020'!$BJ:$BJ,'Select cpr_ledger'!H82,'KYPCo Gen Asset Grid 2020'!$BL:$BL,'Select cpr_ledger'!R82)*T82</f>
        <v>87339.720694219184</v>
      </c>
      <c r="M82" s="10">
        <f>SUMIFS('KYPCo Gen Asset Grid 2020'!$P:$P,'KYPCo Gen Asset Grid 2020'!$BJ:$BJ,'Select cpr_ledger'!H82,'KYPCo Gen Asset Grid 2020'!$BL:$BL,'Select cpr_ledger'!R82)*T82</f>
        <v>87339.720694219184</v>
      </c>
      <c r="N82" s="10">
        <f t="shared" si="20"/>
        <v>0</v>
      </c>
      <c r="O82" s="10">
        <f t="shared" si="25"/>
        <v>-46498.26</v>
      </c>
      <c r="P82" s="10">
        <f t="shared" si="26"/>
        <v>-9764.6345999999994</v>
      </c>
      <c r="R82" s="11" t="s">
        <v>104</v>
      </c>
      <c r="S82" s="10">
        <f t="shared" si="21"/>
        <v>4204640.88</v>
      </c>
      <c r="T82" s="12">
        <f t="shared" si="22"/>
        <v>3.1573481252934021E-2</v>
      </c>
      <c r="U82" s="13">
        <f>SUMIFS('KYPCo Gen Asset Grid 2020'!$BK:$BK,'KYPCo Gen Asset Grid 2020'!$BJ:$BJ,'Select cpr_ledger'!H82,'KYPCo Gen Asset Grid 2020'!$BL:$BL,'Select cpr_ledger'!R82)</f>
        <v>0</v>
      </c>
      <c r="V82" s="14">
        <f t="shared" si="23"/>
        <v>0</v>
      </c>
      <c r="X82" s="17">
        <f t="shared" si="24"/>
        <v>0</v>
      </c>
    </row>
    <row r="83" spans="1:24" x14ac:dyDescent="0.2">
      <c r="A83" t="s">
        <v>11</v>
      </c>
      <c r="B83" t="s">
        <v>21</v>
      </c>
      <c r="C83" t="s">
        <v>13</v>
      </c>
      <c r="D83" t="s">
        <v>48</v>
      </c>
      <c r="E83" t="s">
        <v>15</v>
      </c>
      <c r="F83" t="s">
        <v>16</v>
      </c>
      <c r="G83" t="s">
        <v>24</v>
      </c>
      <c r="H83">
        <v>1970</v>
      </c>
      <c r="I83" s="3">
        <v>10951.28</v>
      </c>
      <c r="J83" s="3">
        <v>9160.3799999999992</v>
      </c>
      <c r="K83" s="3">
        <v>1790.9</v>
      </c>
      <c r="L83" s="10">
        <f>SUMIFS('KYPCo Gen Asset Grid 2020'!$O:$O,'KYPCo Gen Asset Grid 2020'!$BJ:$BJ,'Select cpr_ledger'!H83,'KYPCo Gen Asset Grid 2020'!$BL:$BL,'Select cpr_ledger'!R83)*T83</f>
        <v>0</v>
      </c>
      <c r="M83" s="10">
        <f>SUMIFS('KYPCo Gen Asset Grid 2020'!$P:$P,'KYPCo Gen Asset Grid 2020'!$BJ:$BJ,'Select cpr_ledger'!H83,'KYPCo Gen Asset Grid 2020'!$BL:$BL,'Select cpr_ledger'!R83)*T83</f>
        <v>0</v>
      </c>
      <c r="N83" s="10">
        <f t="shared" si="20"/>
        <v>0</v>
      </c>
      <c r="O83" s="10">
        <f t="shared" si="25"/>
        <v>-1790.9</v>
      </c>
      <c r="P83" s="10">
        <f t="shared" si="26"/>
        <v>-376.089</v>
      </c>
      <c r="R83" s="11" t="s">
        <v>106</v>
      </c>
      <c r="S83" s="10">
        <f t="shared" si="21"/>
        <v>10951.28</v>
      </c>
      <c r="T83" s="12">
        <f t="shared" si="22"/>
        <v>1</v>
      </c>
      <c r="U83" s="13">
        <f>SUMIFS('KYPCo Gen Asset Grid 2020'!$BK:$BK,'KYPCo Gen Asset Grid 2020'!$BJ:$BJ,'Select cpr_ledger'!H83,'KYPCo Gen Asset Grid 2020'!$BL:$BL,'Select cpr_ledger'!R83)</f>
        <v>0</v>
      </c>
      <c r="V83" s="14">
        <f t="shared" si="23"/>
        <v>0</v>
      </c>
      <c r="X83" s="17">
        <f t="shared" si="24"/>
        <v>0</v>
      </c>
    </row>
    <row r="84" spans="1:24" x14ac:dyDescent="0.2">
      <c r="A84" t="s">
        <v>11</v>
      </c>
      <c r="B84" t="s">
        <v>21</v>
      </c>
      <c r="C84" t="s">
        <v>13</v>
      </c>
      <c r="D84" t="s">
        <v>48</v>
      </c>
      <c r="E84" t="s">
        <v>15</v>
      </c>
      <c r="F84" t="s">
        <v>16</v>
      </c>
      <c r="G84" t="s">
        <v>24</v>
      </c>
      <c r="H84">
        <v>1988</v>
      </c>
      <c r="I84" s="3">
        <v>5701.16</v>
      </c>
      <c r="J84" s="3">
        <v>3748.8</v>
      </c>
      <c r="K84" s="3">
        <v>1952.36</v>
      </c>
      <c r="L84" s="10">
        <f>SUMIFS('KYPCo Gen Asset Grid 2020'!$O:$O,'KYPCo Gen Asset Grid 2020'!$BJ:$BJ,'Select cpr_ledger'!H84,'KYPCo Gen Asset Grid 2020'!$BL:$BL,'Select cpr_ledger'!R84)*T84</f>
        <v>0</v>
      </c>
      <c r="M84" s="10">
        <f>SUMIFS('KYPCo Gen Asset Grid 2020'!$P:$P,'KYPCo Gen Asset Grid 2020'!$BJ:$BJ,'Select cpr_ledger'!H84,'KYPCo Gen Asset Grid 2020'!$BL:$BL,'Select cpr_ledger'!R84)*T84</f>
        <v>0</v>
      </c>
      <c r="N84" s="10">
        <f t="shared" si="20"/>
        <v>0</v>
      </c>
      <c r="O84" s="10">
        <f t="shared" si="25"/>
        <v>-1952.36</v>
      </c>
      <c r="P84" s="10">
        <f t="shared" si="26"/>
        <v>-409.99559999999997</v>
      </c>
      <c r="R84" s="11" t="s">
        <v>106</v>
      </c>
      <c r="S84" s="10">
        <f t="shared" si="21"/>
        <v>8891.66</v>
      </c>
      <c r="T84" s="12">
        <f t="shared" si="22"/>
        <v>0.64118061194422638</v>
      </c>
      <c r="U84" s="13">
        <f>SUMIFS('KYPCo Gen Asset Grid 2020'!$BK:$BK,'KYPCo Gen Asset Grid 2020'!$BJ:$BJ,'Select cpr_ledger'!H84,'KYPCo Gen Asset Grid 2020'!$BL:$BL,'Select cpr_ledger'!R84)</f>
        <v>0</v>
      </c>
      <c r="V84" s="14">
        <f t="shared" si="23"/>
        <v>0</v>
      </c>
      <c r="X84" s="17">
        <f t="shared" si="24"/>
        <v>0</v>
      </c>
    </row>
    <row r="85" spans="1:24" x14ac:dyDescent="0.2">
      <c r="A85" t="s">
        <v>11</v>
      </c>
      <c r="B85" t="s">
        <v>12</v>
      </c>
      <c r="C85" t="s">
        <v>13</v>
      </c>
      <c r="D85" t="s">
        <v>18</v>
      </c>
      <c r="E85" t="s">
        <v>15</v>
      </c>
      <c r="F85" t="s">
        <v>19</v>
      </c>
      <c r="G85" t="s">
        <v>20</v>
      </c>
      <c r="H85">
        <v>1993</v>
      </c>
      <c r="I85" s="3">
        <v>3137453.75</v>
      </c>
      <c r="J85" s="3">
        <v>2552730.39</v>
      </c>
      <c r="K85" s="3">
        <v>584723.36</v>
      </c>
      <c r="L85" s="10">
        <f>SUMIFS('KYPCo Gen Asset Grid 2020'!$O:$O,'KYPCo Gen Asset Grid 2020'!$BJ:$BJ,'Select cpr_ledger'!H85,'KYPCo Gen Asset Grid 2020'!$BL:$BL,'Select cpr_ledger'!R85)*T85</f>
        <v>2063064.3762173958</v>
      </c>
      <c r="M85" s="10">
        <f>SUMIFS('KYPCo Gen Asset Grid 2020'!$P:$P,'KYPCo Gen Asset Grid 2020'!$BJ:$BJ,'Select cpr_ledger'!H85,'KYPCo Gen Asset Grid 2020'!$BL:$BL,'Select cpr_ledger'!R85)*T85</f>
        <v>2063064.3762173958</v>
      </c>
      <c r="N85" s="10">
        <f t="shared" si="20"/>
        <v>0</v>
      </c>
      <c r="O85" s="10">
        <f t="shared" si="25"/>
        <v>-584723.36</v>
      </c>
      <c r="P85" s="10">
        <f t="shared" si="26"/>
        <v>-122791.9056</v>
      </c>
      <c r="R85" s="11" t="s">
        <v>104</v>
      </c>
      <c r="S85" s="10">
        <f t="shared" si="21"/>
        <v>9072292.1499999985</v>
      </c>
      <c r="T85" s="12">
        <f t="shared" si="22"/>
        <v>0.34582812128685697</v>
      </c>
      <c r="U85" s="13">
        <f>SUMIFS('KYPCo Gen Asset Grid 2020'!$BK:$BK,'KYPCo Gen Asset Grid 2020'!$BJ:$BJ,'Select cpr_ledger'!H85,'KYPCo Gen Asset Grid 2020'!$BL:$BL,'Select cpr_ledger'!R85)</f>
        <v>0</v>
      </c>
      <c r="V85" s="14">
        <f t="shared" si="23"/>
        <v>0</v>
      </c>
      <c r="X85" s="17">
        <f t="shared" si="24"/>
        <v>0</v>
      </c>
    </row>
    <row r="86" spans="1:24" x14ac:dyDescent="0.2">
      <c r="A86" t="s">
        <v>11</v>
      </c>
      <c r="B86" t="s">
        <v>12</v>
      </c>
      <c r="C86" t="s">
        <v>13</v>
      </c>
      <c r="D86" t="s">
        <v>18</v>
      </c>
      <c r="E86" t="s">
        <v>15</v>
      </c>
      <c r="F86" t="s">
        <v>19</v>
      </c>
      <c r="G86" t="s">
        <v>20</v>
      </c>
      <c r="H86">
        <v>1979</v>
      </c>
      <c r="I86" s="3">
        <v>1025432.16</v>
      </c>
      <c r="J86" s="3">
        <v>1032282.66</v>
      </c>
      <c r="K86" s="3">
        <v>-6850.5</v>
      </c>
      <c r="L86" s="10">
        <f>SUMIFS('KYPCo Gen Asset Grid 2020'!$O:$O,'KYPCo Gen Asset Grid 2020'!$BJ:$BJ,'Select cpr_ledger'!H86,'KYPCo Gen Asset Grid 2020'!$BL:$BL,'Select cpr_ledger'!R86)*T86</f>
        <v>2496929.7426770246</v>
      </c>
      <c r="M86" s="10">
        <f>SUMIFS('KYPCo Gen Asset Grid 2020'!$P:$P,'KYPCo Gen Asset Grid 2020'!$BJ:$BJ,'Select cpr_ledger'!H86,'KYPCo Gen Asset Grid 2020'!$BL:$BL,'Select cpr_ledger'!R86)*T86</f>
        <v>2496929.7426770246</v>
      </c>
      <c r="N86" s="10">
        <f t="shared" si="20"/>
        <v>0</v>
      </c>
      <c r="O86" s="10">
        <f t="shared" si="25"/>
        <v>6850.5</v>
      </c>
      <c r="P86" s="10">
        <f t="shared" si="26"/>
        <v>1438.605</v>
      </c>
      <c r="R86" s="11" t="s">
        <v>104</v>
      </c>
      <c r="S86" s="10">
        <f t="shared" si="21"/>
        <v>1841146.6700000002</v>
      </c>
      <c r="T86" s="12">
        <f t="shared" si="22"/>
        <v>0.55695299929581377</v>
      </c>
      <c r="U86" s="13">
        <f>SUMIFS('KYPCo Gen Asset Grid 2020'!$BK:$BK,'KYPCo Gen Asset Grid 2020'!$BJ:$BJ,'Select cpr_ledger'!H86,'KYPCo Gen Asset Grid 2020'!$BL:$BL,'Select cpr_ledger'!R86)</f>
        <v>0</v>
      </c>
      <c r="V86" s="14">
        <f t="shared" si="23"/>
        <v>0</v>
      </c>
      <c r="X86" s="17">
        <f t="shared" si="24"/>
        <v>0</v>
      </c>
    </row>
    <row r="87" spans="1:24" x14ac:dyDescent="0.2">
      <c r="A87" t="s">
        <v>11</v>
      </c>
      <c r="B87" t="s">
        <v>64</v>
      </c>
      <c r="C87" t="s">
        <v>13</v>
      </c>
      <c r="D87" t="s">
        <v>65</v>
      </c>
      <c r="E87" t="s">
        <v>15</v>
      </c>
      <c r="F87" t="s">
        <v>38</v>
      </c>
      <c r="G87" t="s">
        <v>39</v>
      </c>
      <c r="H87">
        <v>1998</v>
      </c>
      <c r="I87" s="3">
        <v>96.69</v>
      </c>
      <c r="J87" s="3">
        <v>52.18</v>
      </c>
      <c r="K87" s="3">
        <v>44.51</v>
      </c>
      <c r="L87" s="10">
        <f>SUMIFS('KYPCo Gen Asset Grid 2020'!$O:$O,'KYPCo Gen Asset Grid 2020'!$BJ:$BJ,'Select cpr_ledger'!H87,'KYPCo Gen Asset Grid 2020'!$BL:$BL,'Select cpr_ledger'!R87)*T87</f>
        <v>2875.6827900996923</v>
      </c>
      <c r="M87" s="10">
        <f>SUMIFS('KYPCo Gen Asset Grid 2020'!$P:$P,'KYPCo Gen Asset Grid 2020'!$BJ:$BJ,'Select cpr_ledger'!H87,'KYPCo Gen Asset Grid 2020'!$BL:$BL,'Select cpr_ledger'!R87)*T87</f>
        <v>2875.6827900996923</v>
      </c>
      <c r="N87" s="10">
        <f t="shared" si="20"/>
        <v>0</v>
      </c>
      <c r="O87" s="10">
        <f t="shared" si="25"/>
        <v>-44.51</v>
      </c>
      <c r="P87" s="10">
        <f t="shared" si="26"/>
        <v>-9.3470999999999993</v>
      </c>
      <c r="R87" s="11" t="s">
        <v>112</v>
      </c>
      <c r="S87" s="10">
        <f t="shared" si="21"/>
        <v>2088.42</v>
      </c>
      <c r="T87" s="12">
        <f t="shared" si="22"/>
        <v>4.6298158416410488E-2</v>
      </c>
      <c r="U87" s="13">
        <f>SUMIFS('KYPCo Gen Asset Grid 2020'!$BK:$BK,'KYPCo Gen Asset Grid 2020'!$BJ:$BJ,'Select cpr_ledger'!H87,'KYPCo Gen Asset Grid 2020'!$BL:$BL,'Select cpr_ledger'!R87)</f>
        <v>0</v>
      </c>
      <c r="V87" s="14">
        <f t="shared" si="23"/>
        <v>0</v>
      </c>
      <c r="X87" s="17">
        <f t="shared" si="24"/>
        <v>0</v>
      </c>
    </row>
    <row r="88" spans="1:24" x14ac:dyDescent="0.2">
      <c r="A88" t="s">
        <v>11</v>
      </c>
      <c r="B88" t="s">
        <v>43</v>
      </c>
      <c r="C88" t="s">
        <v>13</v>
      </c>
      <c r="D88" t="s">
        <v>52</v>
      </c>
      <c r="E88" t="s">
        <v>15</v>
      </c>
      <c r="F88" t="s">
        <v>19</v>
      </c>
      <c r="G88" t="s">
        <v>20</v>
      </c>
      <c r="H88">
        <v>1971</v>
      </c>
      <c r="I88" s="3">
        <v>6060095.6699999999</v>
      </c>
      <c r="J88" s="3">
        <v>6157736.2300000004</v>
      </c>
      <c r="K88" s="3">
        <v>-97640.56</v>
      </c>
      <c r="L88" s="10">
        <f>SUMIFS('KYPCo Gen Asset Grid 2020'!$O:$O,'KYPCo Gen Asset Grid 2020'!$BJ:$BJ,'Select cpr_ledger'!H88,'KYPCo Gen Asset Grid 2020'!$BL:$BL,'Select cpr_ledger'!R88)*T88</f>
        <v>8605894.7973099276</v>
      </c>
      <c r="M88" s="10">
        <f>SUMIFS('KYPCo Gen Asset Grid 2020'!$P:$P,'KYPCo Gen Asset Grid 2020'!$BJ:$BJ,'Select cpr_ledger'!H88,'KYPCo Gen Asset Grid 2020'!$BL:$BL,'Select cpr_ledger'!R88)*T88</f>
        <v>8605894.7973099276</v>
      </c>
      <c r="N88" s="10">
        <f t="shared" si="20"/>
        <v>0</v>
      </c>
      <c r="O88" s="10">
        <f t="shared" si="25"/>
        <v>97640.56</v>
      </c>
      <c r="P88" s="10">
        <f t="shared" si="26"/>
        <v>20504.517599999999</v>
      </c>
      <c r="R88" s="11" t="s">
        <v>104</v>
      </c>
      <c r="S88" s="10">
        <f t="shared" si="21"/>
        <v>69866541.61999999</v>
      </c>
      <c r="T88" s="12">
        <f t="shared" si="22"/>
        <v>8.6738165787001512E-2</v>
      </c>
      <c r="U88" s="13">
        <f>SUMIFS('KYPCo Gen Asset Grid 2020'!$BK:$BK,'KYPCo Gen Asset Grid 2020'!$BJ:$BJ,'Select cpr_ledger'!H88,'KYPCo Gen Asset Grid 2020'!$BL:$BL,'Select cpr_ledger'!R88)</f>
        <v>0</v>
      </c>
      <c r="V88" s="14">
        <f t="shared" si="23"/>
        <v>0</v>
      </c>
      <c r="X88" s="17">
        <f t="shared" si="24"/>
        <v>0</v>
      </c>
    </row>
    <row r="89" spans="1:24" x14ac:dyDescent="0.2">
      <c r="A89" t="s">
        <v>11</v>
      </c>
      <c r="B89" t="s">
        <v>41</v>
      </c>
      <c r="C89" t="s">
        <v>13</v>
      </c>
      <c r="D89" t="s">
        <v>42</v>
      </c>
      <c r="E89" t="s">
        <v>15</v>
      </c>
      <c r="F89" t="s">
        <v>19</v>
      </c>
      <c r="G89" t="s">
        <v>20</v>
      </c>
      <c r="H89">
        <v>2019</v>
      </c>
      <c r="I89" s="3">
        <v>7011.77</v>
      </c>
      <c r="J89" s="3">
        <v>304.91000000000003</v>
      </c>
      <c r="K89" s="3">
        <v>6706.86</v>
      </c>
      <c r="L89" s="10">
        <f>SUMIFS('KYPCo Gen Asset Grid 2020'!$O:$O,'KYPCo Gen Asset Grid 2020'!$BJ:$BJ,'Select cpr_ledger'!H89,'KYPCo Gen Asset Grid 2020'!$BL:$BL,'Select cpr_ledger'!R89)*T89</f>
        <v>1174.8061042584434</v>
      </c>
      <c r="M89" s="10">
        <f>SUMIFS('KYPCo Gen Asset Grid 2020'!$P:$P,'KYPCo Gen Asset Grid 2020'!$BJ:$BJ,'Select cpr_ledger'!H89,'KYPCo Gen Asset Grid 2020'!$BL:$BL,'Select cpr_ledger'!R89)*T89</f>
        <v>545.45488437434449</v>
      </c>
      <c r="N89" s="10">
        <f t="shared" si="20"/>
        <v>629.35121988409901</v>
      </c>
      <c r="O89" s="10">
        <f t="shared" si="25"/>
        <v>-6077.5087801159007</v>
      </c>
      <c r="P89" s="10">
        <f t="shared" si="26"/>
        <v>-1276.276843824339</v>
      </c>
      <c r="R89" s="11" t="s">
        <v>112</v>
      </c>
      <c r="S89" s="10">
        <f t="shared" si="21"/>
        <v>7627.2000000000007</v>
      </c>
      <c r="T89" s="12">
        <f t="shared" si="22"/>
        <v>0.91931114956996007</v>
      </c>
      <c r="U89" s="13">
        <f>SUMIFS('KYPCo Gen Asset Grid 2020'!$BK:$BK,'KYPCo Gen Asset Grid 2020'!$BJ:$BJ,'Select cpr_ledger'!H89,'KYPCo Gen Asset Grid 2020'!$BL:$BL,'Select cpr_ledger'!R89)</f>
        <v>684.59</v>
      </c>
      <c r="V89" s="14">
        <f t="shared" si="23"/>
        <v>629.35121988409901</v>
      </c>
      <c r="X89" s="17">
        <f t="shared" si="24"/>
        <v>0</v>
      </c>
    </row>
    <row r="90" spans="1:24" x14ac:dyDescent="0.2">
      <c r="A90" t="s">
        <v>11</v>
      </c>
      <c r="B90" t="s">
        <v>12</v>
      </c>
      <c r="C90" t="s">
        <v>13</v>
      </c>
      <c r="D90" t="s">
        <v>18</v>
      </c>
      <c r="E90" t="s">
        <v>15</v>
      </c>
      <c r="F90" t="s">
        <v>19</v>
      </c>
      <c r="G90" t="s">
        <v>20</v>
      </c>
      <c r="H90">
        <v>2008</v>
      </c>
      <c r="I90" s="3">
        <v>22088736.48</v>
      </c>
      <c r="J90" s="3">
        <v>8169129.9800000004</v>
      </c>
      <c r="K90" s="3">
        <v>13919606.5</v>
      </c>
      <c r="L90" s="10">
        <f>SUMIFS('KYPCo Gen Asset Grid 2020'!$O:$O,'KYPCo Gen Asset Grid 2020'!$BJ:$BJ,'Select cpr_ledger'!H90,'KYPCo Gen Asset Grid 2020'!$BL:$BL,'Select cpr_ledger'!R90)*T90</f>
        <v>11929109.379937069</v>
      </c>
      <c r="M90" s="10">
        <f>SUMIFS('KYPCo Gen Asset Grid 2020'!$P:$P,'KYPCo Gen Asset Grid 2020'!$BJ:$BJ,'Select cpr_ledger'!H90,'KYPCo Gen Asset Grid 2020'!$BL:$BL,'Select cpr_ledger'!R90)*T90</f>
        <v>6401648.0760955801</v>
      </c>
      <c r="N90" s="10">
        <f t="shared" si="20"/>
        <v>5527461.3038414894</v>
      </c>
      <c r="O90" s="10">
        <f t="shared" si="25"/>
        <v>-8392145.1961585097</v>
      </c>
      <c r="P90" s="10">
        <f t="shared" si="26"/>
        <v>-1762350.4911932871</v>
      </c>
      <c r="R90" s="11" t="s">
        <v>104</v>
      </c>
      <c r="S90" s="10">
        <f t="shared" si="21"/>
        <v>58197115.450000003</v>
      </c>
      <c r="T90" s="12">
        <f t="shared" si="22"/>
        <v>0.37955036618571786</v>
      </c>
      <c r="U90" s="13">
        <f>SUMIFS('KYPCo Gen Asset Grid 2020'!$BK:$BK,'KYPCo Gen Asset Grid 2020'!$BJ:$BJ,'Select cpr_ledger'!H90,'KYPCo Gen Asset Grid 2020'!$BL:$BL,'Select cpr_ledger'!R90)</f>
        <v>14563182.640000001</v>
      </c>
      <c r="V90" s="14">
        <f t="shared" si="23"/>
        <v>5527461.3038414894</v>
      </c>
      <c r="X90" s="17">
        <f t="shared" si="24"/>
        <v>0</v>
      </c>
    </row>
    <row r="91" spans="1:24" x14ac:dyDescent="0.2">
      <c r="A91" t="s">
        <v>11</v>
      </c>
      <c r="B91" t="s">
        <v>43</v>
      </c>
      <c r="C91" t="s">
        <v>13</v>
      </c>
      <c r="D91" t="s">
        <v>52</v>
      </c>
      <c r="E91" t="s">
        <v>15</v>
      </c>
      <c r="F91" t="s">
        <v>19</v>
      </c>
      <c r="G91" t="s">
        <v>20</v>
      </c>
      <c r="H91">
        <v>2013</v>
      </c>
      <c r="I91" s="3">
        <v>2074781.31</v>
      </c>
      <c r="J91" s="3">
        <v>319425.8</v>
      </c>
      <c r="K91" s="3">
        <v>1755355.51</v>
      </c>
      <c r="L91" s="10">
        <f>SUMIFS('KYPCo Gen Asset Grid 2020'!$O:$O,'KYPCo Gen Asset Grid 2020'!$BJ:$BJ,'Select cpr_ledger'!H91,'KYPCo Gen Asset Grid 2020'!$BL:$BL,'Select cpr_ledger'!R91)*T91</f>
        <v>1796606.8859629412</v>
      </c>
      <c r="M91" s="10">
        <f>SUMIFS('KYPCo Gen Asset Grid 2020'!$P:$P,'KYPCo Gen Asset Grid 2020'!$BJ:$BJ,'Select cpr_ledger'!H91,'KYPCo Gen Asset Grid 2020'!$BL:$BL,'Select cpr_ledger'!R91)*T91</f>
        <v>795436.51385288639</v>
      </c>
      <c r="N91" s="10">
        <f t="shared" si="20"/>
        <v>1001170.3721100546</v>
      </c>
      <c r="O91" s="10">
        <f t="shared" si="25"/>
        <v>-754185.13788994541</v>
      </c>
      <c r="P91" s="10">
        <f t="shared" si="26"/>
        <v>-158378.87895688854</v>
      </c>
      <c r="R91" s="11" t="s">
        <v>104</v>
      </c>
      <c r="S91" s="10">
        <f t="shared" si="21"/>
        <v>25241909.329999998</v>
      </c>
      <c r="T91" s="12">
        <f t="shared" si="22"/>
        <v>8.2195894251712698E-2</v>
      </c>
      <c r="U91" s="13">
        <f>SUMIFS('KYPCo Gen Asset Grid 2020'!$BK:$BK,'KYPCo Gen Asset Grid 2020'!$BJ:$BJ,'Select cpr_ledger'!H91,'KYPCo Gen Asset Grid 2020'!$BL:$BL,'Select cpr_ledger'!R91)</f>
        <v>12180296.609999999</v>
      </c>
      <c r="V91" s="14">
        <f t="shared" si="23"/>
        <v>1001170.3721100546</v>
      </c>
      <c r="X91" s="17">
        <f t="shared" si="24"/>
        <v>0</v>
      </c>
    </row>
    <row r="92" spans="1:24" x14ac:dyDescent="0.2">
      <c r="A92" t="s">
        <v>11</v>
      </c>
      <c r="B92" t="s">
        <v>12</v>
      </c>
      <c r="C92" t="s">
        <v>13</v>
      </c>
      <c r="D92" t="s">
        <v>18</v>
      </c>
      <c r="E92" t="s">
        <v>17</v>
      </c>
      <c r="F92" t="s">
        <v>19</v>
      </c>
      <c r="G92" t="s">
        <v>20</v>
      </c>
      <c r="H92">
        <v>2020</v>
      </c>
      <c r="I92" s="3">
        <v>562102.65</v>
      </c>
      <c r="J92" s="3">
        <v>8315.35</v>
      </c>
      <c r="K92" s="3">
        <v>553787.30000000005</v>
      </c>
      <c r="L92" s="10">
        <f>SUMIFS('KYPCo Gen Asset Grid 2020'!$O:$O,'KYPCo Gen Asset Grid 2020'!$BJ:$BJ,'Select cpr_ledger'!H92,'KYPCo Gen Asset Grid 2020'!$BL:$BL,'Select cpr_ledger'!R92)*T92</f>
        <v>493013.82018787612</v>
      </c>
      <c r="M92" s="10">
        <f>SUMIFS('KYPCo Gen Asset Grid 2020'!$P:$P,'KYPCo Gen Asset Grid 2020'!$BJ:$BJ,'Select cpr_ledger'!H92,'KYPCo Gen Asset Grid 2020'!$BL:$BL,'Select cpr_ledger'!R92)*T92</f>
        <v>18488.018290764969</v>
      </c>
      <c r="N92" s="10">
        <f t="shared" si="20"/>
        <v>474525.80189711117</v>
      </c>
      <c r="O92" s="10">
        <f t="shared" si="25"/>
        <v>-79261.498102888872</v>
      </c>
      <c r="P92" s="10">
        <f t="shared" si="26"/>
        <v>-16644.914601606662</v>
      </c>
      <c r="R92" s="11" t="s">
        <v>104</v>
      </c>
      <c r="S92" s="10">
        <f t="shared" si="21"/>
        <v>12502426</v>
      </c>
      <c r="T92" s="12">
        <f t="shared" si="22"/>
        <v>4.49594862629061E-2</v>
      </c>
      <c r="U92" s="13">
        <f>SUMIFS('KYPCo Gen Asset Grid 2020'!$BK:$BK,'KYPCo Gen Asset Grid 2020'!$BJ:$BJ,'Select cpr_ledger'!H92,'KYPCo Gen Asset Grid 2020'!$BL:$BL,'Select cpr_ledger'!R92)</f>
        <v>10554520.109999999</v>
      </c>
      <c r="V92" s="14">
        <f t="shared" si="23"/>
        <v>474525.80189711117</v>
      </c>
      <c r="X92" s="17">
        <f t="shared" si="24"/>
        <v>0</v>
      </c>
    </row>
    <row r="93" spans="1:24" x14ac:dyDescent="0.2">
      <c r="A93" t="s">
        <v>11</v>
      </c>
      <c r="B93" t="s">
        <v>34</v>
      </c>
      <c r="C93" t="s">
        <v>13</v>
      </c>
      <c r="D93" t="s">
        <v>35</v>
      </c>
      <c r="E93" t="s">
        <v>15</v>
      </c>
      <c r="F93" t="s">
        <v>16</v>
      </c>
      <c r="G93" t="s">
        <v>24</v>
      </c>
      <c r="H93">
        <v>2009</v>
      </c>
      <c r="I93" s="3">
        <v>14929.91</v>
      </c>
      <c r="J93" s="3">
        <v>4341.71</v>
      </c>
      <c r="K93" s="3">
        <v>10588.2</v>
      </c>
      <c r="L93" s="10">
        <f>SUMIFS('KYPCo Gen Asset Grid 2020'!$O:$O,'KYPCo Gen Asset Grid 2020'!$BJ:$BJ,'Select cpr_ledger'!H93,'KYPCo Gen Asset Grid 2020'!$BL:$BL,'Select cpr_ledger'!R93)*T93</f>
        <v>7772.2955674136756</v>
      </c>
      <c r="M93" s="10">
        <f>SUMIFS('KYPCo Gen Asset Grid 2020'!$P:$P,'KYPCo Gen Asset Grid 2020'!$BJ:$BJ,'Select cpr_ledger'!H93,'KYPCo Gen Asset Grid 2020'!$BL:$BL,'Select cpr_ledger'!R93)*T93</f>
        <v>5210.3764477155783</v>
      </c>
      <c r="N93" s="10">
        <f t="shared" si="20"/>
        <v>2561.9191196980983</v>
      </c>
      <c r="O93" s="10">
        <f t="shared" ref="O93:O115" si="27">N93-K93</f>
        <v>-8026.2808803019025</v>
      </c>
      <c r="P93" s="10">
        <f t="shared" ref="P93:P115" si="28">O93*0.21</f>
        <v>-1685.5189848633995</v>
      </c>
      <c r="R93" s="11" t="s">
        <v>104</v>
      </c>
      <c r="S93" s="10">
        <f t="shared" si="21"/>
        <v>23156906.130000003</v>
      </c>
      <c r="T93" s="12">
        <f t="shared" si="22"/>
        <v>6.4472818243444679E-4</v>
      </c>
      <c r="U93" s="13">
        <f>SUMIFS('KYPCo Gen Asset Grid 2020'!$BK:$BK,'KYPCo Gen Asset Grid 2020'!$BJ:$BJ,'Select cpr_ledger'!H93,'KYPCo Gen Asset Grid 2020'!$BL:$BL,'Select cpr_ledger'!R93)</f>
        <v>3973642.21</v>
      </c>
      <c r="V93" s="14">
        <f t="shared" si="23"/>
        <v>2561.9191196980983</v>
      </c>
      <c r="X93" s="17">
        <f t="shared" si="24"/>
        <v>0</v>
      </c>
    </row>
    <row r="94" spans="1:24" x14ac:dyDescent="0.2">
      <c r="A94" t="s">
        <v>11</v>
      </c>
      <c r="B94" t="s">
        <v>34</v>
      </c>
      <c r="C94" t="s">
        <v>13</v>
      </c>
      <c r="D94" t="s">
        <v>35</v>
      </c>
      <c r="E94" t="s">
        <v>15</v>
      </c>
      <c r="F94" t="s">
        <v>16</v>
      </c>
      <c r="G94" t="s">
        <v>24</v>
      </c>
      <c r="H94">
        <v>2020</v>
      </c>
      <c r="I94" s="3">
        <v>65627.55</v>
      </c>
      <c r="J94" s="3">
        <v>829.8</v>
      </c>
      <c r="K94" s="3">
        <v>64797.75</v>
      </c>
      <c r="L94" s="10">
        <f>SUMIFS('KYPCo Gen Asset Grid 2020'!$O:$O,'KYPCo Gen Asset Grid 2020'!$BJ:$BJ,'Select cpr_ledger'!H94,'KYPCo Gen Asset Grid 2020'!$BL:$BL,'Select cpr_ledger'!R94)*T94</f>
        <v>57561.175232087677</v>
      </c>
      <c r="M94" s="10">
        <f>SUMIFS('KYPCo Gen Asset Grid 2020'!$P:$P,'KYPCo Gen Asset Grid 2020'!$BJ:$BJ,'Select cpr_ledger'!H94,'KYPCo Gen Asset Grid 2020'!$BL:$BL,'Select cpr_ledger'!R94)*T94</f>
        <v>2158.544075140177</v>
      </c>
      <c r="N94" s="10">
        <f t="shared" si="20"/>
        <v>55402.6311569475</v>
      </c>
      <c r="O94" s="10">
        <f t="shared" si="27"/>
        <v>-9395.1188430524999</v>
      </c>
      <c r="P94" s="10">
        <f t="shared" si="28"/>
        <v>-1972.9749570410249</v>
      </c>
      <c r="R94" s="11" t="s">
        <v>104</v>
      </c>
      <c r="S94" s="10">
        <f t="shared" si="21"/>
        <v>12502426</v>
      </c>
      <c r="T94" s="12">
        <f t="shared" si="22"/>
        <v>5.2491852381289844E-3</v>
      </c>
      <c r="U94" s="13">
        <f>SUMIFS('KYPCo Gen Asset Grid 2020'!$BK:$BK,'KYPCo Gen Asset Grid 2020'!$BJ:$BJ,'Select cpr_ledger'!H94,'KYPCo Gen Asset Grid 2020'!$BL:$BL,'Select cpr_ledger'!R94)</f>
        <v>10554520.109999999</v>
      </c>
      <c r="V94" s="14">
        <f t="shared" si="23"/>
        <v>55402.6311569475</v>
      </c>
      <c r="X94" s="17">
        <f t="shared" si="24"/>
        <v>0</v>
      </c>
    </row>
    <row r="95" spans="1:24" x14ac:dyDescent="0.2">
      <c r="A95" t="s">
        <v>11</v>
      </c>
      <c r="B95" t="s">
        <v>28</v>
      </c>
      <c r="C95" t="s">
        <v>13</v>
      </c>
      <c r="D95" t="s">
        <v>29</v>
      </c>
      <c r="E95" t="s">
        <v>15</v>
      </c>
      <c r="F95" t="s">
        <v>30</v>
      </c>
      <c r="G95" t="s">
        <v>31</v>
      </c>
      <c r="H95">
        <v>2018</v>
      </c>
      <c r="I95" s="3">
        <v>3765210.4</v>
      </c>
      <c r="J95" s="3">
        <v>2046111.12</v>
      </c>
      <c r="K95" s="3">
        <v>1719099.28</v>
      </c>
      <c r="L95" s="10">
        <f>I95</f>
        <v>3765210.4</v>
      </c>
      <c r="M95" s="10">
        <f>L95*30/36</f>
        <v>3137675.3333333335</v>
      </c>
      <c r="N95" s="10">
        <f t="shared" ref="N95:N103" si="29">L95-M95</f>
        <v>627535.06666666642</v>
      </c>
      <c r="O95" s="10">
        <f t="shared" si="27"/>
        <v>-1091564.2133333336</v>
      </c>
      <c r="P95" s="10">
        <f t="shared" si="28"/>
        <v>-229228.48480000006</v>
      </c>
      <c r="Q95" s="11" t="s">
        <v>99</v>
      </c>
      <c r="S95" s="11"/>
    </row>
    <row r="96" spans="1:24" x14ac:dyDescent="0.2">
      <c r="A96" t="s">
        <v>11</v>
      </c>
      <c r="B96" t="s">
        <v>34</v>
      </c>
      <c r="C96" t="s">
        <v>13</v>
      </c>
      <c r="D96" t="s">
        <v>35</v>
      </c>
      <c r="E96" t="s">
        <v>15</v>
      </c>
      <c r="F96" t="s">
        <v>16</v>
      </c>
      <c r="G96" t="s">
        <v>24</v>
      </c>
      <c r="H96">
        <v>2015</v>
      </c>
      <c r="I96" s="3">
        <v>769746.67</v>
      </c>
      <c r="J96" s="3">
        <v>107057.49</v>
      </c>
      <c r="K96" s="3">
        <v>662689.18000000005</v>
      </c>
      <c r="L96" s="10">
        <f>SUMIFS('KYPCo Gen Asset Grid 2020'!$O:$O,'KYPCo Gen Asset Grid 2020'!$BJ:$BJ,'Select cpr_ledger'!H96,'KYPCo Gen Asset Grid 2020'!$BL:$BL,'Select cpr_ledger'!R96)*T96</f>
        <v>255510.32202260729</v>
      </c>
      <c r="M96" s="10">
        <f>SUMIFS('KYPCo Gen Asset Grid 2020'!$P:$P,'KYPCo Gen Asset Grid 2020'!$BJ:$BJ,'Select cpr_ledger'!H96,'KYPCo Gen Asset Grid 2020'!$BL:$BL,'Select cpr_ledger'!R96)*T96</f>
        <v>88971.249081507602</v>
      </c>
      <c r="N96" s="10">
        <f t="shared" ref="N96:N102" si="30">V96</f>
        <v>166539.07294109967</v>
      </c>
      <c r="O96" s="10">
        <f t="shared" si="27"/>
        <v>-496150.10705890041</v>
      </c>
      <c r="P96" s="10">
        <f t="shared" si="28"/>
        <v>-104191.52248236908</v>
      </c>
      <c r="R96" s="11" t="s">
        <v>104</v>
      </c>
      <c r="S96" s="10">
        <f t="shared" ref="S96:S102" si="31">SUMIFS($I:$I,$H:$H,H96,$R:$R,R96)</f>
        <v>35724558.259999998</v>
      </c>
      <c r="T96" s="12">
        <f t="shared" ref="T96:T102" si="32">I96/S96</f>
        <v>2.1546709252437936E-2</v>
      </c>
      <c r="U96" s="13">
        <f>SUMIFS('KYPCo Gen Asset Grid 2020'!$BK:$BK,'KYPCo Gen Asset Grid 2020'!$BJ:$BJ,'Select cpr_ledger'!H96,'KYPCo Gen Asset Grid 2020'!$BL:$BL,'Select cpr_ledger'!R96)</f>
        <v>7729211.4999999991</v>
      </c>
      <c r="V96" s="14">
        <f t="shared" ref="V96:V102" si="33">U96*T96</f>
        <v>166539.07294109967</v>
      </c>
      <c r="X96" s="17">
        <f t="shared" ref="X96:X102" si="34">L96-M96-V96</f>
        <v>0</v>
      </c>
    </row>
    <row r="97" spans="1:24" x14ac:dyDescent="0.2">
      <c r="A97" t="s">
        <v>11</v>
      </c>
      <c r="B97" t="s">
        <v>64</v>
      </c>
      <c r="C97" t="s">
        <v>13</v>
      </c>
      <c r="D97" t="s">
        <v>65</v>
      </c>
      <c r="E97" t="s">
        <v>15</v>
      </c>
      <c r="F97" t="s">
        <v>38</v>
      </c>
      <c r="G97" t="s">
        <v>39</v>
      </c>
      <c r="H97">
        <v>1992</v>
      </c>
      <c r="I97" s="3">
        <v>250.81</v>
      </c>
      <c r="J97" s="3">
        <v>217.56</v>
      </c>
      <c r="K97" s="3">
        <v>33.25</v>
      </c>
      <c r="L97" s="10">
        <f>SUMIFS('KYPCo Gen Asset Grid 2020'!$O:$O,'KYPCo Gen Asset Grid 2020'!$BJ:$BJ,'Select cpr_ledger'!H97,'KYPCo Gen Asset Grid 2020'!$BL:$BL,'Select cpr_ledger'!R97)*T97</f>
        <v>6526.0069618209081</v>
      </c>
      <c r="M97" s="10">
        <f>SUMIFS('KYPCo Gen Asset Grid 2020'!$P:$P,'KYPCo Gen Asset Grid 2020'!$BJ:$BJ,'Select cpr_ledger'!H97,'KYPCo Gen Asset Grid 2020'!$BL:$BL,'Select cpr_ledger'!R97)*T97</f>
        <v>6526.0069618209081</v>
      </c>
      <c r="N97" s="10">
        <f t="shared" si="30"/>
        <v>0</v>
      </c>
      <c r="O97" s="10">
        <f t="shared" si="27"/>
        <v>-33.25</v>
      </c>
      <c r="P97" s="10">
        <f t="shared" si="28"/>
        <v>-6.9824999999999999</v>
      </c>
      <c r="R97" s="11" t="s">
        <v>112</v>
      </c>
      <c r="S97" s="10">
        <f t="shared" si="31"/>
        <v>520.18000000000006</v>
      </c>
      <c r="T97" s="12">
        <f t="shared" si="32"/>
        <v>0.48216002153100845</v>
      </c>
      <c r="U97" s="13">
        <f>SUMIFS('KYPCo Gen Asset Grid 2020'!$BK:$BK,'KYPCo Gen Asset Grid 2020'!$BJ:$BJ,'Select cpr_ledger'!H97,'KYPCo Gen Asset Grid 2020'!$BL:$BL,'Select cpr_ledger'!R97)</f>
        <v>0</v>
      </c>
      <c r="V97" s="14">
        <f t="shared" si="33"/>
        <v>0</v>
      </c>
      <c r="X97" s="17">
        <f t="shared" si="34"/>
        <v>0</v>
      </c>
    </row>
    <row r="98" spans="1:24" x14ac:dyDescent="0.2">
      <c r="A98" t="s">
        <v>11</v>
      </c>
      <c r="B98" t="s">
        <v>34</v>
      </c>
      <c r="C98" t="s">
        <v>13</v>
      </c>
      <c r="D98" t="s">
        <v>40</v>
      </c>
      <c r="E98" t="s">
        <v>15</v>
      </c>
      <c r="F98" t="s">
        <v>19</v>
      </c>
      <c r="G98" t="s">
        <v>20</v>
      </c>
      <c r="H98">
        <v>2020</v>
      </c>
      <c r="I98" s="3">
        <v>31512.7</v>
      </c>
      <c r="J98" s="3">
        <v>476.67</v>
      </c>
      <c r="K98" s="3">
        <v>31036.03</v>
      </c>
      <c r="L98" s="10">
        <f>SUMIFS('KYPCo Gen Asset Grid 2020'!$O:$O,'KYPCo Gen Asset Grid 2020'!$BJ:$BJ,'Select cpr_ledger'!H98,'KYPCo Gen Asset Grid 2020'!$BL:$BL,'Select cpr_ledger'!R98)*T98</f>
        <v>27639.429580049986</v>
      </c>
      <c r="M98" s="10">
        <f>SUMIFS('KYPCo Gen Asset Grid 2020'!$P:$P,'KYPCo Gen Asset Grid 2020'!$BJ:$BJ,'Select cpr_ledger'!H98,'KYPCo Gen Asset Grid 2020'!$BL:$BL,'Select cpr_ledger'!R98)*T98</f>
        <v>1036.4786111422695</v>
      </c>
      <c r="N98" s="10">
        <f t="shared" si="30"/>
        <v>26602.950968907713</v>
      </c>
      <c r="O98" s="10">
        <f t="shared" si="27"/>
        <v>-4433.0790310922857</v>
      </c>
      <c r="P98" s="10">
        <f t="shared" si="28"/>
        <v>-930.94659652937992</v>
      </c>
      <c r="R98" s="11" t="s">
        <v>104</v>
      </c>
      <c r="S98" s="10">
        <f t="shared" si="31"/>
        <v>12502426</v>
      </c>
      <c r="T98" s="12">
        <f t="shared" si="32"/>
        <v>2.5205268161555207E-3</v>
      </c>
      <c r="U98" s="13">
        <f>SUMIFS('KYPCo Gen Asset Grid 2020'!$BK:$BK,'KYPCo Gen Asset Grid 2020'!$BJ:$BJ,'Select cpr_ledger'!H98,'KYPCo Gen Asset Grid 2020'!$BL:$BL,'Select cpr_ledger'!R98)</f>
        <v>10554520.109999999</v>
      </c>
      <c r="V98" s="14">
        <f t="shared" si="33"/>
        <v>26602.950968907713</v>
      </c>
      <c r="X98" s="17">
        <f t="shared" si="34"/>
        <v>0</v>
      </c>
    </row>
    <row r="99" spans="1:24" x14ac:dyDescent="0.2">
      <c r="A99" t="s">
        <v>11</v>
      </c>
      <c r="B99" t="s">
        <v>34</v>
      </c>
      <c r="C99" t="s">
        <v>13</v>
      </c>
      <c r="D99" t="s">
        <v>35</v>
      </c>
      <c r="E99" t="s">
        <v>15</v>
      </c>
      <c r="F99" t="s">
        <v>16</v>
      </c>
      <c r="G99" t="s">
        <v>24</v>
      </c>
      <c r="H99">
        <v>2018</v>
      </c>
      <c r="I99" s="3">
        <v>227463.6</v>
      </c>
      <c r="J99" s="3">
        <v>14379.99</v>
      </c>
      <c r="K99" s="3">
        <v>213083.61</v>
      </c>
      <c r="L99" s="10">
        <f>SUMIFS('KYPCo Gen Asset Grid 2020'!$O:$O,'KYPCo Gen Asset Grid 2020'!$BJ:$BJ,'Select cpr_ledger'!H99,'KYPCo Gen Asset Grid 2020'!$BL:$BL,'Select cpr_ledger'!R99)*T99</f>
        <v>41033.520742251327</v>
      </c>
      <c r="M99" s="10">
        <f>SUMIFS('KYPCo Gen Asset Grid 2020'!$P:$P,'KYPCo Gen Asset Grid 2020'!$BJ:$BJ,'Select cpr_ledger'!H99,'KYPCo Gen Asset Grid 2020'!$BL:$BL,'Select cpr_ledger'!R99)*T99</f>
        <v>7240.7753448088406</v>
      </c>
      <c r="N99" s="10">
        <f t="shared" si="30"/>
        <v>33792.745397442486</v>
      </c>
      <c r="O99" s="10">
        <f t="shared" si="27"/>
        <v>-179290.8646025575</v>
      </c>
      <c r="P99" s="10">
        <f t="shared" si="28"/>
        <v>-37651.081566537076</v>
      </c>
      <c r="R99" s="11" t="s">
        <v>104</v>
      </c>
      <c r="S99" s="10">
        <f t="shared" si="31"/>
        <v>21970522.819999997</v>
      </c>
      <c r="T99" s="12">
        <f t="shared" si="32"/>
        <v>1.0353126407758376E-2</v>
      </c>
      <c r="U99" s="13">
        <f>SUMIFS('KYPCo Gen Asset Grid 2020'!$BK:$BK,'KYPCo Gen Asset Grid 2020'!$BJ:$BJ,'Select cpr_ledger'!H99,'KYPCo Gen Asset Grid 2020'!$BL:$BL,'Select cpr_ledger'!R99)</f>
        <v>3264013.6</v>
      </c>
      <c r="V99" s="14">
        <f t="shared" si="33"/>
        <v>33792.745397442486</v>
      </c>
      <c r="X99" s="17">
        <f t="shared" si="34"/>
        <v>0</v>
      </c>
    </row>
    <row r="100" spans="1:24" x14ac:dyDescent="0.2">
      <c r="A100" t="s">
        <v>11</v>
      </c>
      <c r="B100" t="s">
        <v>26</v>
      </c>
      <c r="C100" t="s">
        <v>13</v>
      </c>
      <c r="D100" t="s">
        <v>45</v>
      </c>
      <c r="E100" t="s">
        <v>15</v>
      </c>
      <c r="F100" t="s">
        <v>19</v>
      </c>
      <c r="G100" t="s">
        <v>20</v>
      </c>
      <c r="H100">
        <v>1993</v>
      </c>
      <c r="I100" s="3">
        <v>76995.740000000005</v>
      </c>
      <c r="J100" s="3">
        <v>52626.07</v>
      </c>
      <c r="K100" s="3">
        <v>24369.67</v>
      </c>
      <c r="L100" s="10">
        <f>SUMIFS('KYPCo Gen Asset Grid 2020'!$O:$O,'KYPCo Gen Asset Grid 2020'!$BJ:$BJ,'Select cpr_ledger'!H100,'KYPCo Gen Asset Grid 2020'!$BL:$BL,'Select cpr_ledger'!R100)*T100</f>
        <v>50629.325871177163</v>
      </c>
      <c r="M100" s="10">
        <f>SUMIFS('KYPCo Gen Asset Grid 2020'!$P:$P,'KYPCo Gen Asset Grid 2020'!$BJ:$BJ,'Select cpr_ledger'!H100,'KYPCo Gen Asset Grid 2020'!$BL:$BL,'Select cpr_ledger'!R100)*T100</f>
        <v>50629.325871177163</v>
      </c>
      <c r="N100" s="10">
        <f t="shared" si="30"/>
        <v>0</v>
      </c>
      <c r="O100" s="10">
        <f t="shared" si="27"/>
        <v>-24369.67</v>
      </c>
      <c r="P100" s="10">
        <f t="shared" si="28"/>
        <v>-5117.6306999999997</v>
      </c>
      <c r="R100" s="11" t="s">
        <v>104</v>
      </c>
      <c r="S100" s="10">
        <f t="shared" si="31"/>
        <v>9072292.1499999985</v>
      </c>
      <c r="T100" s="12">
        <f t="shared" si="32"/>
        <v>8.4869114361578422E-3</v>
      </c>
      <c r="U100" s="13">
        <f>SUMIFS('KYPCo Gen Asset Grid 2020'!$BK:$BK,'KYPCo Gen Asset Grid 2020'!$BJ:$BJ,'Select cpr_ledger'!H100,'KYPCo Gen Asset Grid 2020'!$BL:$BL,'Select cpr_ledger'!R100)</f>
        <v>0</v>
      </c>
      <c r="V100" s="14">
        <f t="shared" si="33"/>
        <v>0</v>
      </c>
      <c r="X100" s="17">
        <f t="shared" si="34"/>
        <v>0</v>
      </c>
    </row>
    <row r="101" spans="1:24" x14ac:dyDescent="0.2">
      <c r="A101" t="s">
        <v>11</v>
      </c>
      <c r="B101" t="s">
        <v>22</v>
      </c>
      <c r="C101" t="s">
        <v>13</v>
      </c>
      <c r="D101" t="s">
        <v>23</v>
      </c>
      <c r="E101" t="s">
        <v>15</v>
      </c>
      <c r="F101" t="s">
        <v>19</v>
      </c>
      <c r="G101" t="s">
        <v>20</v>
      </c>
      <c r="H101">
        <v>2018</v>
      </c>
      <c r="I101" s="3">
        <v>929301.8</v>
      </c>
      <c r="J101" s="3">
        <v>56791.58</v>
      </c>
      <c r="K101" s="3">
        <v>872510.22</v>
      </c>
      <c r="L101" s="10">
        <f>SUMIFS('KYPCo Gen Asset Grid 2020'!$O:$O,'KYPCo Gen Asset Grid 2020'!$BJ:$BJ,'Select cpr_ledger'!H101,'KYPCo Gen Asset Grid 2020'!$BL:$BL,'Select cpr_ledger'!R101)*T101</f>
        <v>167642.31589630822</v>
      </c>
      <c r="M101" s="10">
        <f>SUMIFS('KYPCo Gen Asset Grid 2020'!$P:$P,'KYPCo Gen Asset Grid 2020'!$BJ:$BJ,'Select cpr_ledger'!H101,'KYPCo Gen Asset Grid 2020'!$BL:$BL,'Select cpr_ledger'!R101)*T101</f>
        <v>29582.164185067311</v>
      </c>
      <c r="N101" s="10">
        <f t="shared" si="30"/>
        <v>138060.15171124093</v>
      </c>
      <c r="O101" s="10">
        <f t="shared" si="27"/>
        <v>-734450.0682887591</v>
      </c>
      <c r="P101" s="10">
        <f t="shared" si="28"/>
        <v>-154234.51434063941</v>
      </c>
      <c r="R101" s="11" t="s">
        <v>104</v>
      </c>
      <c r="S101" s="10">
        <f t="shared" si="31"/>
        <v>21970522.819999997</v>
      </c>
      <c r="T101" s="12">
        <f t="shared" si="32"/>
        <v>4.2297664357538498E-2</v>
      </c>
      <c r="U101" s="13">
        <f>SUMIFS('KYPCo Gen Asset Grid 2020'!$BK:$BK,'KYPCo Gen Asset Grid 2020'!$BJ:$BJ,'Select cpr_ledger'!H101,'KYPCo Gen Asset Grid 2020'!$BL:$BL,'Select cpr_ledger'!R101)</f>
        <v>3264013.6</v>
      </c>
      <c r="V101" s="14">
        <f t="shared" si="33"/>
        <v>138060.15171124093</v>
      </c>
      <c r="X101" s="17">
        <f t="shared" si="34"/>
        <v>0</v>
      </c>
    </row>
    <row r="102" spans="1:24" x14ac:dyDescent="0.2">
      <c r="A102" t="s">
        <v>11</v>
      </c>
      <c r="B102" t="s">
        <v>43</v>
      </c>
      <c r="C102" t="s">
        <v>13</v>
      </c>
      <c r="D102" t="s">
        <v>44</v>
      </c>
      <c r="E102" t="s">
        <v>15</v>
      </c>
      <c r="F102" t="s">
        <v>16</v>
      </c>
      <c r="G102" t="s">
        <v>24</v>
      </c>
      <c r="H102">
        <v>1993</v>
      </c>
      <c r="I102" s="3">
        <v>28078.58</v>
      </c>
      <c r="J102" s="3">
        <v>17528.02</v>
      </c>
      <c r="K102" s="3">
        <v>10550.56</v>
      </c>
      <c r="L102" s="10">
        <f>SUMIFS('KYPCo Gen Asset Grid 2020'!$O:$O,'KYPCo Gen Asset Grid 2020'!$BJ:$BJ,'Select cpr_ledger'!H102,'KYPCo Gen Asset Grid 2020'!$BL:$BL,'Select cpr_ledger'!R102)*T102</f>
        <v>18463.353645538282</v>
      </c>
      <c r="M102" s="10">
        <f>SUMIFS('KYPCo Gen Asset Grid 2020'!$P:$P,'KYPCo Gen Asset Grid 2020'!$BJ:$BJ,'Select cpr_ledger'!H102,'KYPCo Gen Asset Grid 2020'!$BL:$BL,'Select cpr_ledger'!R102)*T102</f>
        <v>18463.353645538282</v>
      </c>
      <c r="N102" s="10">
        <f t="shared" si="30"/>
        <v>0</v>
      </c>
      <c r="O102" s="10">
        <f t="shared" si="27"/>
        <v>-10550.56</v>
      </c>
      <c r="P102" s="10">
        <f t="shared" si="28"/>
        <v>-2215.6175999999996</v>
      </c>
      <c r="R102" s="11" t="s">
        <v>104</v>
      </c>
      <c r="S102" s="10">
        <f t="shared" si="31"/>
        <v>9072292.1499999985</v>
      </c>
      <c r="T102" s="12">
        <f t="shared" si="32"/>
        <v>3.0949819004671281E-3</v>
      </c>
      <c r="U102" s="13">
        <f>SUMIFS('KYPCo Gen Asset Grid 2020'!$BK:$BK,'KYPCo Gen Asset Grid 2020'!$BJ:$BJ,'Select cpr_ledger'!H102,'KYPCo Gen Asset Grid 2020'!$BL:$BL,'Select cpr_ledger'!R102)</f>
        <v>0</v>
      </c>
      <c r="V102" s="14">
        <f t="shared" si="33"/>
        <v>0</v>
      </c>
      <c r="X102" s="17">
        <f t="shared" si="34"/>
        <v>0</v>
      </c>
    </row>
    <row r="103" spans="1:24" x14ac:dyDescent="0.2">
      <c r="A103" t="s">
        <v>11</v>
      </c>
      <c r="B103" t="s">
        <v>50</v>
      </c>
      <c r="C103" t="s">
        <v>13</v>
      </c>
      <c r="D103" t="s">
        <v>63</v>
      </c>
      <c r="E103" t="s">
        <v>15</v>
      </c>
      <c r="F103" t="s">
        <v>19</v>
      </c>
      <c r="G103" t="s">
        <v>20</v>
      </c>
      <c r="H103">
        <v>1971</v>
      </c>
      <c r="I103" s="3">
        <v>186975.1</v>
      </c>
      <c r="J103" s="3">
        <v>0</v>
      </c>
      <c r="K103" s="3">
        <v>186975.1</v>
      </c>
      <c r="L103" s="10">
        <f>I103</f>
        <v>186975.1</v>
      </c>
      <c r="M103" s="10">
        <f>J103</f>
        <v>0</v>
      </c>
      <c r="N103" s="10">
        <f t="shared" si="29"/>
        <v>186975.1</v>
      </c>
      <c r="O103" s="10">
        <f t="shared" si="27"/>
        <v>0</v>
      </c>
      <c r="P103" s="10">
        <f t="shared" si="28"/>
        <v>0</v>
      </c>
      <c r="Q103" s="11" t="s">
        <v>95</v>
      </c>
      <c r="S103" s="11"/>
    </row>
    <row r="104" spans="1:24" x14ac:dyDescent="0.2">
      <c r="A104" t="s">
        <v>11</v>
      </c>
      <c r="B104" t="s">
        <v>26</v>
      </c>
      <c r="C104" t="s">
        <v>13</v>
      </c>
      <c r="D104" t="s">
        <v>27</v>
      </c>
      <c r="E104" t="s">
        <v>15</v>
      </c>
      <c r="F104" t="s">
        <v>16</v>
      </c>
      <c r="G104" t="s">
        <v>24</v>
      </c>
      <c r="H104">
        <v>2016</v>
      </c>
      <c r="I104" s="3">
        <v>2843374.51</v>
      </c>
      <c r="J104" s="3">
        <v>353770.07</v>
      </c>
      <c r="K104" s="3">
        <v>2489604.44</v>
      </c>
      <c r="L104" s="10">
        <f>SUMIFS('KYPCo Gen Asset Grid 2020'!$O:$O,'KYPCo Gen Asset Grid 2020'!$BJ:$BJ,'Select cpr_ledger'!H104,'KYPCo Gen Asset Grid 2020'!$BL:$BL,'Select cpr_ledger'!R104)*T104</f>
        <v>1328834.9463150653</v>
      </c>
      <c r="M104" s="10">
        <f>SUMIFS('KYPCo Gen Asset Grid 2020'!$P:$P,'KYPCo Gen Asset Grid 2020'!$BJ:$BJ,'Select cpr_ledger'!H104,'KYPCo Gen Asset Grid 2020'!$BL:$BL,'Select cpr_ledger'!R104)*T104</f>
        <v>392484.69000918727</v>
      </c>
      <c r="N104" s="10">
        <f t="shared" ref="N104:N130" si="35">V104</f>
        <v>936350.25630587805</v>
      </c>
      <c r="O104" s="10">
        <f t="shared" si="27"/>
        <v>-1553254.1836941219</v>
      </c>
      <c r="P104" s="10">
        <f t="shared" si="28"/>
        <v>-326183.37857576559</v>
      </c>
      <c r="R104" s="11" t="s">
        <v>104</v>
      </c>
      <c r="S104" s="10">
        <f t="shared" ref="S104:S130" si="36">SUMIFS($I:$I,$H:$H,H104,$R:$R,R104)</f>
        <v>70475807.170000002</v>
      </c>
      <c r="T104" s="12">
        <f t="shared" ref="T104:T130" si="37">I104/S104</f>
        <v>4.0345398288823879E-2</v>
      </c>
      <c r="U104" s="13">
        <f>SUMIFS('KYPCo Gen Asset Grid 2020'!$BK:$BK,'KYPCo Gen Asset Grid 2020'!$BJ:$BJ,'Select cpr_ledger'!H104,'KYPCo Gen Asset Grid 2020'!$BL:$BL,'Select cpr_ledger'!R104)</f>
        <v>23208353.27</v>
      </c>
      <c r="V104" s="14">
        <f t="shared" ref="V104:V130" si="38">U104*T104</f>
        <v>936350.25630587805</v>
      </c>
      <c r="X104" s="17">
        <f t="shared" ref="X104:X130" si="39">L104-M104-V104</f>
        <v>0</v>
      </c>
    </row>
    <row r="105" spans="1:24" x14ac:dyDescent="0.2">
      <c r="A105" t="s">
        <v>11</v>
      </c>
      <c r="B105" t="s">
        <v>12</v>
      </c>
      <c r="C105" t="s">
        <v>13</v>
      </c>
      <c r="D105" t="s">
        <v>14</v>
      </c>
      <c r="E105" t="s">
        <v>15</v>
      </c>
      <c r="F105" t="s">
        <v>16</v>
      </c>
      <c r="G105" t="s">
        <v>24</v>
      </c>
      <c r="H105">
        <v>2008</v>
      </c>
      <c r="I105" s="3">
        <v>901762.71</v>
      </c>
      <c r="J105" s="3">
        <v>422842.04</v>
      </c>
      <c r="K105" s="3">
        <v>478920.67</v>
      </c>
      <c r="L105" s="10">
        <f>SUMIFS('KYPCo Gen Asset Grid 2020'!$O:$O,'KYPCo Gen Asset Grid 2020'!$BJ:$BJ,'Select cpr_ledger'!H105,'KYPCo Gen Asset Grid 2020'!$BL:$BL,'Select cpr_ledger'!R105)*T105</f>
        <v>487000.51322892465</v>
      </c>
      <c r="M105" s="10">
        <f>SUMIFS('KYPCo Gen Asset Grid 2020'!$P:$P,'KYPCo Gen Asset Grid 2020'!$BJ:$BJ,'Select cpr_ledger'!H105,'KYPCo Gen Asset Grid 2020'!$BL:$BL,'Select cpr_ledger'!R105)*T105</f>
        <v>261344.39707735769</v>
      </c>
      <c r="N105" s="10">
        <f t="shared" si="35"/>
        <v>225656.11615156697</v>
      </c>
      <c r="O105" s="10">
        <f t="shared" si="27"/>
        <v>-253264.55384843302</v>
      </c>
      <c r="P105" s="10">
        <f t="shared" si="28"/>
        <v>-53185.556308170933</v>
      </c>
      <c r="R105" s="11" t="s">
        <v>104</v>
      </c>
      <c r="S105" s="10">
        <f t="shared" si="36"/>
        <v>58197115.450000003</v>
      </c>
      <c r="T105" s="12">
        <f t="shared" si="37"/>
        <v>1.54949726120833E-2</v>
      </c>
      <c r="U105" s="13">
        <f>SUMIFS('KYPCo Gen Asset Grid 2020'!$BK:$BK,'KYPCo Gen Asset Grid 2020'!$BJ:$BJ,'Select cpr_ledger'!H105,'KYPCo Gen Asset Grid 2020'!$BL:$BL,'Select cpr_ledger'!R105)</f>
        <v>14563182.640000001</v>
      </c>
      <c r="V105" s="14">
        <f t="shared" si="38"/>
        <v>225656.11615156697</v>
      </c>
      <c r="X105" s="17">
        <f t="shared" si="39"/>
        <v>0</v>
      </c>
    </row>
    <row r="106" spans="1:24" x14ac:dyDescent="0.2">
      <c r="A106" t="s">
        <v>11</v>
      </c>
      <c r="B106" t="s">
        <v>43</v>
      </c>
      <c r="C106" t="s">
        <v>13</v>
      </c>
      <c r="D106" t="s">
        <v>44</v>
      </c>
      <c r="E106" t="s">
        <v>15</v>
      </c>
      <c r="F106" t="s">
        <v>16</v>
      </c>
      <c r="G106" t="s">
        <v>24</v>
      </c>
      <c r="H106">
        <v>1977</v>
      </c>
      <c r="I106" s="3">
        <v>27666.26</v>
      </c>
      <c r="J106" s="3">
        <v>26455.59</v>
      </c>
      <c r="K106" s="3">
        <v>1210.67</v>
      </c>
      <c r="L106" s="10">
        <f>SUMIFS('KYPCo Gen Asset Grid 2020'!$O:$O,'KYPCo Gen Asset Grid 2020'!$BJ:$BJ,'Select cpr_ledger'!H106,'KYPCo Gen Asset Grid 2020'!$BL:$BL,'Select cpr_ledger'!R106)*T106</f>
        <v>36492.655946971499</v>
      </c>
      <c r="M106" s="10">
        <f>SUMIFS('KYPCo Gen Asset Grid 2020'!$P:$P,'KYPCo Gen Asset Grid 2020'!$BJ:$BJ,'Select cpr_ledger'!H106,'KYPCo Gen Asset Grid 2020'!$BL:$BL,'Select cpr_ledger'!R106)*T106</f>
        <v>36492.655946971499</v>
      </c>
      <c r="N106" s="10">
        <f t="shared" si="35"/>
        <v>0</v>
      </c>
      <c r="O106" s="10">
        <f t="shared" si="27"/>
        <v>-1210.67</v>
      </c>
      <c r="P106" s="10">
        <f t="shared" si="28"/>
        <v>-254.2407</v>
      </c>
      <c r="R106" s="11" t="s">
        <v>104</v>
      </c>
      <c r="S106" s="10">
        <f t="shared" si="36"/>
        <v>7060109.4400000004</v>
      </c>
      <c r="T106" s="12">
        <f t="shared" si="37"/>
        <v>3.9186729660666561E-3</v>
      </c>
      <c r="U106" s="13">
        <f>SUMIFS('KYPCo Gen Asset Grid 2020'!$BK:$BK,'KYPCo Gen Asset Grid 2020'!$BJ:$BJ,'Select cpr_ledger'!H106,'KYPCo Gen Asset Grid 2020'!$BL:$BL,'Select cpr_ledger'!R106)</f>
        <v>0</v>
      </c>
      <c r="V106" s="14">
        <f t="shared" si="38"/>
        <v>0</v>
      </c>
      <c r="X106" s="17">
        <f t="shared" si="39"/>
        <v>0</v>
      </c>
    </row>
    <row r="107" spans="1:24" x14ac:dyDescent="0.2">
      <c r="A107" t="s">
        <v>11</v>
      </c>
      <c r="B107" t="s">
        <v>22</v>
      </c>
      <c r="C107" t="s">
        <v>13</v>
      </c>
      <c r="D107" t="s">
        <v>23</v>
      </c>
      <c r="E107" t="s">
        <v>15</v>
      </c>
      <c r="F107" t="s">
        <v>19</v>
      </c>
      <c r="G107" t="s">
        <v>20</v>
      </c>
      <c r="H107">
        <v>1994</v>
      </c>
      <c r="I107" s="3">
        <v>350644.22</v>
      </c>
      <c r="J107" s="3">
        <v>227143.22</v>
      </c>
      <c r="K107" s="3">
        <v>123501</v>
      </c>
      <c r="L107" s="10">
        <f>SUMIFS('KYPCo Gen Asset Grid 2020'!$O:$O,'KYPCo Gen Asset Grid 2020'!$BJ:$BJ,'Select cpr_ledger'!H107,'KYPCo Gen Asset Grid 2020'!$BL:$BL,'Select cpr_ledger'!R107)*T107</f>
        <v>102798.24316257461</v>
      </c>
      <c r="M107" s="10">
        <f>SUMIFS('KYPCo Gen Asset Grid 2020'!$P:$P,'KYPCo Gen Asset Grid 2020'!$BJ:$BJ,'Select cpr_ledger'!H107,'KYPCo Gen Asset Grid 2020'!$BL:$BL,'Select cpr_ledger'!R107)*T107</f>
        <v>102798.24316257461</v>
      </c>
      <c r="N107" s="10">
        <f t="shared" si="35"/>
        <v>0</v>
      </c>
      <c r="O107" s="10">
        <f t="shared" si="27"/>
        <v>-123501</v>
      </c>
      <c r="P107" s="10">
        <f t="shared" si="28"/>
        <v>-25935.21</v>
      </c>
      <c r="R107" s="11" t="s">
        <v>104</v>
      </c>
      <c r="S107" s="10">
        <f t="shared" si="36"/>
        <v>14037455.389999999</v>
      </c>
      <c r="T107" s="12">
        <f t="shared" si="37"/>
        <v>2.4979186772681884E-2</v>
      </c>
      <c r="U107" s="13">
        <f>SUMIFS('KYPCo Gen Asset Grid 2020'!$BK:$BK,'KYPCo Gen Asset Grid 2020'!$BJ:$BJ,'Select cpr_ledger'!H107,'KYPCo Gen Asset Grid 2020'!$BL:$BL,'Select cpr_ledger'!R107)</f>
        <v>0</v>
      </c>
      <c r="V107" s="14">
        <f t="shared" si="38"/>
        <v>0</v>
      </c>
      <c r="X107" s="17">
        <f t="shared" si="39"/>
        <v>0</v>
      </c>
    </row>
    <row r="108" spans="1:24" x14ac:dyDescent="0.2">
      <c r="A108" t="s">
        <v>11</v>
      </c>
      <c r="B108" t="s">
        <v>26</v>
      </c>
      <c r="C108" t="s">
        <v>13</v>
      </c>
      <c r="D108" t="s">
        <v>45</v>
      </c>
      <c r="E108" t="s">
        <v>15</v>
      </c>
      <c r="F108" t="s">
        <v>19</v>
      </c>
      <c r="G108" t="s">
        <v>20</v>
      </c>
      <c r="H108">
        <v>1990</v>
      </c>
      <c r="I108" s="3">
        <v>480145.43</v>
      </c>
      <c r="J108" s="3">
        <v>363977.21</v>
      </c>
      <c r="K108" s="3">
        <v>116168.22</v>
      </c>
      <c r="L108" s="10">
        <f>SUMIFS('KYPCo Gen Asset Grid 2020'!$O:$O,'KYPCo Gen Asset Grid 2020'!$BJ:$BJ,'Select cpr_ledger'!H108,'KYPCo Gen Asset Grid 2020'!$BL:$BL,'Select cpr_ledger'!R108)*T108</f>
        <v>344345.78353546734</v>
      </c>
      <c r="M108" s="10">
        <f>SUMIFS('KYPCo Gen Asset Grid 2020'!$P:$P,'KYPCo Gen Asset Grid 2020'!$BJ:$BJ,'Select cpr_ledger'!H108,'KYPCo Gen Asset Grid 2020'!$BL:$BL,'Select cpr_ledger'!R108)*T108</f>
        <v>344345.78353546734</v>
      </c>
      <c r="N108" s="10">
        <f t="shared" si="35"/>
        <v>0</v>
      </c>
      <c r="O108" s="10">
        <f t="shared" si="27"/>
        <v>-116168.22</v>
      </c>
      <c r="P108" s="10">
        <f t="shared" si="28"/>
        <v>-24395.3262</v>
      </c>
      <c r="R108" s="11" t="s">
        <v>104</v>
      </c>
      <c r="S108" s="10">
        <f t="shared" si="36"/>
        <v>1292457.03</v>
      </c>
      <c r="T108" s="12">
        <f t="shared" si="37"/>
        <v>0.37149817661636303</v>
      </c>
      <c r="U108" s="13">
        <f>SUMIFS('KYPCo Gen Asset Grid 2020'!$BK:$BK,'KYPCo Gen Asset Grid 2020'!$BJ:$BJ,'Select cpr_ledger'!H108,'KYPCo Gen Asset Grid 2020'!$BL:$BL,'Select cpr_ledger'!R108)</f>
        <v>0</v>
      </c>
      <c r="V108" s="14">
        <f t="shared" si="38"/>
        <v>0</v>
      </c>
      <c r="X108" s="17">
        <f t="shared" si="39"/>
        <v>0</v>
      </c>
    </row>
    <row r="109" spans="1:24" x14ac:dyDescent="0.2">
      <c r="A109" t="s">
        <v>11</v>
      </c>
      <c r="B109" t="s">
        <v>61</v>
      </c>
      <c r="C109" t="s">
        <v>13</v>
      </c>
      <c r="D109" t="s">
        <v>62</v>
      </c>
      <c r="E109" t="s">
        <v>15</v>
      </c>
      <c r="F109" t="s">
        <v>16</v>
      </c>
      <c r="G109" t="s">
        <v>24</v>
      </c>
      <c r="H109">
        <v>2006</v>
      </c>
      <c r="I109" s="3">
        <v>9819.85</v>
      </c>
      <c r="J109" s="3">
        <v>2813.21</v>
      </c>
      <c r="K109" s="3">
        <v>7006.64</v>
      </c>
      <c r="L109" s="10">
        <f>SUMIFS('KYPCo Gen Asset Grid 2020'!$O:$O,'KYPCo Gen Asset Grid 2020'!$BJ:$BJ,'Select cpr_ledger'!H109,'KYPCo Gen Asset Grid 2020'!$BL:$BL,'Select cpr_ledger'!R109)*T109</f>
        <v>18176.22</v>
      </c>
      <c r="M109" s="10">
        <f>SUMIFS('KYPCo Gen Asset Grid 2020'!$P:$P,'KYPCo Gen Asset Grid 2020'!$BJ:$BJ,'Select cpr_ledger'!H109,'KYPCo Gen Asset Grid 2020'!$BL:$BL,'Select cpr_ledger'!R109)*T109</f>
        <v>18176.22</v>
      </c>
      <c r="N109" s="10">
        <f t="shared" si="35"/>
        <v>0</v>
      </c>
      <c r="O109" s="10">
        <f t="shared" si="27"/>
        <v>-7006.64</v>
      </c>
      <c r="P109" s="10">
        <f t="shared" si="28"/>
        <v>-1471.3943999999999</v>
      </c>
      <c r="R109" s="11" t="s">
        <v>112</v>
      </c>
      <c r="S109" s="10">
        <f t="shared" si="36"/>
        <v>9819.85</v>
      </c>
      <c r="T109" s="12">
        <f t="shared" si="37"/>
        <v>1</v>
      </c>
      <c r="U109" s="13">
        <f>SUMIFS('KYPCo Gen Asset Grid 2020'!$BK:$BK,'KYPCo Gen Asset Grid 2020'!$BJ:$BJ,'Select cpr_ledger'!H109,'KYPCo Gen Asset Grid 2020'!$BL:$BL,'Select cpr_ledger'!R109)</f>
        <v>0</v>
      </c>
      <c r="V109" s="14">
        <f t="shared" si="38"/>
        <v>0</v>
      </c>
      <c r="X109" s="17">
        <f t="shared" si="39"/>
        <v>0</v>
      </c>
    </row>
    <row r="110" spans="1:24" x14ac:dyDescent="0.2">
      <c r="A110" t="s">
        <v>11</v>
      </c>
      <c r="B110" t="s">
        <v>43</v>
      </c>
      <c r="C110" t="s">
        <v>13</v>
      </c>
      <c r="D110" t="s">
        <v>52</v>
      </c>
      <c r="E110" t="s">
        <v>15</v>
      </c>
      <c r="F110" t="s">
        <v>19</v>
      </c>
      <c r="G110" t="s">
        <v>20</v>
      </c>
      <c r="H110">
        <v>2014</v>
      </c>
      <c r="I110" s="3">
        <v>462467.92</v>
      </c>
      <c r="J110" s="3">
        <v>61706.559999999998</v>
      </c>
      <c r="K110" s="3">
        <v>400761.36</v>
      </c>
      <c r="L110" s="10">
        <f>SUMIFS('KYPCo Gen Asset Grid 2020'!$O:$O,'KYPCo Gen Asset Grid 2020'!$BJ:$BJ,'Select cpr_ledger'!H110,'KYPCo Gen Asset Grid 2020'!$BL:$BL,'Select cpr_ledger'!R110)*T110</f>
        <v>189820.4477939487</v>
      </c>
      <c r="M110" s="10">
        <f>SUMIFS('KYPCo Gen Asset Grid 2020'!$P:$P,'KYPCo Gen Asset Grid 2020'!$BJ:$BJ,'Select cpr_ledger'!H110,'KYPCo Gen Asset Grid 2020'!$BL:$BL,'Select cpr_ledger'!R110)*T110</f>
        <v>75375.801627577006</v>
      </c>
      <c r="N110" s="10">
        <f t="shared" si="35"/>
        <v>114444.64616637169</v>
      </c>
      <c r="O110" s="10">
        <f t="shared" si="27"/>
        <v>-286316.71383362828</v>
      </c>
      <c r="P110" s="10">
        <f t="shared" si="28"/>
        <v>-60126.509905061939</v>
      </c>
      <c r="R110" s="11" t="s">
        <v>104</v>
      </c>
      <c r="S110" s="10">
        <f t="shared" si="36"/>
        <v>100408159.21000001</v>
      </c>
      <c r="T110" s="12">
        <f t="shared" si="37"/>
        <v>4.6058798770801605E-3</v>
      </c>
      <c r="U110" s="13">
        <f>SUMIFS('KYPCo Gen Asset Grid 2020'!$BK:$BK,'KYPCo Gen Asset Grid 2020'!$BJ:$BJ,'Select cpr_ledger'!H110,'KYPCo Gen Asset Grid 2020'!$BL:$BL,'Select cpr_ledger'!R110)</f>
        <v>24847509.970000006</v>
      </c>
      <c r="V110" s="14">
        <f t="shared" si="38"/>
        <v>114444.64616637169</v>
      </c>
      <c r="X110" s="17">
        <f t="shared" si="39"/>
        <v>0</v>
      </c>
    </row>
    <row r="111" spans="1:24" x14ac:dyDescent="0.2">
      <c r="A111" t="s">
        <v>11</v>
      </c>
      <c r="B111" t="s">
        <v>34</v>
      </c>
      <c r="C111" t="s">
        <v>13</v>
      </c>
      <c r="D111" t="s">
        <v>35</v>
      </c>
      <c r="E111" t="s">
        <v>15</v>
      </c>
      <c r="F111" t="s">
        <v>16</v>
      </c>
      <c r="G111" t="s">
        <v>24</v>
      </c>
      <c r="H111">
        <v>1967</v>
      </c>
      <c r="I111" s="3">
        <v>2020.53</v>
      </c>
      <c r="J111" s="3">
        <v>1445.99</v>
      </c>
      <c r="K111" s="3">
        <v>574.54</v>
      </c>
      <c r="L111" s="10">
        <f>SUMIFS('KYPCo Gen Asset Grid 2020'!$O:$O,'KYPCo Gen Asset Grid 2020'!$BJ:$BJ,'Select cpr_ledger'!H111,'KYPCo Gen Asset Grid 2020'!$BL:$BL,'Select cpr_ledger'!R111)*T111</f>
        <v>0</v>
      </c>
      <c r="M111" s="10">
        <f>SUMIFS('KYPCo Gen Asset Grid 2020'!$P:$P,'KYPCo Gen Asset Grid 2020'!$BJ:$BJ,'Select cpr_ledger'!H111,'KYPCo Gen Asset Grid 2020'!$BL:$BL,'Select cpr_ledger'!R111)*T111</f>
        <v>0</v>
      </c>
      <c r="N111" s="10">
        <f t="shared" si="35"/>
        <v>0</v>
      </c>
      <c r="O111" s="10">
        <f t="shared" si="27"/>
        <v>-574.54</v>
      </c>
      <c r="P111" s="10">
        <f t="shared" si="28"/>
        <v>-120.65339999999999</v>
      </c>
      <c r="R111" s="11" t="s">
        <v>104</v>
      </c>
      <c r="S111" s="10">
        <f t="shared" si="36"/>
        <v>3145.75</v>
      </c>
      <c r="T111" s="12">
        <f t="shared" si="37"/>
        <v>0.6423046968131606</v>
      </c>
      <c r="U111" s="13">
        <f>SUMIFS('KYPCo Gen Asset Grid 2020'!$BK:$BK,'KYPCo Gen Asset Grid 2020'!$BJ:$BJ,'Select cpr_ledger'!H111,'KYPCo Gen Asset Grid 2020'!$BL:$BL,'Select cpr_ledger'!R111)</f>
        <v>0</v>
      </c>
      <c r="V111" s="14">
        <f t="shared" si="38"/>
        <v>0</v>
      </c>
      <c r="X111" s="17">
        <f t="shared" si="39"/>
        <v>0</v>
      </c>
    </row>
    <row r="112" spans="1:24" x14ac:dyDescent="0.2">
      <c r="A112" t="s">
        <v>11</v>
      </c>
      <c r="B112" t="s">
        <v>22</v>
      </c>
      <c r="C112" t="s">
        <v>13</v>
      </c>
      <c r="D112" t="s">
        <v>25</v>
      </c>
      <c r="E112" t="s">
        <v>15</v>
      </c>
      <c r="F112" t="s">
        <v>16</v>
      </c>
      <c r="G112" t="s">
        <v>24</v>
      </c>
      <c r="H112">
        <v>2017</v>
      </c>
      <c r="I112" s="3">
        <v>692626.24</v>
      </c>
      <c r="J112" s="3">
        <v>71182.48</v>
      </c>
      <c r="K112" s="3">
        <v>621443.76</v>
      </c>
      <c r="L112" s="10">
        <f>SUMIFS('KYPCo Gen Asset Grid 2020'!$O:$O,'KYPCo Gen Asset Grid 2020'!$BJ:$BJ,'Select cpr_ledger'!H112,'KYPCo Gen Asset Grid 2020'!$BL:$BL,'Select cpr_ledger'!R112)*T112</f>
        <v>206990.60440282503</v>
      </c>
      <c r="M112" s="10">
        <f>SUMIFS('KYPCo Gen Asset Grid 2020'!$P:$P,'KYPCo Gen Asset Grid 2020'!$BJ:$BJ,'Select cpr_ledger'!H112,'KYPCo Gen Asset Grid 2020'!$BL:$BL,'Select cpr_ledger'!R112)*T112</f>
        <v>49311.371910358415</v>
      </c>
      <c r="N112" s="10">
        <f t="shared" si="35"/>
        <v>157679.23249246663</v>
      </c>
      <c r="O112" s="10">
        <f t="shared" si="27"/>
        <v>-463764.52750753338</v>
      </c>
      <c r="P112" s="10">
        <f t="shared" si="28"/>
        <v>-97390.550776582008</v>
      </c>
      <c r="R112" s="11" t="s">
        <v>104</v>
      </c>
      <c r="S112" s="10">
        <f t="shared" si="36"/>
        <v>10594878.209999999</v>
      </c>
      <c r="T112" s="12">
        <f t="shared" si="37"/>
        <v>6.5373685876470314E-2</v>
      </c>
      <c r="U112" s="13">
        <f>SUMIFS('KYPCo Gen Asset Grid 2020'!$BK:$BK,'KYPCo Gen Asset Grid 2020'!$BJ:$BJ,'Select cpr_ledger'!H112,'KYPCo Gen Asset Grid 2020'!$BL:$BL,'Select cpr_ledger'!R112)</f>
        <v>2411967.91</v>
      </c>
      <c r="V112" s="14">
        <f t="shared" si="38"/>
        <v>157679.23249246663</v>
      </c>
      <c r="X112" s="17">
        <f t="shared" si="39"/>
        <v>0</v>
      </c>
    </row>
    <row r="113" spans="1:24" x14ac:dyDescent="0.2">
      <c r="A113" t="s">
        <v>11</v>
      </c>
      <c r="B113" t="s">
        <v>22</v>
      </c>
      <c r="C113" t="s">
        <v>13</v>
      </c>
      <c r="D113" t="s">
        <v>25</v>
      </c>
      <c r="E113" t="s">
        <v>15</v>
      </c>
      <c r="F113" t="s">
        <v>16</v>
      </c>
      <c r="G113" t="s">
        <v>24</v>
      </c>
      <c r="H113">
        <v>1985</v>
      </c>
      <c r="I113" s="3">
        <v>485.17</v>
      </c>
      <c r="J113" s="3">
        <v>465.88</v>
      </c>
      <c r="K113" s="3">
        <v>19.29</v>
      </c>
      <c r="L113" s="10">
        <f>SUMIFS('KYPCo Gen Asset Grid 2020'!$O:$O,'KYPCo Gen Asset Grid 2020'!$BJ:$BJ,'Select cpr_ledger'!H113,'KYPCo Gen Asset Grid 2020'!$BL:$BL,'Select cpr_ledger'!R113)*T113</f>
        <v>188.67892949386689</v>
      </c>
      <c r="M113" s="10">
        <f>SUMIFS('KYPCo Gen Asset Grid 2020'!$P:$P,'KYPCo Gen Asset Grid 2020'!$BJ:$BJ,'Select cpr_ledger'!H113,'KYPCo Gen Asset Grid 2020'!$BL:$BL,'Select cpr_ledger'!R113)*T113</f>
        <v>188.67892949386689</v>
      </c>
      <c r="N113" s="10">
        <f t="shared" si="35"/>
        <v>0</v>
      </c>
      <c r="O113" s="10">
        <f t="shared" si="27"/>
        <v>-19.29</v>
      </c>
      <c r="P113" s="10">
        <f t="shared" si="28"/>
        <v>-4.0508999999999995</v>
      </c>
      <c r="R113" s="11" t="s">
        <v>104</v>
      </c>
      <c r="S113" s="10">
        <f t="shared" si="36"/>
        <v>597248.6100000001</v>
      </c>
      <c r="T113" s="12">
        <f t="shared" si="37"/>
        <v>8.1234178175818603E-4</v>
      </c>
      <c r="U113" s="13">
        <f>SUMIFS('KYPCo Gen Asset Grid 2020'!$BK:$BK,'KYPCo Gen Asset Grid 2020'!$BJ:$BJ,'Select cpr_ledger'!H113,'KYPCo Gen Asset Grid 2020'!$BL:$BL,'Select cpr_ledger'!R113)</f>
        <v>0</v>
      </c>
      <c r="V113" s="14">
        <f t="shared" si="38"/>
        <v>0</v>
      </c>
      <c r="X113" s="17">
        <f t="shared" si="39"/>
        <v>0</v>
      </c>
    </row>
    <row r="114" spans="1:24" x14ac:dyDescent="0.2">
      <c r="A114" t="s">
        <v>11</v>
      </c>
      <c r="B114" t="s">
        <v>43</v>
      </c>
      <c r="C114" t="s">
        <v>13</v>
      </c>
      <c r="D114" t="s">
        <v>44</v>
      </c>
      <c r="E114" t="s">
        <v>15</v>
      </c>
      <c r="F114" t="s">
        <v>16</v>
      </c>
      <c r="G114" t="s">
        <v>24</v>
      </c>
      <c r="H114">
        <v>2005</v>
      </c>
      <c r="I114" s="3">
        <v>1658.28</v>
      </c>
      <c r="J114" s="3">
        <v>583.46</v>
      </c>
      <c r="K114" s="3">
        <v>1074.82</v>
      </c>
      <c r="L114" s="10">
        <f>SUMIFS('KYPCo Gen Asset Grid 2020'!$O:$O,'KYPCo Gen Asset Grid 2020'!$BJ:$BJ,'Select cpr_ledger'!H114,'KYPCo Gen Asset Grid 2020'!$BL:$BL,'Select cpr_ledger'!R114)*T114</f>
        <v>466.76736901089998</v>
      </c>
      <c r="M114" s="10">
        <f>SUMIFS('KYPCo Gen Asset Grid 2020'!$P:$P,'KYPCo Gen Asset Grid 2020'!$BJ:$BJ,'Select cpr_ledger'!H114,'KYPCo Gen Asset Grid 2020'!$BL:$BL,'Select cpr_ledger'!R114)*T114</f>
        <v>373.05677491977252</v>
      </c>
      <c r="N114" s="10">
        <f t="shared" si="35"/>
        <v>93.710594091127419</v>
      </c>
      <c r="O114" s="10">
        <f t="shared" si="27"/>
        <v>-981.10940590887253</v>
      </c>
      <c r="P114" s="10">
        <f t="shared" si="28"/>
        <v>-206.03297524086324</v>
      </c>
      <c r="R114" s="11" t="s">
        <v>104</v>
      </c>
      <c r="S114" s="10">
        <f t="shared" si="36"/>
        <v>21800680.739999998</v>
      </c>
      <c r="T114" s="12">
        <f t="shared" si="37"/>
        <v>7.6065514640438701E-5</v>
      </c>
      <c r="U114" s="13">
        <f>SUMIFS('KYPCo Gen Asset Grid 2020'!$BK:$BK,'KYPCo Gen Asset Grid 2020'!$BJ:$BJ,'Select cpr_ledger'!H114,'KYPCo Gen Asset Grid 2020'!$BL:$BL,'Select cpr_ledger'!R114)</f>
        <v>1231972.1299999997</v>
      </c>
      <c r="V114" s="14">
        <f t="shared" si="38"/>
        <v>93.710594091127419</v>
      </c>
      <c r="X114" s="17">
        <f t="shared" si="39"/>
        <v>0</v>
      </c>
    </row>
    <row r="115" spans="1:24" x14ac:dyDescent="0.2">
      <c r="A115" t="s">
        <v>11</v>
      </c>
      <c r="B115" t="s">
        <v>26</v>
      </c>
      <c r="C115" t="s">
        <v>13</v>
      </c>
      <c r="D115" t="s">
        <v>27</v>
      </c>
      <c r="E115" t="s">
        <v>15</v>
      </c>
      <c r="F115" t="s">
        <v>16</v>
      </c>
      <c r="G115" t="s">
        <v>24</v>
      </c>
      <c r="H115">
        <v>2012</v>
      </c>
      <c r="I115" s="3">
        <v>110054.94</v>
      </c>
      <c r="J115" s="3">
        <v>25864.44</v>
      </c>
      <c r="K115" s="3">
        <v>84190.5</v>
      </c>
      <c r="L115" s="10">
        <f>SUMIFS('KYPCo Gen Asset Grid 2020'!$O:$O,'KYPCo Gen Asset Grid 2020'!$BJ:$BJ,'Select cpr_ledger'!H115,'KYPCo Gen Asset Grid 2020'!$BL:$BL,'Select cpr_ledger'!R115)*T115</f>
        <v>79550.748552430916</v>
      </c>
      <c r="M115" s="10">
        <f>SUMIFS('KYPCo Gen Asset Grid 2020'!$P:$P,'KYPCo Gen Asset Grid 2020'!$BJ:$BJ,'Select cpr_ledger'!H115,'KYPCo Gen Asset Grid 2020'!$BL:$BL,'Select cpr_ledger'!R115)*T115</f>
        <v>38601.621551289427</v>
      </c>
      <c r="N115" s="10">
        <f t="shared" si="35"/>
        <v>40949.127001141489</v>
      </c>
      <c r="O115" s="10">
        <f t="shared" si="27"/>
        <v>-43241.372998858511</v>
      </c>
      <c r="P115" s="10">
        <f t="shared" si="28"/>
        <v>-9080.6883297602872</v>
      </c>
      <c r="R115" s="11" t="s">
        <v>104</v>
      </c>
      <c r="S115" s="10">
        <f t="shared" si="36"/>
        <v>15239097.060000001</v>
      </c>
      <c r="T115" s="12">
        <f t="shared" si="37"/>
        <v>7.2218806381170193E-3</v>
      </c>
      <c r="U115" s="13">
        <f>SUMIFS('KYPCo Gen Asset Grid 2020'!$BK:$BK,'KYPCo Gen Asset Grid 2020'!$BJ:$BJ,'Select cpr_ledger'!H115,'KYPCo Gen Asset Grid 2020'!$BL:$BL,'Select cpr_ledger'!R115)</f>
        <v>5670147.2999999989</v>
      </c>
      <c r="V115" s="14">
        <f t="shared" si="38"/>
        <v>40949.127001141489</v>
      </c>
      <c r="X115" s="17">
        <f t="shared" si="39"/>
        <v>0</v>
      </c>
    </row>
    <row r="116" spans="1:24" x14ac:dyDescent="0.2">
      <c r="A116" t="s">
        <v>11</v>
      </c>
      <c r="B116" t="s">
        <v>12</v>
      </c>
      <c r="C116" t="s">
        <v>13</v>
      </c>
      <c r="D116" t="s">
        <v>18</v>
      </c>
      <c r="E116" t="s">
        <v>15</v>
      </c>
      <c r="F116" t="s">
        <v>19</v>
      </c>
      <c r="G116" t="s">
        <v>20</v>
      </c>
      <c r="H116">
        <v>1985</v>
      </c>
      <c r="I116" s="3">
        <v>180235.25</v>
      </c>
      <c r="J116" s="3">
        <v>181004.67</v>
      </c>
      <c r="K116" s="3">
        <v>-769.42</v>
      </c>
      <c r="L116" s="10">
        <f>SUMIFS('KYPCo Gen Asset Grid 2020'!$O:$O,'KYPCo Gen Asset Grid 2020'!$BJ:$BJ,'Select cpr_ledger'!H116,'KYPCo Gen Asset Grid 2020'!$BL:$BL,'Select cpr_ledger'!R116)*T116</f>
        <v>70092.120343507369</v>
      </c>
      <c r="M116" s="10">
        <f>SUMIFS('KYPCo Gen Asset Grid 2020'!$P:$P,'KYPCo Gen Asset Grid 2020'!$BJ:$BJ,'Select cpr_ledger'!H116,'KYPCo Gen Asset Grid 2020'!$BL:$BL,'Select cpr_ledger'!R116)*T116</f>
        <v>70092.120343507369</v>
      </c>
      <c r="N116" s="10">
        <f t="shared" si="35"/>
        <v>0</v>
      </c>
      <c r="O116" s="10">
        <f t="shared" ref="O116:O140" si="40">N116-K116</f>
        <v>769.42</v>
      </c>
      <c r="P116" s="10">
        <f t="shared" ref="P116:P140" si="41">O116*0.21</f>
        <v>161.57819999999998</v>
      </c>
      <c r="R116" s="11" t="s">
        <v>104</v>
      </c>
      <c r="S116" s="10">
        <f t="shared" si="36"/>
        <v>597248.6100000001</v>
      </c>
      <c r="T116" s="12">
        <f t="shared" si="37"/>
        <v>0.30177592209046744</v>
      </c>
      <c r="U116" s="13">
        <f>SUMIFS('KYPCo Gen Asset Grid 2020'!$BK:$BK,'KYPCo Gen Asset Grid 2020'!$BJ:$BJ,'Select cpr_ledger'!H116,'KYPCo Gen Asset Grid 2020'!$BL:$BL,'Select cpr_ledger'!R116)</f>
        <v>0</v>
      </c>
      <c r="V116" s="14">
        <f t="shared" si="38"/>
        <v>0</v>
      </c>
      <c r="X116" s="17">
        <f t="shared" si="39"/>
        <v>0</v>
      </c>
    </row>
    <row r="117" spans="1:24" x14ac:dyDescent="0.2">
      <c r="A117" t="s">
        <v>11</v>
      </c>
      <c r="B117" t="s">
        <v>22</v>
      </c>
      <c r="C117" t="s">
        <v>13</v>
      </c>
      <c r="D117" t="s">
        <v>23</v>
      </c>
      <c r="E117" t="s">
        <v>15</v>
      </c>
      <c r="F117" t="s">
        <v>19</v>
      </c>
      <c r="G117" t="s">
        <v>20</v>
      </c>
      <c r="H117">
        <v>1975</v>
      </c>
      <c r="I117" s="3">
        <v>17605.86</v>
      </c>
      <c r="J117" s="3">
        <v>17591.240000000002</v>
      </c>
      <c r="K117" s="3">
        <v>14.62</v>
      </c>
      <c r="L117" s="10">
        <f>SUMIFS('KYPCo Gen Asset Grid 2020'!$O:$O,'KYPCo Gen Asset Grid 2020'!$BJ:$BJ,'Select cpr_ledger'!H117,'KYPCo Gen Asset Grid 2020'!$BL:$BL,'Select cpr_ledger'!R117)*T117</f>
        <v>34349.160576102047</v>
      </c>
      <c r="M117" s="10">
        <f>SUMIFS('KYPCo Gen Asset Grid 2020'!$P:$P,'KYPCo Gen Asset Grid 2020'!$BJ:$BJ,'Select cpr_ledger'!H117,'KYPCo Gen Asset Grid 2020'!$BL:$BL,'Select cpr_ledger'!R117)*T117</f>
        <v>34349.160576102047</v>
      </c>
      <c r="N117" s="10">
        <f t="shared" si="35"/>
        <v>0</v>
      </c>
      <c r="O117" s="10">
        <f t="shared" si="40"/>
        <v>-14.62</v>
      </c>
      <c r="P117" s="10">
        <f t="shared" si="41"/>
        <v>-3.0701999999999998</v>
      </c>
      <c r="R117" s="11" t="s">
        <v>104</v>
      </c>
      <c r="S117" s="10">
        <f t="shared" si="36"/>
        <v>883928.82</v>
      </c>
      <c r="T117" s="12">
        <f t="shared" si="37"/>
        <v>1.9917735004952097E-2</v>
      </c>
      <c r="U117" s="13">
        <f>SUMIFS('KYPCo Gen Asset Grid 2020'!$BK:$BK,'KYPCo Gen Asset Grid 2020'!$BJ:$BJ,'Select cpr_ledger'!H117,'KYPCo Gen Asset Grid 2020'!$BL:$BL,'Select cpr_ledger'!R117)</f>
        <v>0</v>
      </c>
      <c r="V117" s="14">
        <f t="shared" si="38"/>
        <v>0</v>
      </c>
      <c r="X117" s="17">
        <f t="shared" si="39"/>
        <v>0</v>
      </c>
    </row>
    <row r="118" spans="1:24" x14ac:dyDescent="0.2">
      <c r="A118" t="s">
        <v>11</v>
      </c>
      <c r="B118" t="s">
        <v>34</v>
      </c>
      <c r="C118" t="s">
        <v>13</v>
      </c>
      <c r="D118" t="s">
        <v>35</v>
      </c>
      <c r="E118" t="s">
        <v>15</v>
      </c>
      <c r="F118" t="s">
        <v>16</v>
      </c>
      <c r="G118" t="s">
        <v>24</v>
      </c>
      <c r="H118">
        <v>1968</v>
      </c>
      <c r="I118" s="3">
        <v>3236.81</v>
      </c>
      <c r="J118" s="3">
        <v>2333.0300000000002</v>
      </c>
      <c r="K118" s="3">
        <v>903.78</v>
      </c>
      <c r="L118" s="10">
        <f>SUMIFS('KYPCo Gen Asset Grid 2020'!$O:$O,'KYPCo Gen Asset Grid 2020'!$BJ:$BJ,'Select cpr_ledger'!H118,'KYPCo Gen Asset Grid 2020'!$BL:$BL,'Select cpr_ledger'!R118)*T118</f>
        <v>0</v>
      </c>
      <c r="M118" s="10">
        <f>SUMIFS('KYPCo Gen Asset Grid 2020'!$P:$P,'KYPCo Gen Asset Grid 2020'!$BJ:$BJ,'Select cpr_ledger'!H118,'KYPCo Gen Asset Grid 2020'!$BL:$BL,'Select cpr_ledger'!R118)*T118</f>
        <v>0</v>
      </c>
      <c r="N118" s="10">
        <f t="shared" si="35"/>
        <v>0</v>
      </c>
      <c r="O118" s="10">
        <f t="shared" si="40"/>
        <v>-903.78</v>
      </c>
      <c r="P118" s="10">
        <f t="shared" si="41"/>
        <v>-189.79379999999998</v>
      </c>
      <c r="R118" s="11" t="s">
        <v>104</v>
      </c>
      <c r="S118" s="10">
        <f t="shared" si="36"/>
        <v>42150.600000000006</v>
      </c>
      <c r="T118" s="12">
        <f t="shared" si="37"/>
        <v>7.6791552196172758E-2</v>
      </c>
      <c r="U118" s="13">
        <f>SUMIFS('KYPCo Gen Asset Grid 2020'!$BK:$BK,'KYPCo Gen Asset Grid 2020'!$BJ:$BJ,'Select cpr_ledger'!H118,'KYPCo Gen Asset Grid 2020'!$BL:$BL,'Select cpr_ledger'!R118)</f>
        <v>0</v>
      </c>
      <c r="V118" s="14">
        <f t="shared" si="38"/>
        <v>0</v>
      </c>
      <c r="X118" s="17">
        <f t="shared" si="39"/>
        <v>0</v>
      </c>
    </row>
    <row r="119" spans="1:24" x14ac:dyDescent="0.2">
      <c r="A119" t="s">
        <v>11</v>
      </c>
      <c r="B119" t="s">
        <v>43</v>
      </c>
      <c r="C119" t="s">
        <v>13</v>
      </c>
      <c r="D119" t="s">
        <v>44</v>
      </c>
      <c r="E119" t="s">
        <v>15</v>
      </c>
      <c r="F119" t="s">
        <v>16</v>
      </c>
      <c r="G119" t="s">
        <v>24</v>
      </c>
      <c r="H119">
        <v>2020</v>
      </c>
      <c r="I119" s="3">
        <v>41880.26</v>
      </c>
      <c r="J119" s="3">
        <v>475.34</v>
      </c>
      <c r="K119" s="3">
        <v>41404.92</v>
      </c>
      <c r="L119" s="10">
        <f>SUMIFS('KYPCo Gen Asset Grid 2020'!$O:$O,'KYPCo Gen Asset Grid 2020'!$BJ:$BJ,'Select cpr_ledger'!H119,'KYPCo Gen Asset Grid 2020'!$BL:$BL,'Select cpr_ledger'!R119)*T119</f>
        <v>36732.698152306344</v>
      </c>
      <c r="M119" s="10">
        <f>SUMIFS('KYPCo Gen Asset Grid 2020'!$P:$P,'KYPCo Gen Asset Grid 2020'!$BJ:$BJ,'Select cpr_ledger'!H119,'KYPCo Gen Asset Grid 2020'!$BL:$BL,'Select cpr_ledger'!R119)*T119</f>
        <v>1377.476183223816</v>
      </c>
      <c r="N119" s="10">
        <f t="shared" si="35"/>
        <v>35355.22196908253</v>
      </c>
      <c r="O119" s="10">
        <f t="shared" si="40"/>
        <v>-6049.6980309174687</v>
      </c>
      <c r="P119" s="10">
        <f t="shared" si="41"/>
        <v>-1270.4365864926683</v>
      </c>
      <c r="R119" s="11" t="s">
        <v>104</v>
      </c>
      <c r="S119" s="10">
        <f t="shared" si="36"/>
        <v>12502426</v>
      </c>
      <c r="T119" s="12">
        <f t="shared" si="37"/>
        <v>3.3497706765071036E-3</v>
      </c>
      <c r="U119" s="13">
        <f>SUMIFS('KYPCo Gen Asset Grid 2020'!$BK:$BK,'KYPCo Gen Asset Grid 2020'!$BJ:$BJ,'Select cpr_ledger'!H119,'KYPCo Gen Asset Grid 2020'!$BL:$BL,'Select cpr_ledger'!R119)</f>
        <v>10554520.109999999</v>
      </c>
      <c r="V119" s="14">
        <f t="shared" si="38"/>
        <v>35355.22196908253</v>
      </c>
      <c r="X119" s="17">
        <f t="shared" si="39"/>
        <v>0</v>
      </c>
    </row>
    <row r="120" spans="1:24" x14ac:dyDescent="0.2">
      <c r="A120" t="s">
        <v>11</v>
      </c>
      <c r="B120" t="s">
        <v>34</v>
      </c>
      <c r="C120" t="s">
        <v>13</v>
      </c>
      <c r="D120" t="s">
        <v>35</v>
      </c>
      <c r="E120" t="s">
        <v>15</v>
      </c>
      <c r="F120" t="s">
        <v>16</v>
      </c>
      <c r="G120" t="s">
        <v>24</v>
      </c>
      <c r="H120">
        <v>1979</v>
      </c>
      <c r="I120" s="3">
        <v>6756.25</v>
      </c>
      <c r="J120" s="3">
        <v>5250.88</v>
      </c>
      <c r="K120" s="3">
        <v>1505.37</v>
      </c>
      <c r="L120" s="10">
        <f>SUMIFS('KYPCo Gen Asset Grid 2020'!$O:$O,'KYPCo Gen Asset Grid 2020'!$BJ:$BJ,'Select cpr_ledger'!H120,'KYPCo Gen Asset Grid 2020'!$BL:$BL,'Select cpr_ledger'!R120)*T120</f>
        <v>16451.484780779305</v>
      </c>
      <c r="M120" s="10">
        <f>SUMIFS('KYPCo Gen Asset Grid 2020'!$P:$P,'KYPCo Gen Asset Grid 2020'!$BJ:$BJ,'Select cpr_ledger'!H120,'KYPCo Gen Asset Grid 2020'!$BL:$BL,'Select cpr_ledger'!R120)*T120</f>
        <v>16451.484780779305</v>
      </c>
      <c r="N120" s="10">
        <f t="shared" si="35"/>
        <v>0</v>
      </c>
      <c r="O120" s="10">
        <f t="shared" si="40"/>
        <v>-1505.37</v>
      </c>
      <c r="P120" s="10">
        <f t="shared" si="41"/>
        <v>-316.12769999999995</v>
      </c>
      <c r="R120" s="11" t="s">
        <v>104</v>
      </c>
      <c r="S120" s="10">
        <f t="shared" si="36"/>
        <v>1841146.6700000002</v>
      </c>
      <c r="T120" s="12">
        <f t="shared" si="37"/>
        <v>3.6695881485639594E-3</v>
      </c>
      <c r="U120" s="13">
        <f>SUMIFS('KYPCo Gen Asset Grid 2020'!$BK:$BK,'KYPCo Gen Asset Grid 2020'!$BJ:$BJ,'Select cpr_ledger'!H120,'KYPCo Gen Asset Grid 2020'!$BL:$BL,'Select cpr_ledger'!R120)</f>
        <v>0</v>
      </c>
      <c r="V120" s="14">
        <f t="shared" si="38"/>
        <v>0</v>
      </c>
      <c r="X120" s="17">
        <f t="shared" si="39"/>
        <v>0</v>
      </c>
    </row>
    <row r="121" spans="1:24" x14ac:dyDescent="0.2">
      <c r="A121" t="s">
        <v>11</v>
      </c>
      <c r="B121" t="s">
        <v>26</v>
      </c>
      <c r="C121" t="s">
        <v>13</v>
      </c>
      <c r="D121" t="s">
        <v>27</v>
      </c>
      <c r="E121" t="s">
        <v>15</v>
      </c>
      <c r="F121" t="s">
        <v>16</v>
      </c>
      <c r="G121" t="s">
        <v>24</v>
      </c>
      <c r="H121">
        <v>1990</v>
      </c>
      <c r="I121" s="3">
        <v>32209.279999999999</v>
      </c>
      <c r="J121" s="3">
        <v>27161.599999999999</v>
      </c>
      <c r="K121" s="3">
        <v>5047.68</v>
      </c>
      <c r="L121" s="10">
        <f>SUMIFS('KYPCo Gen Asset Grid 2020'!$O:$O,'KYPCo Gen Asset Grid 2020'!$BJ:$BJ,'Select cpr_ledger'!H121,'KYPCo Gen Asset Grid 2020'!$BL:$BL,'Select cpr_ledger'!R121)*T121</f>
        <v>23099.521656830635</v>
      </c>
      <c r="M121" s="10">
        <f>SUMIFS('KYPCo Gen Asset Grid 2020'!$P:$P,'KYPCo Gen Asset Grid 2020'!$BJ:$BJ,'Select cpr_ledger'!H121,'KYPCo Gen Asset Grid 2020'!$BL:$BL,'Select cpr_ledger'!R121)*T121</f>
        <v>23099.521656830635</v>
      </c>
      <c r="N121" s="10">
        <f t="shared" si="35"/>
        <v>0</v>
      </c>
      <c r="O121" s="10">
        <f t="shared" si="40"/>
        <v>-5047.68</v>
      </c>
      <c r="P121" s="10">
        <f t="shared" si="41"/>
        <v>-1060.0128</v>
      </c>
      <c r="R121" s="11" t="s">
        <v>104</v>
      </c>
      <c r="S121" s="10">
        <f t="shared" si="36"/>
        <v>1292457.03</v>
      </c>
      <c r="T121" s="12">
        <f t="shared" si="37"/>
        <v>2.4920967778712146E-2</v>
      </c>
      <c r="U121" s="13">
        <f>SUMIFS('KYPCo Gen Asset Grid 2020'!$BK:$BK,'KYPCo Gen Asset Grid 2020'!$BJ:$BJ,'Select cpr_ledger'!H121,'KYPCo Gen Asset Grid 2020'!$BL:$BL,'Select cpr_ledger'!R121)</f>
        <v>0</v>
      </c>
      <c r="V121" s="14">
        <f t="shared" si="38"/>
        <v>0</v>
      </c>
      <c r="X121" s="17">
        <f t="shared" si="39"/>
        <v>0</v>
      </c>
    </row>
    <row r="122" spans="1:24" x14ac:dyDescent="0.2">
      <c r="A122" t="s">
        <v>11</v>
      </c>
      <c r="B122" t="s">
        <v>34</v>
      </c>
      <c r="C122" t="s">
        <v>13</v>
      </c>
      <c r="D122" t="s">
        <v>35</v>
      </c>
      <c r="E122" t="s">
        <v>15</v>
      </c>
      <c r="F122" t="s">
        <v>16</v>
      </c>
      <c r="G122" t="s">
        <v>24</v>
      </c>
      <c r="H122">
        <v>1976</v>
      </c>
      <c r="I122" s="3">
        <v>5269.89</v>
      </c>
      <c r="J122" s="3">
        <v>4014.62</v>
      </c>
      <c r="K122" s="3">
        <v>1255.27</v>
      </c>
      <c r="L122" s="10">
        <f>SUMIFS('KYPCo Gen Asset Grid 2020'!$O:$O,'KYPCo Gen Asset Grid 2020'!$BJ:$BJ,'Select cpr_ledger'!H122,'KYPCo Gen Asset Grid 2020'!$BL:$BL,'Select cpr_ledger'!R122)*T122</f>
        <v>12294.456199942546</v>
      </c>
      <c r="M122" s="10">
        <f>SUMIFS('KYPCo Gen Asset Grid 2020'!$P:$P,'KYPCo Gen Asset Grid 2020'!$BJ:$BJ,'Select cpr_ledger'!H122,'KYPCo Gen Asset Grid 2020'!$BL:$BL,'Select cpr_ledger'!R122)*T122</f>
        <v>12294.456199942546</v>
      </c>
      <c r="N122" s="10">
        <f t="shared" si="35"/>
        <v>0</v>
      </c>
      <c r="O122" s="10">
        <f t="shared" si="40"/>
        <v>-1255.27</v>
      </c>
      <c r="P122" s="10">
        <f t="shared" si="41"/>
        <v>-263.60669999999999</v>
      </c>
      <c r="R122" s="11" t="s">
        <v>104</v>
      </c>
      <c r="S122" s="10">
        <f t="shared" si="36"/>
        <v>5393954.4199999999</v>
      </c>
      <c r="T122" s="12">
        <f t="shared" si="37"/>
        <v>9.769993569949374E-4</v>
      </c>
      <c r="U122" s="13">
        <f>SUMIFS('KYPCo Gen Asset Grid 2020'!$BK:$BK,'KYPCo Gen Asset Grid 2020'!$BJ:$BJ,'Select cpr_ledger'!H122,'KYPCo Gen Asset Grid 2020'!$BL:$BL,'Select cpr_ledger'!R122)</f>
        <v>0</v>
      </c>
      <c r="V122" s="14">
        <f t="shared" si="38"/>
        <v>0</v>
      </c>
      <c r="X122" s="17">
        <f t="shared" si="39"/>
        <v>0</v>
      </c>
    </row>
    <row r="123" spans="1:24" x14ac:dyDescent="0.2">
      <c r="A123" t="s">
        <v>11</v>
      </c>
      <c r="B123" t="s">
        <v>26</v>
      </c>
      <c r="C123" t="s">
        <v>13</v>
      </c>
      <c r="D123" t="s">
        <v>27</v>
      </c>
      <c r="E123" t="s">
        <v>15</v>
      </c>
      <c r="F123" t="s">
        <v>16</v>
      </c>
      <c r="G123" t="s">
        <v>24</v>
      </c>
      <c r="H123">
        <v>2008</v>
      </c>
      <c r="I123" s="3">
        <v>340431.35999999999</v>
      </c>
      <c r="J123" s="3">
        <v>117656.01</v>
      </c>
      <c r="K123" s="3">
        <v>222775.35</v>
      </c>
      <c r="L123" s="10">
        <f>SUMIFS('KYPCo Gen Asset Grid 2020'!$O:$O,'KYPCo Gen Asset Grid 2020'!$BJ:$BJ,'Select cpr_ledger'!H123,'KYPCo Gen Asset Grid 2020'!$BL:$BL,'Select cpr_ledger'!R123)*T123</f>
        <v>183851.30057021411</v>
      </c>
      <c r="M123" s="10">
        <f>SUMIFS('KYPCo Gen Asset Grid 2020'!$P:$P,'KYPCo Gen Asset Grid 2020'!$BJ:$BJ,'Select cpr_ledger'!H123,'KYPCo Gen Asset Grid 2020'!$BL:$BL,'Select cpr_ledger'!R123)*T123</f>
        <v>98662.128671770988</v>
      </c>
      <c r="N123" s="10">
        <f t="shared" si="35"/>
        <v>85189.171898443135</v>
      </c>
      <c r="O123" s="10">
        <f t="shared" si="40"/>
        <v>-137586.17810155687</v>
      </c>
      <c r="P123" s="10">
        <f t="shared" si="41"/>
        <v>-28893.097401326941</v>
      </c>
      <c r="R123" s="11" t="s">
        <v>104</v>
      </c>
      <c r="S123" s="10">
        <f t="shared" si="36"/>
        <v>58197115.450000003</v>
      </c>
      <c r="T123" s="12">
        <f t="shared" si="37"/>
        <v>5.849626005819503E-3</v>
      </c>
      <c r="U123" s="13">
        <f>SUMIFS('KYPCo Gen Asset Grid 2020'!$BK:$BK,'KYPCo Gen Asset Grid 2020'!$BJ:$BJ,'Select cpr_ledger'!H123,'KYPCo Gen Asset Grid 2020'!$BL:$BL,'Select cpr_ledger'!R123)</f>
        <v>14563182.640000001</v>
      </c>
      <c r="V123" s="14">
        <f t="shared" si="38"/>
        <v>85189.171898443135</v>
      </c>
      <c r="X123" s="17">
        <f t="shared" si="39"/>
        <v>0</v>
      </c>
    </row>
    <row r="124" spans="1:24" x14ac:dyDescent="0.2">
      <c r="A124" t="s">
        <v>11</v>
      </c>
      <c r="B124" t="s">
        <v>12</v>
      </c>
      <c r="C124" t="s">
        <v>13</v>
      </c>
      <c r="D124" t="s">
        <v>18</v>
      </c>
      <c r="E124" t="s">
        <v>15</v>
      </c>
      <c r="F124" t="s">
        <v>19</v>
      </c>
      <c r="G124" t="s">
        <v>20</v>
      </c>
      <c r="H124">
        <v>2000</v>
      </c>
      <c r="I124" s="3">
        <v>1839648.24</v>
      </c>
      <c r="J124" s="3">
        <v>1115792.83</v>
      </c>
      <c r="K124" s="3">
        <v>723855.41</v>
      </c>
      <c r="L124" s="10">
        <f>SUMIFS('KYPCo Gen Asset Grid 2020'!$O:$O,'KYPCo Gen Asset Grid 2020'!$BJ:$BJ,'Select cpr_ledger'!H124,'KYPCo Gen Asset Grid 2020'!$BL:$BL,'Select cpr_ledger'!R124)*T124</f>
        <v>2583902.4221575162</v>
      </c>
      <c r="M124" s="10">
        <f>SUMIFS('KYPCo Gen Asset Grid 2020'!$P:$P,'KYPCo Gen Asset Grid 2020'!$BJ:$BJ,'Select cpr_ledger'!H124,'KYPCo Gen Asset Grid 2020'!$BL:$BL,'Select cpr_ledger'!R124)*T124</f>
        <v>2583902.4221575162</v>
      </c>
      <c r="N124" s="10">
        <f t="shared" si="35"/>
        <v>0</v>
      </c>
      <c r="O124" s="10">
        <f t="shared" si="40"/>
        <v>-723855.41</v>
      </c>
      <c r="P124" s="10">
        <f t="shared" si="41"/>
        <v>-152009.6361</v>
      </c>
      <c r="R124" s="11" t="s">
        <v>104</v>
      </c>
      <c r="S124" s="10">
        <f t="shared" si="36"/>
        <v>3473775.88</v>
      </c>
      <c r="T124" s="12">
        <f t="shared" si="37"/>
        <v>0.52958172995317132</v>
      </c>
      <c r="U124" s="13">
        <f>SUMIFS('KYPCo Gen Asset Grid 2020'!$BK:$BK,'KYPCo Gen Asset Grid 2020'!$BJ:$BJ,'Select cpr_ledger'!H124,'KYPCo Gen Asset Grid 2020'!$BL:$BL,'Select cpr_ledger'!R124)</f>
        <v>0</v>
      </c>
      <c r="V124" s="14">
        <f t="shared" si="38"/>
        <v>0</v>
      </c>
      <c r="X124" s="17">
        <f t="shared" si="39"/>
        <v>0</v>
      </c>
    </row>
    <row r="125" spans="1:24" x14ac:dyDescent="0.2">
      <c r="A125" t="s">
        <v>11</v>
      </c>
      <c r="B125" t="s">
        <v>22</v>
      </c>
      <c r="C125" t="s">
        <v>13</v>
      </c>
      <c r="D125" t="s">
        <v>25</v>
      </c>
      <c r="E125" t="s">
        <v>15</v>
      </c>
      <c r="F125" t="s">
        <v>16</v>
      </c>
      <c r="G125" t="s">
        <v>24</v>
      </c>
      <c r="H125">
        <v>2014</v>
      </c>
      <c r="I125" s="3">
        <v>286135.61</v>
      </c>
      <c r="J125" s="3">
        <v>54612.41</v>
      </c>
      <c r="K125" s="3">
        <v>231523.20000000001</v>
      </c>
      <c r="L125" s="10">
        <f>SUMIFS('KYPCo Gen Asset Grid 2020'!$O:$O,'KYPCo Gen Asset Grid 2020'!$BJ:$BJ,'Select cpr_ledger'!H125,'KYPCo Gen Asset Grid 2020'!$BL:$BL,'Select cpr_ledger'!R125)*T125</f>
        <v>117444.66431313692</v>
      </c>
      <c r="M125" s="10">
        <f>SUMIFS('KYPCo Gen Asset Grid 2020'!$P:$P,'KYPCo Gen Asset Grid 2020'!$BJ:$BJ,'Select cpr_ledger'!H125,'KYPCo Gen Asset Grid 2020'!$BL:$BL,'Select cpr_ledger'!R125)*T125</f>
        <v>46636.101760195044</v>
      </c>
      <c r="N125" s="10">
        <f t="shared" si="35"/>
        <v>70808.56255294189</v>
      </c>
      <c r="O125" s="10">
        <f t="shared" si="40"/>
        <v>-160714.63744705811</v>
      </c>
      <c r="P125" s="10">
        <f t="shared" si="41"/>
        <v>-33750.0738638822</v>
      </c>
      <c r="R125" s="11" t="s">
        <v>104</v>
      </c>
      <c r="S125" s="10">
        <f t="shared" si="36"/>
        <v>100408159.21000001</v>
      </c>
      <c r="T125" s="12">
        <f t="shared" si="37"/>
        <v>2.8497246862334942E-3</v>
      </c>
      <c r="U125" s="13">
        <f>SUMIFS('KYPCo Gen Asset Grid 2020'!$BK:$BK,'KYPCo Gen Asset Grid 2020'!$BJ:$BJ,'Select cpr_ledger'!H125,'KYPCo Gen Asset Grid 2020'!$BL:$BL,'Select cpr_ledger'!R125)</f>
        <v>24847509.970000006</v>
      </c>
      <c r="V125" s="14">
        <f t="shared" si="38"/>
        <v>70808.56255294189</v>
      </c>
      <c r="X125" s="17">
        <f t="shared" si="39"/>
        <v>0</v>
      </c>
    </row>
    <row r="126" spans="1:24" x14ac:dyDescent="0.2">
      <c r="A126" t="s">
        <v>11</v>
      </c>
      <c r="B126" t="s">
        <v>26</v>
      </c>
      <c r="C126" t="s">
        <v>13</v>
      </c>
      <c r="D126" t="s">
        <v>45</v>
      </c>
      <c r="E126" t="s">
        <v>15</v>
      </c>
      <c r="F126" t="s">
        <v>19</v>
      </c>
      <c r="G126" t="s">
        <v>20</v>
      </c>
      <c r="H126">
        <v>1972</v>
      </c>
      <c r="I126" s="3">
        <v>330964.11</v>
      </c>
      <c r="J126" s="3">
        <v>332480.95</v>
      </c>
      <c r="K126" s="3">
        <v>-1516.84</v>
      </c>
      <c r="L126" s="10">
        <f>SUMIFS('KYPCo Gen Asset Grid 2020'!$O:$O,'KYPCo Gen Asset Grid 2020'!$BJ:$BJ,'Select cpr_ledger'!H126,'KYPCo Gen Asset Grid 2020'!$BL:$BL,'Select cpr_ledger'!R126)*T126</f>
        <v>368538.10908432136</v>
      </c>
      <c r="M126" s="10">
        <f>SUMIFS('KYPCo Gen Asset Grid 2020'!$P:$P,'KYPCo Gen Asset Grid 2020'!$BJ:$BJ,'Select cpr_ledger'!H126,'KYPCo Gen Asset Grid 2020'!$BL:$BL,'Select cpr_ledger'!R126)*T126</f>
        <v>368538.10908432136</v>
      </c>
      <c r="N126" s="10">
        <f t="shared" si="35"/>
        <v>0</v>
      </c>
      <c r="O126" s="10">
        <f t="shared" si="40"/>
        <v>1516.84</v>
      </c>
      <c r="P126" s="10">
        <f t="shared" si="41"/>
        <v>318.53639999999996</v>
      </c>
      <c r="R126" s="11" t="s">
        <v>104</v>
      </c>
      <c r="S126" s="10">
        <f t="shared" si="36"/>
        <v>4783205.67</v>
      </c>
      <c r="T126" s="12">
        <f t="shared" si="37"/>
        <v>6.9192949840268941E-2</v>
      </c>
      <c r="U126" s="13">
        <f>SUMIFS('KYPCo Gen Asset Grid 2020'!$BK:$BK,'KYPCo Gen Asset Grid 2020'!$BJ:$BJ,'Select cpr_ledger'!H126,'KYPCo Gen Asset Grid 2020'!$BL:$BL,'Select cpr_ledger'!R126)</f>
        <v>0</v>
      </c>
      <c r="V126" s="14">
        <f t="shared" si="38"/>
        <v>0</v>
      </c>
      <c r="X126" s="17">
        <f t="shared" si="39"/>
        <v>0</v>
      </c>
    </row>
    <row r="127" spans="1:24" x14ac:dyDescent="0.2">
      <c r="A127" t="s">
        <v>11</v>
      </c>
      <c r="B127" t="s">
        <v>61</v>
      </c>
      <c r="C127" t="s">
        <v>13</v>
      </c>
      <c r="D127" t="s">
        <v>62</v>
      </c>
      <c r="E127" t="s">
        <v>15</v>
      </c>
      <c r="F127" t="s">
        <v>38</v>
      </c>
      <c r="G127" t="s">
        <v>39</v>
      </c>
      <c r="H127">
        <v>1992</v>
      </c>
      <c r="I127" s="3">
        <v>45.3</v>
      </c>
      <c r="J127" s="3">
        <v>37.79</v>
      </c>
      <c r="K127" s="3">
        <v>7.51</v>
      </c>
      <c r="L127" s="10">
        <f>SUMIFS('KYPCo Gen Asset Grid 2020'!$O:$O,'KYPCo Gen Asset Grid 2020'!$BJ:$BJ,'Select cpr_ledger'!H127,'KYPCo Gen Asset Grid 2020'!$BL:$BL,'Select cpr_ledger'!R127)*T127</f>
        <v>1178.6934945595754</v>
      </c>
      <c r="M127" s="10">
        <f>SUMIFS('KYPCo Gen Asset Grid 2020'!$P:$P,'KYPCo Gen Asset Grid 2020'!$BJ:$BJ,'Select cpr_ledger'!H127,'KYPCo Gen Asset Grid 2020'!$BL:$BL,'Select cpr_ledger'!R127)*T127</f>
        <v>1178.6934945595754</v>
      </c>
      <c r="N127" s="10">
        <f t="shared" si="35"/>
        <v>0</v>
      </c>
      <c r="O127" s="10">
        <f t="shared" si="40"/>
        <v>-7.51</v>
      </c>
      <c r="P127" s="10">
        <f t="shared" si="41"/>
        <v>-1.5770999999999999</v>
      </c>
      <c r="R127" s="11" t="s">
        <v>112</v>
      </c>
      <c r="S127" s="10">
        <f t="shared" si="36"/>
        <v>520.18000000000006</v>
      </c>
      <c r="T127" s="12">
        <f t="shared" si="37"/>
        <v>8.7085239724710661E-2</v>
      </c>
      <c r="U127" s="13">
        <f>SUMIFS('KYPCo Gen Asset Grid 2020'!$BK:$BK,'KYPCo Gen Asset Grid 2020'!$BJ:$BJ,'Select cpr_ledger'!H127,'KYPCo Gen Asset Grid 2020'!$BL:$BL,'Select cpr_ledger'!R127)</f>
        <v>0</v>
      </c>
      <c r="V127" s="14">
        <f t="shared" si="38"/>
        <v>0</v>
      </c>
      <c r="X127" s="17">
        <f t="shared" si="39"/>
        <v>0</v>
      </c>
    </row>
    <row r="128" spans="1:24" x14ac:dyDescent="0.2">
      <c r="A128" t="s">
        <v>11</v>
      </c>
      <c r="B128" t="s">
        <v>43</v>
      </c>
      <c r="C128" t="s">
        <v>13</v>
      </c>
      <c r="D128" t="s">
        <v>44</v>
      </c>
      <c r="E128" t="s">
        <v>15</v>
      </c>
      <c r="F128" t="s">
        <v>16</v>
      </c>
      <c r="G128" t="s">
        <v>24</v>
      </c>
      <c r="H128">
        <v>1999</v>
      </c>
      <c r="I128" s="3">
        <v>694.73</v>
      </c>
      <c r="J128" s="3">
        <v>339.06</v>
      </c>
      <c r="K128" s="3">
        <v>355.67</v>
      </c>
      <c r="L128" s="10">
        <f>SUMIFS('KYPCo Gen Asset Grid 2020'!$O:$O,'KYPCo Gen Asset Grid 2020'!$BJ:$BJ,'Select cpr_ledger'!H128,'KYPCo Gen Asset Grid 2020'!$BL:$BL,'Select cpr_ledger'!R128)*T128</f>
        <v>763.75746731607092</v>
      </c>
      <c r="M128" s="10">
        <f>SUMIFS('KYPCo Gen Asset Grid 2020'!$P:$P,'KYPCo Gen Asset Grid 2020'!$BJ:$BJ,'Select cpr_ledger'!H128,'KYPCo Gen Asset Grid 2020'!$BL:$BL,'Select cpr_ledger'!R128)*T128</f>
        <v>763.75746731607092</v>
      </c>
      <c r="N128" s="10">
        <f t="shared" si="35"/>
        <v>0</v>
      </c>
      <c r="O128" s="10">
        <f t="shared" si="40"/>
        <v>-355.67</v>
      </c>
      <c r="P128" s="10">
        <f t="shared" si="41"/>
        <v>-74.690700000000007</v>
      </c>
      <c r="R128" s="11" t="s">
        <v>104</v>
      </c>
      <c r="S128" s="10">
        <f t="shared" si="36"/>
        <v>974164.55</v>
      </c>
      <c r="T128" s="12">
        <f t="shared" si="37"/>
        <v>7.1315467186729381E-4</v>
      </c>
      <c r="U128" s="13">
        <f>SUMIFS('KYPCo Gen Asset Grid 2020'!$BK:$BK,'KYPCo Gen Asset Grid 2020'!$BJ:$BJ,'Select cpr_ledger'!H128,'KYPCo Gen Asset Grid 2020'!$BL:$BL,'Select cpr_ledger'!R128)</f>
        <v>0</v>
      </c>
      <c r="V128" s="14">
        <f t="shared" si="38"/>
        <v>0</v>
      </c>
      <c r="X128" s="17">
        <f t="shared" si="39"/>
        <v>0</v>
      </c>
    </row>
    <row r="129" spans="1:24" x14ac:dyDescent="0.2">
      <c r="A129" t="s">
        <v>11</v>
      </c>
      <c r="B129" t="s">
        <v>22</v>
      </c>
      <c r="C129" t="s">
        <v>13</v>
      </c>
      <c r="D129" t="s">
        <v>25</v>
      </c>
      <c r="E129" t="s">
        <v>15</v>
      </c>
      <c r="F129" t="s">
        <v>16</v>
      </c>
      <c r="G129" t="s">
        <v>24</v>
      </c>
      <c r="H129">
        <v>2004</v>
      </c>
      <c r="I129" s="3">
        <v>646104.06999999995</v>
      </c>
      <c r="J129" s="3">
        <v>313034.71000000002</v>
      </c>
      <c r="K129" s="3">
        <v>333069.36</v>
      </c>
      <c r="L129" s="10">
        <f>SUMIFS('KYPCo Gen Asset Grid 2020'!$O:$O,'KYPCo Gen Asset Grid 2020'!$BJ:$BJ,'Select cpr_ledger'!H129,'KYPCo Gen Asset Grid 2020'!$BL:$BL,'Select cpr_ledger'!R129)*T129</f>
        <v>-296081.17790755379</v>
      </c>
      <c r="M129" s="10">
        <f>SUMIFS('KYPCo Gen Asset Grid 2020'!$P:$P,'KYPCo Gen Asset Grid 2020'!$BJ:$BJ,'Select cpr_ledger'!H129,'KYPCo Gen Asset Grid 2020'!$BL:$BL,'Select cpr_ledger'!R129)*T129</f>
        <v>-531040.87181860302</v>
      </c>
      <c r="N129" s="10">
        <f t="shared" si="35"/>
        <v>234959.69391104917</v>
      </c>
      <c r="O129" s="10">
        <f t="shared" si="40"/>
        <v>-98109.66608895082</v>
      </c>
      <c r="P129" s="10">
        <f t="shared" si="41"/>
        <v>-20603.02987867967</v>
      </c>
      <c r="R129" s="11" t="s">
        <v>104</v>
      </c>
      <c r="S129" s="10">
        <f t="shared" si="36"/>
        <v>4851039.1899999995</v>
      </c>
      <c r="T129" s="12">
        <f t="shared" si="37"/>
        <v>0.1331887961927597</v>
      </c>
      <c r="U129" s="13">
        <f>SUMIFS('KYPCo Gen Asset Grid 2020'!$BK:$BK,'KYPCo Gen Asset Grid 2020'!$BJ:$BJ,'Select cpr_ledger'!H129,'KYPCo Gen Asset Grid 2020'!$BL:$BL,'Select cpr_ledger'!R129)</f>
        <v>1764110.0500000003</v>
      </c>
      <c r="V129" s="14">
        <f t="shared" si="38"/>
        <v>234959.69391104917</v>
      </c>
      <c r="X129" s="17">
        <f t="shared" si="39"/>
        <v>0</v>
      </c>
    </row>
    <row r="130" spans="1:24" x14ac:dyDescent="0.2">
      <c r="A130" t="s">
        <v>11</v>
      </c>
      <c r="B130" t="s">
        <v>12</v>
      </c>
      <c r="C130" t="s">
        <v>13</v>
      </c>
      <c r="D130" t="s">
        <v>59</v>
      </c>
      <c r="E130" t="s">
        <v>15</v>
      </c>
      <c r="F130" t="s">
        <v>19</v>
      </c>
      <c r="G130" t="s">
        <v>60</v>
      </c>
      <c r="H130">
        <v>2012</v>
      </c>
      <c r="I130" s="3">
        <v>1345290.72</v>
      </c>
      <c r="J130" s="3">
        <v>1261329.3899999999</v>
      </c>
      <c r="K130" s="3">
        <v>83961.33</v>
      </c>
      <c r="L130" s="10">
        <f>SUMIFS('KYPCo Gen Asset Grid 2020'!$O:$O,'KYPCo Gen Asset Grid 2020'!$BJ:$BJ,'Select cpr_ledger'!H130,'KYPCo Gen Asset Grid 2020'!$BL:$BL,'Select cpr_ledger'!R130)*T130</f>
        <v>972413.26737935399</v>
      </c>
      <c r="M130" s="10">
        <f>SUMIFS('KYPCo Gen Asset Grid 2020'!$P:$P,'KYPCo Gen Asset Grid 2020'!$BJ:$BJ,'Select cpr_ledger'!H130,'KYPCo Gen Asset Grid 2020'!$BL:$BL,'Select cpr_ledger'!R130)*T130</f>
        <v>471858.90292522695</v>
      </c>
      <c r="N130" s="10">
        <f t="shared" si="35"/>
        <v>500554.36445412692</v>
      </c>
      <c r="O130" s="10">
        <f t="shared" si="40"/>
        <v>416593.0344541269</v>
      </c>
      <c r="P130" s="10">
        <f t="shared" si="41"/>
        <v>87484.537235366646</v>
      </c>
      <c r="R130" s="11" t="s">
        <v>104</v>
      </c>
      <c r="S130" s="10">
        <f t="shared" si="36"/>
        <v>15239097.060000001</v>
      </c>
      <c r="T130" s="12">
        <f t="shared" si="37"/>
        <v>8.827889964236503E-2</v>
      </c>
      <c r="U130" s="13">
        <f>SUMIFS('KYPCo Gen Asset Grid 2020'!$BK:$BK,'KYPCo Gen Asset Grid 2020'!$BJ:$BJ,'Select cpr_ledger'!H130,'KYPCo Gen Asset Grid 2020'!$BL:$BL,'Select cpr_ledger'!R130)</f>
        <v>5670147.2999999989</v>
      </c>
      <c r="V130" s="14">
        <f t="shared" si="38"/>
        <v>500554.36445412692</v>
      </c>
      <c r="X130" s="17">
        <f t="shared" si="39"/>
        <v>0</v>
      </c>
    </row>
    <row r="131" spans="1:24" x14ac:dyDescent="0.2">
      <c r="A131" t="s">
        <v>11</v>
      </c>
      <c r="B131" t="s">
        <v>28</v>
      </c>
      <c r="C131" t="s">
        <v>13</v>
      </c>
      <c r="D131" t="s">
        <v>29</v>
      </c>
      <c r="E131" t="s">
        <v>15</v>
      </c>
      <c r="F131" t="s">
        <v>19</v>
      </c>
      <c r="G131" t="s">
        <v>20</v>
      </c>
      <c r="H131">
        <v>2018</v>
      </c>
      <c r="I131" s="3">
        <v>2118.46</v>
      </c>
      <c r="J131" s="3">
        <v>1151.23</v>
      </c>
      <c r="K131" s="3">
        <v>967.23</v>
      </c>
      <c r="L131" s="10">
        <f>I131</f>
        <v>2118.46</v>
      </c>
      <c r="M131" s="10">
        <f>L131*30/36</f>
        <v>1765.3833333333334</v>
      </c>
      <c r="N131" s="10">
        <f t="shared" ref="N131:N132" si="42">L131-M131</f>
        <v>353.0766666666666</v>
      </c>
      <c r="O131" s="10">
        <f t="shared" si="40"/>
        <v>-614.15333333333342</v>
      </c>
      <c r="P131" s="10">
        <f t="shared" si="41"/>
        <v>-128.97220000000002</v>
      </c>
      <c r="Q131" s="11" t="s">
        <v>99</v>
      </c>
      <c r="S131" s="11"/>
    </row>
    <row r="132" spans="1:24" x14ac:dyDescent="0.2">
      <c r="A132" t="s">
        <v>11</v>
      </c>
      <c r="B132" t="s">
        <v>67</v>
      </c>
      <c r="C132" t="s">
        <v>13</v>
      </c>
      <c r="D132" t="s">
        <v>68</v>
      </c>
      <c r="E132" t="s">
        <v>15</v>
      </c>
      <c r="F132" t="s">
        <v>19</v>
      </c>
      <c r="G132" t="s">
        <v>20</v>
      </c>
      <c r="H132">
        <v>2010</v>
      </c>
      <c r="I132" s="3">
        <v>372406.99</v>
      </c>
      <c r="J132" s="3">
        <v>135832.43</v>
      </c>
      <c r="K132" s="3">
        <v>236574.56</v>
      </c>
      <c r="L132" s="10">
        <v>0</v>
      </c>
      <c r="M132" s="10">
        <v>0</v>
      </c>
      <c r="N132" s="10">
        <f t="shared" si="42"/>
        <v>0</v>
      </c>
      <c r="O132" s="10">
        <f t="shared" si="40"/>
        <v>-236574.56</v>
      </c>
      <c r="P132" s="10">
        <f t="shared" si="41"/>
        <v>-49680.657599999999</v>
      </c>
      <c r="Q132" s="11" t="s">
        <v>101</v>
      </c>
      <c r="S132" s="11"/>
    </row>
    <row r="133" spans="1:24" x14ac:dyDescent="0.2">
      <c r="A133" t="s">
        <v>11</v>
      </c>
      <c r="B133" t="s">
        <v>26</v>
      </c>
      <c r="C133" t="s">
        <v>13</v>
      </c>
      <c r="D133" t="s">
        <v>45</v>
      </c>
      <c r="E133" t="s">
        <v>15</v>
      </c>
      <c r="F133" t="s">
        <v>19</v>
      </c>
      <c r="G133" t="s">
        <v>20</v>
      </c>
      <c r="H133">
        <v>2017</v>
      </c>
      <c r="I133" s="3">
        <v>817911.23</v>
      </c>
      <c r="J133" s="3">
        <v>71150.14</v>
      </c>
      <c r="K133" s="3">
        <v>746761.09</v>
      </c>
      <c r="L133" s="10">
        <f>SUMIFS('KYPCo Gen Asset Grid 2020'!$O:$O,'KYPCo Gen Asset Grid 2020'!$BJ:$BJ,'Select cpr_ledger'!H133,'KYPCo Gen Asset Grid 2020'!$BL:$BL,'Select cpr_ledger'!R133)*T133</f>
        <v>244431.88846780919</v>
      </c>
      <c r="M133" s="10">
        <f>SUMIFS('KYPCo Gen Asset Grid 2020'!$P:$P,'KYPCo Gen Asset Grid 2020'!$BJ:$BJ,'Select cpr_ledger'!H133,'KYPCo Gen Asset Grid 2020'!$BL:$BL,'Select cpr_ledger'!R133)*T133</f>
        <v>58231.009053582355</v>
      </c>
      <c r="N133" s="10">
        <f t="shared" ref="N133:N144" si="43">V133</f>
        <v>186200.87941422686</v>
      </c>
      <c r="O133" s="10">
        <f t="shared" si="40"/>
        <v>-560560.21058577311</v>
      </c>
      <c r="P133" s="10">
        <f t="shared" si="41"/>
        <v>-117717.64422301235</v>
      </c>
      <c r="R133" s="11" t="s">
        <v>104</v>
      </c>
      <c r="S133" s="10">
        <f t="shared" ref="S133:S144" si="44">SUMIFS($I:$I,$H:$H,H133,$R:$R,R133)</f>
        <v>10594878.209999999</v>
      </c>
      <c r="T133" s="12">
        <f t="shared" ref="T133:T144" si="45">I133/S133</f>
        <v>7.7198738276010828E-2</v>
      </c>
      <c r="U133" s="13">
        <f>SUMIFS('KYPCo Gen Asset Grid 2020'!$BK:$BK,'KYPCo Gen Asset Grid 2020'!$BJ:$BJ,'Select cpr_ledger'!H133,'KYPCo Gen Asset Grid 2020'!$BL:$BL,'Select cpr_ledger'!R133)</f>
        <v>2411967.91</v>
      </c>
      <c r="V133" s="14">
        <f t="shared" ref="V133:V144" si="46">U133*T133</f>
        <v>186200.87941422686</v>
      </c>
      <c r="X133" s="17">
        <f t="shared" ref="X133:X144" si="47">L133-M133-V133</f>
        <v>0</v>
      </c>
    </row>
    <row r="134" spans="1:24" x14ac:dyDescent="0.2">
      <c r="A134" t="s">
        <v>11</v>
      </c>
      <c r="B134" t="s">
        <v>34</v>
      </c>
      <c r="C134" t="s">
        <v>13</v>
      </c>
      <c r="D134" t="s">
        <v>40</v>
      </c>
      <c r="E134" t="s">
        <v>15</v>
      </c>
      <c r="F134" t="s">
        <v>19</v>
      </c>
      <c r="G134" t="s">
        <v>20</v>
      </c>
      <c r="H134">
        <v>1975</v>
      </c>
      <c r="I134" s="3">
        <v>12049.5</v>
      </c>
      <c r="J134" s="3">
        <v>12410.99</v>
      </c>
      <c r="K134" s="3">
        <v>-361.49</v>
      </c>
      <c r="L134" s="10">
        <f>SUMIFS('KYPCo Gen Asset Grid 2020'!$O:$O,'KYPCo Gen Asset Grid 2020'!$BJ:$BJ,'Select cpr_ledger'!H134,'KYPCo Gen Asset Grid 2020'!$BL:$BL,'Select cpr_ledger'!R134)*T134</f>
        <v>23508.661909258713</v>
      </c>
      <c r="M134" s="10">
        <f>SUMIFS('KYPCo Gen Asset Grid 2020'!$P:$P,'KYPCo Gen Asset Grid 2020'!$BJ:$BJ,'Select cpr_ledger'!H134,'KYPCo Gen Asset Grid 2020'!$BL:$BL,'Select cpr_ledger'!R134)*T134</f>
        <v>23508.661909258713</v>
      </c>
      <c r="N134" s="10">
        <f t="shared" si="43"/>
        <v>0</v>
      </c>
      <c r="O134" s="10">
        <f t="shared" si="40"/>
        <v>361.49</v>
      </c>
      <c r="P134" s="10">
        <f t="shared" si="41"/>
        <v>75.912899999999993</v>
      </c>
      <c r="R134" s="11" t="s">
        <v>104</v>
      </c>
      <c r="S134" s="10">
        <f t="shared" si="44"/>
        <v>883928.82</v>
      </c>
      <c r="T134" s="12">
        <f t="shared" si="45"/>
        <v>1.363175374234319E-2</v>
      </c>
      <c r="U134" s="13">
        <f>SUMIFS('KYPCo Gen Asset Grid 2020'!$BK:$BK,'KYPCo Gen Asset Grid 2020'!$BJ:$BJ,'Select cpr_ledger'!H134,'KYPCo Gen Asset Grid 2020'!$BL:$BL,'Select cpr_ledger'!R134)</f>
        <v>0</v>
      </c>
      <c r="V134" s="14">
        <f t="shared" si="46"/>
        <v>0</v>
      </c>
      <c r="X134" s="17">
        <f t="shared" si="47"/>
        <v>0</v>
      </c>
    </row>
    <row r="135" spans="1:24" x14ac:dyDescent="0.2">
      <c r="A135" t="s">
        <v>11</v>
      </c>
      <c r="B135" t="s">
        <v>22</v>
      </c>
      <c r="C135" t="s">
        <v>13</v>
      </c>
      <c r="D135" t="s">
        <v>23</v>
      </c>
      <c r="E135" t="s">
        <v>15</v>
      </c>
      <c r="F135" t="s">
        <v>19</v>
      </c>
      <c r="G135" t="s">
        <v>20</v>
      </c>
      <c r="H135">
        <v>2007</v>
      </c>
      <c r="I135" s="3">
        <v>355020.12</v>
      </c>
      <c r="J135" s="3">
        <v>117158.53</v>
      </c>
      <c r="K135" s="3">
        <v>237861.59</v>
      </c>
      <c r="L135" s="10">
        <f>SUMIFS('KYPCo Gen Asset Grid 2020'!$O:$O,'KYPCo Gen Asset Grid 2020'!$BJ:$BJ,'Select cpr_ledger'!H135,'KYPCo Gen Asset Grid 2020'!$BL:$BL,'Select cpr_ledger'!R135)*T135</f>
        <v>133887.2016875516</v>
      </c>
      <c r="M135" s="10">
        <f>SUMIFS('KYPCo Gen Asset Grid 2020'!$P:$P,'KYPCo Gen Asset Grid 2020'!$BJ:$BJ,'Select cpr_ledger'!H135,'KYPCo Gen Asset Grid 2020'!$BL:$BL,'Select cpr_ledger'!R135)*T135</f>
        <v>95467.228939549415</v>
      </c>
      <c r="N135" s="10">
        <f t="shared" si="43"/>
        <v>38419.972748002176</v>
      </c>
      <c r="O135" s="10">
        <f t="shared" si="40"/>
        <v>-199441.61725199781</v>
      </c>
      <c r="P135" s="10">
        <f t="shared" si="41"/>
        <v>-41882.739622919536</v>
      </c>
      <c r="R135" s="11" t="s">
        <v>104</v>
      </c>
      <c r="S135" s="10">
        <f t="shared" si="44"/>
        <v>514164505.98999995</v>
      </c>
      <c r="T135" s="12">
        <f t="shared" si="45"/>
        <v>6.9047963417160664E-4</v>
      </c>
      <c r="U135" s="13">
        <f>SUMIFS('KYPCo Gen Asset Grid 2020'!$BK:$BK,'KYPCo Gen Asset Grid 2020'!$BJ:$BJ,'Select cpr_ledger'!H135,'KYPCo Gen Asset Grid 2020'!$BL:$BL,'Select cpr_ledger'!R135)</f>
        <v>55642441.640000008</v>
      </c>
      <c r="V135" s="14">
        <f t="shared" si="46"/>
        <v>38419.972748002176</v>
      </c>
      <c r="X135" s="17">
        <f t="shared" si="47"/>
        <v>0</v>
      </c>
    </row>
    <row r="136" spans="1:24" x14ac:dyDescent="0.2">
      <c r="A136" t="s">
        <v>11</v>
      </c>
      <c r="B136" t="s">
        <v>43</v>
      </c>
      <c r="C136" t="s">
        <v>13</v>
      </c>
      <c r="D136" t="s">
        <v>52</v>
      </c>
      <c r="E136" t="s">
        <v>15</v>
      </c>
      <c r="F136" t="s">
        <v>19</v>
      </c>
      <c r="G136" t="s">
        <v>20</v>
      </c>
      <c r="H136">
        <v>2010</v>
      </c>
      <c r="I136" s="3">
        <v>210276.19</v>
      </c>
      <c r="J136" s="3">
        <v>45322.7</v>
      </c>
      <c r="K136" s="3">
        <v>164953.49</v>
      </c>
      <c r="L136" s="10">
        <f>SUMIFS('KYPCo Gen Asset Grid 2020'!$O:$O,'KYPCo Gen Asset Grid 2020'!$BJ:$BJ,'Select cpr_ledger'!H136,'KYPCo Gen Asset Grid 2020'!$BL:$BL,'Select cpr_ledger'!R136)*T136</f>
        <v>204148.71421981562</v>
      </c>
      <c r="M136" s="10">
        <f>SUMIFS('KYPCo Gen Asset Grid 2020'!$P:$P,'KYPCo Gen Asset Grid 2020'!$BJ:$BJ,'Select cpr_ledger'!H136,'KYPCo Gen Asset Grid 2020'!$BL:$BL,'Select cpr_ledger'!R136)*T136</f>
        <v>123183.33943040352</v>
      </c>
      <c r="N136" s="10">
        <f t="shared" si="43"/>
        <v>80965.37478941209</v>
      </c>
      <c r="O136" s="10">
        <f t="shared" si="40"/>
        <v>-83988.115210587901</v>
      </c>
      <c r="P136" s="10">
        <f t="shared" si="41"/>
        <v>-17637.50419422346</v>
      </c>
      <c r="R136" s="11" t="s">
        <v>104</v>
      </c>
      <c r="S136" s="10">
        <f t="shared" si="44"/>
        <v>6472391.5700000003</v>
      </c>
      <c r="T136" s="12">
        <f t="shared" si="45"/>
        <v>3.2488175000821219E-2</v>
      </c>
      <c r="U136" s="13">
        <f>SUMIFS('KYPCo Gen Asset Grid 2020'!$BK:$BK,'KYPCo Gen Asset Grid 2020'!$BJ:$BJ,'Select cpr_ledger'!H136,'KYPCo Gen Asset Grid 2020'!$BL:$BL,'Select cpr_ledger'!R136)</f>
        <v>2492149.0599999996</v>
      </c>
      <c r="V136" s="14">
        <f t="shared" si="46"/>
        <v>80965.37478941209</v>
      </c>
      <c r="X136" s="17">
        <f t="shared" si="47"/>
        <v>0</v>
      </c>
    </row>
    <row r="137" spans="1:24" x14ac:dyDescent="0.2">
      <c r="A137" t="s">
        <v>11</v>
      </c>
      <c r="B137" t="s">
        <v>12</v>
      </c>
      <c r="C137" t="s">
        <v>13</v>
      </c>
      <c r="D137" t="s">
        <v>59</v>
      </c>
      <c r="E137" t="s">
        <v>15</v>
      </c>
      <c r="F137" t="s">
        <v>19</v>
      </c>
      <c r="G137" t="s">
        <v>60</v>
      </c>
      <c r="H137">
        <v>2008</v>
      </c>
      <c r="I137" s="3">
        <v>2698804.96</v>
      </c>
      <c r="J137" s="3">
        <v>2909686.64</v>
      </c>
      <c r="K137" s="3">
        <v>-210881.68</v>
      </c>
      <c r="L137" s="10">
        <f>SUMIFS('KYPCo Gen Asset Grid 2020'!$O:$O,'KYPCo Gen Asset Grid 2020'!$BJ:$BJ,'Select cpr_ledger'!H137,'KYPCo Gen Asset Grid 2020'!$BL:$BL,'Select cpr_ledger'!R137)*T137</f>
        <v>1457500.2781216884</v>
      </c>
      <c r="M137" s="10">
        <f>SUMIFS('KYPCo Gen Asset Grid 2020'!$P:$P,'KYPCo Gen Asset Grid 2020'!$BJ:$BJ,'Select cpr_ledger'!H137,'KYPCo Gen Asset Grid 2020'!$BL:$BL,'Select cpr_ledger'!R137)*T137</f>
        <v>782154.27105051</v>
      </c>
      <c r="N137" s="10">
        <f t="shared" si="43"/>
        <v>675346.00707117852</v>
      </c>
      <c r="O137" s="10">
        <f t="shared" si="40"/>
        <v>886227.68707117857</v>
      </c>
      <c r="P137" s="10">
        <f t="shared" si="41"/>
        <v>186107.8142849475</v>
      </c>
      <c r="R137" s="11" t="s">
        <v>104</v>
      </c>
      <c r="S137" s="10">
        <f t="shared" si="44"/>
        <v>58197115.450000003</v>
      </c>
      <c r="T137" s="12">
        <f t="shared" si="45"/>
        <v>4.63735176414143E-2</v>
      </c>
      <c r="U137" s="13">
        <f>SUMIFS('KYPCo Gen Asset Grid 2020'!$BK:$BK,'KYPCo Gen Asset Grid 2020'!$BJ:$BJ,'Select cpr_ledger'!H137,'KYPCo Gen Asset Grid 2020'!$BL:$BL,'Select cpr_ledger'!R137)</f>
        <v>14563182.640000001</v>
      </c>
      <c r="V137" s="14">
        <f t="shared" si="46"/>
        <v>675346.00707117852</v>
      </c>
      <c r="X137" s="17">
        <f t="shared" si="47"/>
        <v>0</v>
      </c>
    </row>
    <row r="138" spans="1:24" x14ac:dyDescent="0.2">
      <c r="A138" t="s">
        <v>11</v>
      </c>
      <c r="B138" t="s">
        <v>21</v>
      </c>
      <c r="C138" t="s">
        <v>13</v>
      </c>
      <c r="D138" t="s">
        <v>49</v>
      </c>
      <c r="E138" t="s">
        <v>15</v>
      </c>
      <c r="F138" t="s">
        <v>19</v>
      </c>
      <c r="G138" t="s">
        <v>20</v>
      </c>
      <c r="H138">
        <v>1974</v>
      </c>
      <c r="I138" s="3">
        <v>20793.990000000002</v>
      </c>
      <c r="J138" s="3">
        <v>16861.849999999999</v>
      </c>
      <c r="K138" s="3">
        <v>3932.14</v>
      </c>
      <c r="L138" s="10">
        <f>SUMIFS('KYPCo Gen Asset Grid 2020'!$O:$O,'KYPCo Gen Asset Grid 2020'!$BJ:$BJ,'Select cpr_ledger'!H138,'KYPCo Gen Asset Grid 2020'!$BL:$BL,'Select cpr_ledger'!R138)*T138</f>
        <v>0</v>
      </c>
      <c r="M138" s="10">
        <f>SUMIFS('KYPCo Gen Asset Grid 2020'!$P:$P,'KYPCo Gen Asset Grid 2020'!$BJ:$BJ,'Select cpr_ledger'!H138,'KYPCo Gen Asset Grid 2020'!$BL:$BL,'Select cpr_ledger'!R138)*T138</f>
        <v>0</v>
      </c>
      <c r="N138" s="10">
        <f t="shared" si="43"/>
        <v>0</v>
      </c>
      <c r="O138" s="10">
        <f t="shared" si="40"/>
        <v>-3932.14</v>
      </c>
      <c r="P138" s="10">
        <f t="shared" si="41"/>
        <v>-825.74939999999992</v>
      </c>
      <c r="R138" s="11" t="s">
        <v>106</v>
      </c>
      <c r="S138" s="10">
        <f t="shared" si="44"/>
        <v>45682.520000000004</v>
      </c>
      <c r="T138" s="12">
        <f t="shared" si="45"/>
        <v>0.45518482780722253</v>
      </c>
      <c r="U138" s="13">
        <f>SUMIFS('KYPCo Gen Asset Grid 2020'!$BK:$BK,'KYPCo Gen Asset Grid 2020'!$BJ:$BJ,'Select cpr_ledger'!H138,'KYPCo Gen Asset Grid 2020'!$BL:$BL,'Select cpr_ledger'!R138)</f>
        <v>0</v>
      </c>
      <c r="V138" s="14">
        <f t="shared" si="46"/>
        <v>0</v>
      </c>
      <c r="X138" s="17">
        <f t="shared" si="47"/>
        <v>0</v>
      </c>
    </row>
    <row r="139" spans="1:24" x14ac:dyDescent="0.2">
      <c r="A139" t="s">
        <v>11</v>
      </c>
      <c r="B139" t="s">
        <v>32</v>
      </c>
      <c r="C139" t="s">
        <v>13</v>
      </c>
      <c r="D139" t="s">
        <v>33</v>
      </c>
      <c r="E139" t="s">
        <v>15</v>
      </c>
      <c r="F139" t="s">
        <v>16</v>
      </c>
      <c r="G139" t="s">
        <v>24</v>
      </c>
      <c r="H139">
        <v>2004</v>
      </c>
      <c r="I139" s="3">
        <v>272496.51</v>
      </c>
      <c r="J139" s="3">
        <v>112622.43</v>
      </c>
      <c r="K139" s="3">
        <v>159874.07999999999</v>
      </c>
      <c r="L139" s="10">
        <f>SUMIFS('KYPCo Gen Asset Grid 2020'!$O:$O,'KYPCo Gen Asset Grid 2020'!$BJ:$BJ,'Select cpr_ledger'!H139,'KYPCo Gen Asset Grid 2020'!$BL:$BL,'Select cpr_ledger'!R139)*T139</f>
        <v>91331.631572152459</v>
      </c>
      <c r="M139" s="10">
        <f>SUMIFS('KYPCo Gen Asset Grid 2020'!$P:$P,'KYPCo Gen Asset Grid 2020'!$BJ:$BJ,'Select cpr_ledger'!H139,'KYPCo Gen Asset Grid 2020'!$BL:$BL,'Select cpr_ledger'!R139)*T139</f>
        <v>91331.631572152459</v>
      </c>
      <c r="N139" s="10">
        <f t="shared" si="43"/>
        <v>0</v>
      </c>
      <c r="O139" s="10">
        <f t="shared" si="40"/>
        <v>-159874.07999999999</v>
      </c>
      <c r="P139" s="10">
        <f t="shared" si="41"/>
        <v>-33573.556799999998</v>
      </c>
      <c r="R139" s="11" t="s">
        <v>112</v>
      </c>
      <c r="S139" s="10">
        <f t="shared" si="44"/>
        <v>602342.73</v>
      </c>
      <c r="T139" s="12">
        <f t="shared" si="45"/>
        <v>0.45239445323761113</v>
      </c>
      <c r="U139" s="13">
        <f>SUMIFS('KYPCo Gen Asset Grid 2020'!$BK:$BK,'KYPCo Gen Asset Grid 2020'!$BJ:$BJ,'Select cpr_ledger'!H139,'KYPCo Gen Asset Grid 2020'!$BL:$BL,'Select cpr_ledger'!R139)</f>
        <v>0</v>
      </c>
      <c r="V139" s="14">
        <f t="shared" si="46"/>
        <v>0</v>
      </c>
      <c r="X139" s="17">
        <f t="shared" si="47"/>
        <v>0</v>
      </c>
    </row>
    <row r="140" spans="1:24" x14ac:dyDescent="0.2">
      <c r="A140" t="s">
        <v>11</v>
      </c>
      <c r="B140" t="s">
        <v>46</v>
      </c>
      <c r="C140" t="s">
        <v>13</v>
      </c>
      <c r="D140" t="s">
        <v>47</v>
      </c>
      <c r="E140" t="s">
        <v>15</v>
      </c>
      <c r="F140" t="s">
        <v>38</v>
      </c>
      <c r="G140" t="s">
        <v>39</v>
      </c>
      <c r="H140">
        <v>2001</v>
      </c>
      <c r="I140" s="3">
        <v>1009.97</v>
      </c>
      <c r="J140" s="3">
        <v>569.30999999999995</v>
      </c>
      <c r="K140" s="3">
        <v>440.66</v>
      </c>
      <c r="L140" s="10">
        <f>SUMIFS('KYPCo Gen Asset Grid 2020'!$O:$O,'KYPCo Gen Asset Grid 2020'!$BJ:$BJ,'Select cpr_ledger'!H140,'KYPCo Gen Asset Grid 2020'!$BL:$BL,'Select cpr_ledger'!R140)*T140</f>
        <v>22.507657789389935</v>
      </c>
      <c r="M140" s="10">
        <f>SUMIFS('KYPCo Gen Asset Grid 2020'!$P:$P,'KYPCo Gen Asset Grid 2020'!$BJ:$BJ,'Select cpr_ledger'!H140,'KYPCo Gen Asset Grid 2020'!$BL:$BL,'Select cpr_ledger'!R140)*T140</f>
        <v>22.507657789389935</v>
      </c>
      <c r="N140" s="10">
        <f t="shared" si="43"/>
        <v>0</v>
      </c>
      <c r="O140" s="10">
        <f t="shared" si="40"/>
        <v>-440.66</v>
      </c>
      <c r="P140" s="10">
        <f t="shared" si="41"/>
        <v>-92.538600000000002</v>
      </c>
      <c r="R140" s="11" t="s">
        <v>112</v>
      </c>
      <c r="S140" s="10">
        <f t="shared" si="44"/>
        <v>49595.54</v>
      </c>
      <c r="T140" s="12">
        <f t="shared" si="45"/>
        <v>2.0364129516484749E-2</v>
      </c>
      <c r="U140" s="13">
        <f>SUMIFS('KYPCo Gen Asset Grid 2020'!$BK:$BK,'KYPCo Gen Asset Grid 2020'!$BJ:$BJ,'Select cpr_ledger'!H140,'KYPCo Gen Asset Grid 2020'!$BL:$BL,'Select cpr_ledger'!R140)</f>
        <v>0</v>
      </c>
      <c r="V140" s="14">
        <f t="shared" si="46"/>
        <v>0</v>
      </c>
      <c r="X140" s="17">
        <f t="shared" si="47"/>
        <v>0</v>
      </c>
    </row>
    <row r="141" spans="1:24" x14ac:dyDescent="0.2">
      <c r="A141" t="s">
        <v>11</v>
      </c>
      <c r="B141" t="s">
        <v>41</v>
      </c>
      <c r="C141" t="s">
        <v>13</v>
      </c>
      <c r="D141" t="s">
        <v>42</v>
      </c>
      <c r="E141" t="s">
        <v>15</v>
      </c>
      <c r="F141" t="s">
        <v>19</v>
      </c>
      <c r="G141" t="s">
        <v>20</v>
      </c>
      <c r="H141">
        <v>2018</v>
      </c>
      <c r="I141" s="3">
        <v>6197.62</v>
      </c>
      <c r="J141" s="3">
        <v>368.28</v>
      </c>
      <c r="K141" s="3">
        <v>5829.34</v>
      </c>
      <c r="L141" s="10">
        <f>SUMIFS('KYPCo Gen Asset Grid 2020'!$O:$O,'KYPCo Gen Asset Grid 2020'!$BJ:$BJ,'Select cpr_ledger'!H141,'KYPCo Gen Asset Grid 2020'!$BL:$BL,'Select cpr_ledger'!R141)*T141</f>
        <v>5054.7766065688329</v>
      </c>
      <c r="M141" s="10">
        <f>SUMIFS('KYPCo Gen Asset Grid 2020'!$P:$P,'KYPCo Gen Asset Grid 2020'!$BJ:$BJ,'Select cpr_ledger'!H141,'KYPCo Gen Asset Grid 2020'!$BL:$BL,'Select cpr_ledger'!R141)*T141</f>
        <v>2844.2213089660618</v>
      </c>
      <c r="N141" s="10">
        <f t="shared" si="43"/>
        <v>2210.5552976027707</v>
      </c>
      <c r="O141" s="10">
        <f t="shared" ref="O141:O156" si="48">N141-K141</f>
        <v>-3618.7847023972295</v>
      </c>
      <c r="P141" s="10">
        <f t="shared" ref="P141:P156" si="49">O141*0.21</f>
        <v>-759.94478750341818</v>
      </c>
      <c r="R141" s="11" t="s">
        <v>112</v>
      </c>
      <c r="S141" s="10">
        <f t="shared" si="44"/>
        <v>42786.9</v>
      </c>
      <c r="T141" s="12">
        <f t="shared" si="45"/>
        <v>0.14484854009054171</v>
      </c>
      <c r="U141" s="13">
        <f>SUMIFS('KYPCo Gen Asset Grid 2020'!$BK:$BK,'KYPCo Gen Asset Grid 2020'!$BJ:$BJ,'Select cpr_ledger'!H141,'KYPCo Gen Asset Grid 2020'!$BL:$BL,'Select cpr_ledger'!R141)</f>
        <v>15261.150000000001</v>
      </c>
      <c r="V141" s="14">
        <f t="shared" si="46"/>
        <v>2210.5552976027707</v>
      </c>
      <c r="X141" s="17">
        <f t="shared" si="47"/>
        <v>0</v>
      </c>
    </row>
    <row r="142" spans="1:24" x14ac:dyDescent="0.2">
      <c r="A142" t="s">
        <v>11</v>
      </c>
      <c r="B142" t="s">
        <v>12</v>
      </c>
      <c r="C142" t="s">
        <v>13</v>
      </c>
      <c r="D142" t="s">
        <v>14</v>
      </c>
      <c r="E142" t="s">
        <v>15</v>
      </c>
      <c r="F142" t="s">
        <v>16</v>
      </c>
      <c r="G142" t="s">
        <v>24</v>
      </c>
      <c r="H142">
        <v>1975</v>
      </c>
      <c r="I142" s="3">
        <v>88189.48</v>
      </c>
      <c r="J142" s="3">
        <v>86873.93</v>
      </c>
      <c r="K142" s="3">
        <v>1315.55</v>
      </c>
      <c r="L142" s="10">
        <f>SUMIFS('KYPCo Gen Asset Grid 2020'!$O:$O,'KYPCo Gen Asset Grid 2020'!$BJ:$BJ,'Select cpr_ledger'!H142,'KYPCo Gen Asset Grid 2020'!$BL:$BL,'Select cpr_ledger'!R142)*T142</f>
        <v>172058.31522248499</v>
      </c>
      <c r="M142" s="10">
        <f>SUMIFS('KYPCo Gen Asset Grid 2020'!$P:$P,'KYPCo Gen Asset Grid 2020'!$BJ:$BJ,'Select cpr_ledger'!H142,'KYPCo Gen Asset Grid 2020'!$BL:$BL,'Select cpr_ledger'!R142)*T142</f>
        <v>172058.31522248499</v>
      </c>
      <c r="N142" s="10">
        <f t="shared" si="43"/>
        <v>0</v>
      </c>
      <c r="O142" s="10">
        <f t="shared" si="48"/>
        <v>-1315.55</v>
      </c>
      <c r="P142" s="10">
        <f t="shared" si="49"/>
        <v>-276.26549999999997</v>
      </c>
      <c r="R142" s="11" t="s">
        <v>104</v>
      </c>
      <c r="S142" s="10">
        <f t="shared" si="44"/>
        <v>883928.82</v>
      </c>
      <c r="T142" s="12">
        <f t="shared" si="45"/>
        <v>9.9769888711174731E-2</v>
      </c>
      <c r="U142" s="13">
        <f>SUMIFS('KYPCo Gen Asset Grid 2020'!$BK:$BK,'KYPCo Gen Asset Grid 2020'!$BJ:$BJ,'Select cpr_ledger'!H142,'KYPCo Gen Asset Grid 2020'!$BL:$BL,'Select cpr_ledger'!R142)</f>
        <v>0</v>
      </c>
      <c r="V142" s="14">
        <f t="shared" si="46"/>
        <v>0</v>
      </c>
      <c r="X142" s="17">
        <f t="shared" si="47"/>
        <v>0</v>
      </c>
    </row>
    <row r="143" spans="1:24" x14ac:dyDescent="0.2">
      <c r="A143" t="s">
        <v>11</v>
      </c>
      <c r="B143" t="s">
        <v>21</v>
      </c>
      <c r="C143" t="s">
        <v>13</v>
      </c>
      <c r="D143" t="s">
        <v>49</v>
      </c>
      <c r="E143" t="s">
        <v>15</v>
      </c>
      <c r="F143" t="s">
        <v>19</v>
      </c>
      <c r="G143" t="s">
        <v>20</v>
      </c>
      <c r="H143">
        <v>1986</v>
      </c>
      <c r="I143" s="3">
        <v>93746.49</v>
      </c>
      <c r="J143" s="3">
        <v>64503.14</v>
      </c>
      <c r="K143" s="3">
        <v>29243.35</v>
      </c>
      <c r="L143" s="10">
        <f>SUMIFS('KYPCo Gen Asset Grid 2020'!$O:$O,'KYPCo Gen Asset Grid 2020'!$BJ:$BJ,'Select cpr_ledger'!H143,'KYPCo Gen Asset Grid 2020'!$BL:$BL,'Select cpr_ledger'!R143)*T143</f>
        <v>0</v>
      </c>
      <c r="M143" s="10">
        <f>SUMIFS('KYPCo Gen Asset Grid 2020'!$P:$P,'KYPCo Gen Asset Grid 2020'!$BJ:$BJ,'Select cpr_ledger'!H143,'KYPCo Gen Asset Grid 2020'!$BL:$BL,'Select cpr_ledger'!R143)*T143</f>
        <v>0</v>
      </c>
      <c r="N143" s="10">
        <f t="shared" si="43"/>
        <v>0</v>
      </c>
      <c r="O143" s="10">
        <f t="shared" si="48"/>
        <v>-29243.35</v>
      </c>
      <c r="P143" s="10">
        <f t="shared" si="49"/>
        <v>-6141.1034999999993</v>
      </c>
      <c r="R143" s="11" t="s">
        <v>106</v>
      </c>
      <c r="S143" s="10">
        <f t="shared" si="44"/>
        <v>94577.150000000009</v>
      </c>
      <c r="T143" s="12">
        <f t="shared" si="45"/>
        <v>0.99121711745384589</v>
      </c>
      <c r="U143" s="13">
        <f>SUMIFS('KYPCo Gen Asset Grid 2020'!$BK:$BK,'KYPCo Gen Asset Grid 2020'!$BJ:$BJ,'Select cpr_ledger'!H143,'KYPCo Gen Asset Grid 2020'!$BL:$BL,'Select cpr_ledger'!R143)</f>
        <v>0</v>
      </c>
      <c r="V143" s="14">
        <f t="shared" si="46"/>
        <v>0</v>
      </c>
      <c r="X143" s="17">
        <f t="shared" si="47"/>
        <v>0</v>
      </c>
    </row>
    <row r="144" spans="1:24" x14ac:dyDescent="0.2">
      <c r="A144" t="s">
        <v>11</v>
      </c>
      <c r="B144" t="s">
        <v>21</v>
      </c>
      <c r="C144" t="s">
        <v>13</v>
      </c>
      <c r="D144" t="s">
        <v>49</v>
      </c>
      <c r="E144" t="s">
        <v>15</v>
      </c>
      <c r="F144" t="s">
        <v>19</v>
      </c>
      <c r="G144" t="s">
        <v>20</v>
      </c>
      <c r="H144">
        <v>1985</v>
      </c>
      <c r="I144" s="3">
        <v>3641.99</v>
      </c>
      <c r="J144" s="3">
        <v>2551.94</v>
      </c>
      <c r="K144" s="3">
        <v>1090.05</v>
      </c>
      <c r="L144" s="10">
        <f>SUMIFS('KYPCo Gen Asset Grid 2020'!$O:$O,'KYPCo Gen Asset Grid 2020'!$BJ:$BJ,'Select cpr_ledger'!H144,'KYPCo Gen Asset Grid 2020'!$BL:$BL,'Select cpr_ledger'!R144)*T144</f>
        <v>0</v>
      </c>
      <c r="M144" s="10">
        <f>SUMIFS('KYPCo Gen Asset Grid 2020'!$P:$P,'KYPCo Gen Asset Grid 2020'!$BJ:$BJ,'Select cpr_ledger'!H144,'KYPCo Gen Asset Grid 2020'!$BL:$BL,'Select cpr_ledger'!R144)*T144</f>
        <v>0</v>
      </c>
      <c r="N144" s="10">
        <f t="shared" si="43"/>
        <v>0</v>
      </c>
      <c r="O144" s="10">
        <f t="shared" si="48"/>
        <v>-1090.05</v>
      </c>
      <c r="P144" s="10">
        <f t="shared" si="49"/>
        <v>-228.91049999999998</v>
      </c>
      <c r="R144" s="11" t="s">
        <v>106</v>
      </c>
      <c r="S144" s="10">
        <f t="shared" si="44"/>
        <v>16390.62</v>
      </c>
      <c r="T144" s="12">
        <f t="shared" si="45"/>
        <v>0.22219964833545039</v>
      </c>
      <c r="U144" s="13">
        <f>SUMIFS('KYPCo Gen Asset Grid 2020'!$BK:$BK,'KYPCo Gen Asset Grid 2020'!$BJ:$BJ,'Select cpr_ledger'!H144,'KYPCo Gen Asset Grid 2020'!$BL:$BL,'Select cpr_ledger'!R144)</f>
        <v>0</v>
      </c>
      <c r="V144" s="14">
        <f t="shared" si="46"/>
        <v>0</v>
      </c>
      <c r="X144" s="17">
        <f t="shared" si="47"/>
        <v>0</v>
      </c>
    </row>
    <row r="145" spans="1:24" x14ac:dyDescent="0.2">
      <c r="A145" t="s">
        <v>11</v>
      </c>
      <c r="B145" t="s">
        <v>67</v>
      </c>
      <c r="C145" t="s">
        <v>13</v>
      </c>
      <c r="D145" t="s">
        <v>69</v>
      </c>
      <c r="E145" t="s">
        <v>15</v>
      </c>
      <c r="F145" t="s">
        <v>19</v>
      </c>
      <c r="G145" t="s">
        <v>70</v>
      </c>
      <c r="H145">
        <v>2016</v>
      </c>
      <c r="I145" s="3">
        <v>830641.01</v>
      </c>
      <c r="J145" s="3">
        <v>1309404.9099999999</v>
      </c>
      <c r="K145" s="3">
        <v>-478763.9</v>
      </c>
      <c r="L145" s="10">
        <v>0</v>
      </c>
      <c r="M145" s="10">
        <v>0</v>
      </c>
      <c r="N145" s="10">
        <f t="shared" ref="N145:N149" si="50">L145-M145</f>
        <v>0</v>
      </c>
      <c r="O145" s="10">
        <f t="shared" si="48"/>
        <v>478763.9</v>
      </c>
      <c r="P145" s="10">
        <f t="shared" si="49"/>
        <v>100540.41899999999</v>
      </c>
      <c r="Q145" s="11" t="s">
        <v>101</v>
      </c>
      <c r="S145" s="11"/>
    </row>
    <row r="146" spans="1:24" x14ac:dyDescent="0.2">
      <c r="A146" t="s">
        <v>11</v>
      </c>
      <c r="B146" t="s">
        <v>12</v>
      </c>
      <c r="C146" t="s">
        <v>13</v>
      </c>
      <c r="D146" t="s">
        <v>14</v>
      </c>
      <c r="E146" t="s">
        <v>15</v>
      </c>
      <c r="F146" t="s">
        <v>16</v>
      </c>
      <c r="G146" t="s">
        <v>24</v>
      </c>
      <c r="H146">
        <v>1996</v>
      </c>
      <c r="I146" s="3">
        <v>707086.25</v>
      </c>
      <c r="J146" s="3">
        <v>649851.82999999996</v>
      </c>
      <c r="K146" s="3">
        <v>57234.42</v>
      </c>
      <c r="L146" s="10">
        <f>SUMIFS('KYPCo Gen Asset Grid 2020'!$O:$O,'KYPCo Gen Asset Grid 2020'!$BJ:$BJ,'Select cpr_ledger'!H146,'KYPCo Gen Asset Grid 2020'!$BL:$BL,'Select cpr_ledger'!R146)*T146</f>
        <v>880035.54542952625</v>
      </c>
      <c r="M146" s="10">
        <f>SUMIFS('KYPCo Gen Asset Grid 2020'!$P:$P,'KYPCo Gen Asset Grid 2020'!$BJ:$BJ,'Select cpr_ledger'!H146,'KYPCo Gen Asset Grid 2020'!$BL:$BL,'Select cpr_ledger'!R146)*T146</f>
        <v>880035.54542952625</v>
      </c>
      <c r="N146" s="10">
        <f>V146</f>
        <v>0</v>
      </c>
      <c r="O146" s="10">
        <f t="shared" si="48"/>
        <v>-57234.42</v>
      </c>
      <c r="P146" s="10">
        <f t="shared" si="49"/>
        <v>-12019.2282</v>
      </c>
      <c r="R146" s="11" t="s">
        <v>104</v>
      </c>
      <c r="S146" s="10">
        <f>SUMIFS($I:$I,$H:$H,H146,$R:$R,R146)</f>
        <v>1874497.2099999997</v>
      </c>
      <c r="T146" s="12">
        <f t="shared" ref="T146:T148" si="51">I146/S146</f>
        <v>0.37721381831237832</v>
      </c>
      <c r="U146" s="13">
        <f>SUMIFS('KYPCo Gen Asset Grid 2020'!$BK:$BK,'KYPCo Gen Asset Grid 2020'!$BJ:$BJ,'Select cpr_ledger'!H146,'KYPCo Gen Asset Grid 2020'!$BL:$BL,'Select cpr_ledger'!R146)</f>
        <v>0</v>
      </c>
      <c r="V146" s="14">
        <f t="shared" ref="V146:V148" si="52">U146*T146</f>
        <v>0</v>
      </c>
      <c r="X146" s="17">
        <f t="shared" ref="X146:X148" si="53">L146-M146-V146</f>
        <v>0</v>
      </c>
    </row>
    <row r="147" spans="1:24" x14ac:dyDescent="0.2">
      <c r="A147" t="s">
        <v>11</v>
      </c>
      <c r="B147" t="s">
        <v>43</v>
      </c>
      <c r="C147" t="s">
        <v>13</v>
      </c>
      <c r="D147" t="s">
        <v>44</v>
      </c>
      <c r="E147" t="s">
        <v>15</v>
      </c>
      <c r="F147" t="s">
        <v>16</v>
      </c>
      <c r="G147" t="s">
        <v>24</v>
      </c>
      <c r="H147">
        <v>1997</v>
      </c>
      <c r="I147" s="3">
        <v>225262.9</v>
      </c>
      <c r="J147" s="3">
        <v>120166.24</v>
      </c>
      <c r="K147" s="3">
        <v>105096.66</v>
      </c>
      <c r="L147" s="10">
        <f>SUMIFS('KYPCo Gen Asset Grid 2020'!$O:$O,'KYPCo Gen Asset Grid 2020'!$BJ:$BJ,'Select cpr_ledger'!H147,'KYPCo Gen Asset Grid 2020'!$BL:$BL,'Select cpr_ledger'!R147)*T147</f>
        <v>148200.64433485124</v>
      </c>
      <c r="M147" s="10">
        <f>SUMIFS('KYPCo Gen Asset Grid 2020'!$P:$P,'KYPCo Gen Asset Grid 2020'!$BJ:$BJ,'Select cpr_ledger'!H147,'KYPCo Gen Asset Grid 2020'!$BL:$BL,'Select cpr_ledger'!R147)*T147</f>
        <v>148200.64433485124</v>
      </c>
      <c r="N147" s="10">
        <f>V147</f>
        <v>0</v>
      </c>
      <c r="O147" s="10">
        <f t="shared" si="48"/>
        <v>-105096.66</v>
      </c>
      <c r="P147" s="10">
        <f t="shared" si="49"/>
        <v>-22070.298599999998</v>
      </c>
      <c r="R147" s="11" t="s">
        <v>104</v>
      </c>
      <c r="S147" s="10">
        <f>SUMIFS($I:$I,$H:$H,H147,$R:$R,R147)</f>
        <v>4204640.88</v>
      </c>
      <c r="T147" s="12">
        <f t="shared" si="51"/>
        <v>5.357482515843303E-2</v>
      </c>
      <c r="U147" s="13">
        <f>SUMIFS('KYPCo Gen Asset Grid 2020'!$BK:$BK,'KYPCo Gen Asset Grid 2020'!$BJ:$BJ,'Select cpr_ledger'!H147,'KYPCo Gen Asset Grid 2020'!$BL:$BL,'Select cpr_ledger'!R147)</f>
        <v>0</v>
      </c>
      <c r="V147" s="14">
        <f t="shared" si="52"/>
        <v>0</v>
      </c>
      <c r="X147" s="17">
        <f t="shared" si="53"/>
        <v>0</v>
      </c>
    </row>
    <row r="148" spans="1:24" x14ac:dyDescent="0.2">
      <c r="A148" t="s">
        <v>11</v>
      </c>
      <c r="B148" t="s">
        <v>22</v>
      </c>
      <c r="C148" t="s">
        <v>13</v>
      </c>
      <c r="D148" t="s">
        <v>25</v>
      </c>
      <c r="E148" t="s">
        <v>15</v>
      </c>
      <c r="F148" t="s">
        <v>16</v>
      </c>
      <c r="G148" t="s">
        <v>24</v>
      </c>
      <c r="H148">
        <v>2000</v>
      </c>
      <c r="I148" s="3">
        <v>21296.44</v>
      </c>
      <c r="J148" s="3">
        <v>12819.38</v>
      </c>
      <c r="K148" s="3">
        <v>8477.06</v>
      </c>
      <c r="L148" s="10">
        <f>SUMIFS('KYPCo Gen Asset Grid 2020'!$O:$O,'KYPCo Gen Asset Grid 2020'!$BJ:$BJ,'Select cpr_ledger'!H148,'KYPCo Gen Asset Grid 2020'!$BL:$BL,'Select cpr_ledger'!R148)*T148</f>
        <v>29912.198268584329</v>
      </c>
      <c r="M148" s="10">
        <f>SUMIFS('KYPCo Gen Asset Grid 2020'!$P:$P,'KYPCo Gen Asset Grid 2020'!$BJ:$BJ,'Select cpr_ledger'!H148,'KYPCo Gen Asset Grid 2020'!$BL:$BL,'Select cpr_ledger'!R148)*T148</f>
        <v>29912.198268584329</v>
      </c>
      <c r="N148" s="10">
        <f>V148</f>
        <v>0</v>
      </c>
      <c r="O148" s="10">
        <f t="shared" si="48"/>
        <v>-8477.06</v>
      </c>
      <c r="P148" s="10">
        <f t="shared" si="49"/>
        <v>-1780.1825999999999</v>
      </c>
      <c r="R148" s="11" t="s">
        <v>104</v>
      </c>
      <c r="S148" s="10">
        <f>SUMIFS($I:$I,$H:$H,H148,$R:$R,R148)</f>
        <v>3473775.88</v>
      </c>
      <c r="T148" s="12">
        <f t="shared" si="51"/>
        <v>6.1306315478245532E-3</v>
      </c>
      <c r="U148" s="13">
        <f>SUMIFS('KYPCo Gen Asset Grid 2020'!$BK:$BK,'KYPCo Gen Asset Grid 2020'!$BJ:$BJ,'Select cpr_ledger'!H148,'KYPCo Gen Asset Grid 2020'!$BL:$BL,'Select cpr_ledger'!R148)</f>
        <v>0</v>
      </c>
      <c r="V148" s="14">
        <f t="shared" si="52"/>
        <v>0</v>
      </c>
      <c r="X148" s="17">
        <f t="shared" si="53"/>
        <v>0</v>
      </c>
    </row>
    <row r="149" spans="1:24" x14ac:dyDescent="0.2">
      <c r="A149" t="s">
        <v>11</v>
      </c>
      <c r="B149" t="s">
        <v>28</v>
      </c>
      <c r="C149" t="s">
        <v>13</v>
      </c>
      <c r="D149" t="s">
        <v>29</v>
      </c>
      <c r="E149" t="s">
        <v>15</v>
      </c>
      <c r="F149" t="s">
        <v>30</v>
      </c>
      <c r="G149" t="s">
        <v>31</v>
      </c>
      <c r="H149">
        <v>2019</v>
      </c>
      <c r="I149" s="3">
        <v>3708487.39</v>
      </c>
      <c r="J149" s="3">
        <v>1209171.8600000001</v>
      </c>
      <c r="K149" s="3">
        <v>2499315.5299999998</v>
      </c>
      <c r="L149" s="10">
        <f>I149</f>
        <v>3708487.39</v>
      </c>
      <c r="M149" s="10">
        <f>L149*18/36</f>
        <v>1854243.6950000001</v>
      </c>
      <c r="N149" s="10">
        <f t="shared" si="50"/>
        <v>1854243.6950000001</v>
      </c>
      <c r="O149" s="10">
        <f t="shared" si="48"/>
        <v>-645071.83499999973</v>
      </c>
      <c r="P149" s="10">
        <f t="shared" si="49"/>
        <v>-135465.08534999995</v>
      </c>
      <c r="Q149" s="11" t="s">
        <v>99</v>
      </c>
      <c r="S149" s="11"/>
    </row>
    <row r="150" spans="1:24" x14ac:dyDescent="0.2">
      <c r="A150" t="s">
        <v>11</v>
      </c>
      <c r="B150" t="s">
        <v>34</v>
      </c>
      <c r="C150" t="s">
        <v>13</v>
      </c>
      <c r="D150" t="s">
        <v>40</v>
      </c>
      <c r="E150" t="s">
        <v>15</v>
      </c>
      <c r="F150" t="s">
        <v>19</v>
      </c>
      <c r="G150" t="s">
        <v>20</v>
      </c>
      <c r="H150">
        <v>1996</v>
      </c>
      <c r="I150" s="3">
        <v>23018.29</v>
      </c>
      <c r="J150" s="3">
        <v>17061.150000000001</v>
      </c>
      <c r="K150" s="3">
        <v>5957.14</v>
      </c>
      <c r="L150" s="10">
        <f>SUMIFS('KYPCo Gen Asset Grid 2020'!$O:$O,'KYPCo Gen Asset Grid 2020'!$BJ:$BJ,'Select cpr_ledger'!H150,'KYPCo Gen Asset Grid 2020'!$BL:$BL,'Select cpr_ledger'!R150)*T150</f>
        <v>28648.433476121212</v>
      </c>
      <c r="M150" s="10">
        <f>SUMIFS('KYPCo Gen Asset Grid 2020'!$P:$P,'KYPCo Gen Asset Grid 2020'!$BJ:$BJ,'Select cpr_ledger'!H150,'KYPCo Gen Asset Grid 2020'!$BL:$BL,'Select cpr_ledger'!R150)*T150</f>
        <v>28648.433476121212</v>
      </c>
      <c r="N150" s="10">
        <f t="shared" ref="N150:N191" si="54">V150</f>
        <v>0</v>
      </c>
      <c r="O150" s="10">
        <f t="shared" si="48"/>
        <v>-5957.14</v>
      </c>
      <c r="P150" s="10">
        <f t="shared" si="49"/>
        <v>-1250.9993999999999</v>
      </c>
      <c r="R150" s="11" t="s">
        <v>104</v>
      </c>
      <c r="S150" s="10">
        <f t="shared" ref="S150:S191" si="55">SUMIFS($I:$I,$H:$H,H150,$R:$R,R150)</f>
        <v>1874497.2099999997</v>
      </c>
      <c r="T150" s="12">
        <f t="shared" ref="T150:T191" si="56">I150/S150</f>
        <v>1.2279714196000326E-2</v>
      </c>
      <c r="U150" s="13">
        <f>SUMIFS('KYPCo Gen Asset Grid 2020'!$BK:$BK,'KYPCo Gen Asset Grid 2020'!$BJ:$BJ,'Select cpr_ledger'!H150,'KYPCo Gen Asset Grid 2020'!$BL:$BL,'Select cpr_ledger'!R150)</f>
        <v>0</v>
      </c>
      <c r="V150" s="14">
        <f t="shared" ref="V150:V191" si="57">U150*T150</f>
        <v>0</v>
      </c>
      <c r="X150" s="17">
        <f t="shared" ref="X150:X191" si="58">L150-M150-V150</f>
        <v>0</v>
      </c>
    </row>
    <row r="151" spans="1:24" x14ac:dyDescent="0.2">
      <c r="A151" t="s">
        <v>11</v>
      </c>
      <c r="B151" t="s">
        <v>22</v>
      </c>
      <c r="C151" t="s">
        <v>13</v>
      </c>
      <c r="D151" t="s">
        <v>25</v>
      </c>
      <c r="E151" t="s">
        <v>15</v>
      </c>
      <c r="F151" t="s">
        <v>16</v>
      </c>
      <c r="G151" t="s">
        <v>24</v>
      </c>
      <c r="H151">
        <v>2012</v>
      </c>
      <c r="I151" s="3">
        <v>74262.98</v>
      </c>
      <c r="J151" s="3">
        <v>18535.21</v>
      </c>
      <c r="K151" s="3">
        <v>55727.77</v>
      </c>
      <c r="L151" s="10">
        <f>SUMIFS('KYPCo Gen Asset Grid 2020'!$O:$O,'KYPCo Gen Asset Grid 2020'!$BJ:$BJ,'Select cpr_ledger'!H151,'KYPCo Gen Asset Grid 2020'!$BL:$BL,'Select cpr_ledger'!R151)*T151</f>
        <v>53679.331874918164</v>
      </c>
      <c r="M151" s="10">
        <f>SUMIFS('KYPCo Gen Asset Grid 2020'!$P:$P,'KYPCo Gen Asset Grid 2020'!$BJ:$BJ,'Select cpr_ledger'!H151,'KYPCo Gen Asset Grid 2020'!$BL:$BL,'Select cpr_ledger'!R151)*T151</f>
        <v>26047.639926303858</v>
      </c>
      <c r="N151" s="10">
        <f t="shared" si="54"/>
        <v>27631.691948614302</v>
      </c>
      <c r="O151" s="10">
        <f t="shared" si="48"/>
        <v>-28096.078051385695</v>
      </c>
      <c r="P151" s="10">
        <f t="shared" si="49"/>
        <v>-5900.1763907909954</v>
      </c>
      <c r="R151" s="11" t="s">
        <v>104</v>
      </c>
      <c r="S151" s="10">
        <f t="shared" si="55"/>
        <v>15239097.060000001</v>
      </c>
      <c r="T151" s="12">
        <f t="shared" si="56"/>
        <v>4.8731876769082007E-3</v>
      </c>
      <c r="U151" s="13">
        <f>SUMIFS('KYPCo Gen Asset Grid 2020'!$BK:$BK,'KYPCo Gen Asset Grid 2020'!$BJ:$BJ,'Select cpr_ledger'!H151,'KYPCo Gen Asset Grid 2020'!$BL:$BL,'Select cpr_ledger'!R151)</f>
        <v>5670147.2999999989</v>
      </c>
      <c r="V151" s="14">
        <f t="shared" si="57"/>
        <v>27631.691948614302</v>
      </c>
      <c r="X151" s="17">
        <f t="shared" si="58"/>
        <v>0</v>
      </c>
    </row>
    <row r="152" spans="1:24" x14ac:dyDescent="0.2">
      <c r="A152" t="s">
        <v>11</v>
      </c>
      <c r="B152" t="s">
        <v>12</v>
      </c>
      <c r="C152" t="s">
        <v>13</v>
      </c>
      <c r="D152" t="s">
        <v>14</v>
      </c>
      <c r="E152" t="s">
        <v>15</v>
      </c>
      <c r="F152" t="s">
        <v>16</v>
      </c>
      <c r="G152" t="s">
        <v>24</v>
      </c>
      <c r="H152">
        <v>2013</v>
      </c>
      <c r="I152" s="3">
        <v>190556.87</v>
      </c>
      <c r="J152" s="3">
        <v>53611.96</v>
      </c>
      <c r="K152" s="3">
        <v>136944.91</v>
      </c>
      <c r="L152" s="10">
        <f>SUMIFS('KYPCo Gen Asset Grid 2020'!$O:$O,'KYPCo Gen Asset Grid 2020'!$BJ:$BJ,'Select cpr_ledger'!H152,'KYPCo Gen Asset Grid 2020'!$BL:$BL,'Select cpr_ledger'!R152)*T152</f>
        <v>165008.13033135768</v>
      </c>
      <c r="M152" s="10">
        <f>SUMIFS('KYPCo Gen Asset Grid 2020'!$P:$P,'KYPCo Gen Asset Grid 2020'!$BJ:$BJ,'Select cpr_ledger'!H152,'KYPCo Gen Asset Grid 2020'!$BL:$BL,'Select cpr_ledger'!R152)*T152</f>
        <v>73056.322434058195</v>
      </c>
      <c r="N152" s="10">
        <f t="shared" si="54"/>
        <v>91951.807897299455</v>
      </c>
      <c r="O152" s="10">
        <f t="shared" si="48"/>
        <v>-44993.102102700548</v>
      </c>
      <c r="P152" s="10">
        <f t="shared" si="49"/>
        <v>-9448.551441567115</v>
      </c>
      <c r="R152" s="11" t="s">
        <v>104</v>
      </c>
      <c r="S152" s="10">
        <f t="shared" si="55"/>
        <v>25241909.329999998</v>
      </c>
      <c r="T152" s="12">
        <f t="shared" si="56"/>
        <v>7.5492256749977006E-3</v>
      </c>
      <c r="U152" s="13">
        <f>SUMIFS('KYPCo Gen Asset Grid 2020'!$BK:$BK,'KYPCo Gen Asset Grid 2020'!$BJ:$BJ,'Select cpr_ledger'!H152,'KYPCo Gen Asset Grid 2020'!$BL:$BL,'Select cpr_ledger'!R152)</f>
        <v>12180296.609999999</v>
      </c>
      <c r="V152" s="14">
        <f t="shared" si="57"/>
        <v>91951.807897299455</v>
      </c>
      <c r="X152" s="17">
        <f t="shared" si="58"/>
        <v>0</v>
      </c>
    </row>
    <row r="153" spans="1:24" x14ac:dyDescent="0.2">
      <c r="A153" t="s">
        <v>11</v>
      </c>
      <c r="B153" t="s">
        <v>43</v>
      </c>
      <c r="C153" t="s">
        <v>13</v>
      </c>
      <c r="D153" t="s">
        <v>44</v>
      </c>
      <c r="E153" t="s">
        <v>15</v>
      </c>
      <c r="F153" t="s">
        <v>16</v>
      </c>
      <c r="G153" t="s">
        <v>24</v>
      </c>
      <c r="H153">
        <v>1963</v>
      </c>
      <c r="I153" s="3">
        <v>1414534.85</v>
      </c>
      <c r="J153" s="3">
        <v>1337265.3700000001</v>
      </c>
      <c r="K153" s="3">
        <v>77269.48</v>
      </c>
      <c r="L153" s="10">
        <f>SUMIFS('KYPCo Gen Asset Grid 2020'!$O:$O,'KYPCo Gen Asset Grid 2020'!$BJ:$BJ,'Select cpr_ledger'!H153,'KYPCo Gen Asset Grid 2020'!$BL:$BL,'Select cpr_ledger'!R153)*T153</f>
        <v>0</v>
      </c>
      <c r="M153" s="10">
        <f>SUMIFS('KYPCo Gen Asset Grid 2020'!$P:$P,'KYPCo Gen Asset Grid 2020'!$BJ:$BJ,'Select cpr_ledger'!H153,'KYPCo Gen Asset Grid 2020'!$BL:$BL,'Select cpr_ledger'!R153)*T153</f>
        <v>0</v>
      </c>
      <c r="N153" s="10">
        <f t="shared" si="54"/>
        <v>0</v>
      </c>
      <c r="O153" s="10">
        <f t="shared" si="48"/>
        <v>-77269.48</v>
      </c>
      <c r="P153" s="10">
        <f t="shared" si="49"/>
        <v>-16226.590799999998</v>
      </c>
      <c r="R153" s="11" t="s">
        <v>104</v>
      </c>
      <c r="S153" s="10">
        <f t="shared" si="55"/>
        <v>12344361.029999999</v>
      </c>
      <c r="T153" s="12">
        <f t="shared" si="56"/>
        <v>0.11458955603796045</v>
      </c>
      <c r="U153" s="13">
        <f>SUMIFS('KYPCo Gen Asset Grid 2020'!$BK:$BK,'KYPCo Gen Asset Grid 2020'!$BJ:$BJ,'Select cpr_ledger'!H153,'KYPCo Gen Asset Grid 2020'!$BL:$BL,'Select cpr_ledger'!R153)</f>
        <v>0</v>
      </c>
      <c r="V153" s="14">
        <f t="shared" si="57"/>
        <v>0</v>
      </c>
      <c r="X153" s="17">
        <f t="shared" si="58"/>
        <v>0</v>
      </c>
    </row>
    <row r="154" spans="1:24" x14ac:dyDescent="0.2">
      <c r="A154" t="s">
        <v>11</v>
      </c>
      <c r="B154" t="s">
        <v>21</v>
      </c>
      <c r="C154" t="s">
        <v>13</v>
      </c>
      <c r="D154" t="s">
        <v>49</v>
      </c>
      <c r="E154" t="s">
        <v>15</v>
      </c>
      <c r="F154" t="s">
        <v>19</v>
      </c>
      <c r="G154" t="s">
        <v>20</v>
      </c>
      <c r="H154">
        <v>2001</v>
      </c>
      <c r="I154" s="3">
        <v>1381.96</v>
      </c>
      <c r="J154" s="3">
        <v>607.95000000000005</v>
      </c>
      <c r="K154" s="3">
        <v>774.01</v>
      </c>
      <c r="L154" s="10">
        <f>SUMIFS('KYPCo Gen Asset Grid 2020'!$O:$O,'KYPCo Gen Asset Grid 2020'!$BJ:$BJ,'Select cpr_ledger'!H154,'KYPCo Gen Asset Grid 2020'!$BL:$BL,'Select cpr_ledger'!R154)*T154</f>
        <v>0</v>
      </c>
      <c r="M154" s="10">
        <f>SUMIFS('KYPCo Gen Asset Grid 2020'!$P:$P,'KYPCo Gen Asset Grid 2020'!$BJ:$BJ,'Select cpr_ledger'!H154,'KYPCo Gen Asset Grid 2020'!$BL:$BL,'Select cpr_ledger'!R154)*T154</f>
        <v>0</v>
      </c>
      <c r="N154" s="10">
        <f t="shared" si="54"/>
        <v>0</v>
      </c>
      <c r="O154" s="10">
        <f t="shared" si="48"/>
        <v>-774.01</v>
      </c>
      <c r="P154" s="10">
        <f t="shared" si="49"/>
        <v>-162.5421</v>
      </c>
      <c r="R154" s="11" t="s">
        <v>106</v>
      </c>
      <c r="S154" s="10">
        <f t="shared" si="55"/>
        <v>58238.68</v>
      </c>
      <c r="T154" s="12">
        <f t="shared" si="56"/>
        <v>2.3729246610671807E-2</v>
      </c>
      <c r="U154" s="13">
        <f>SUMIFS('KYPCo Gen Asset Grid 2020'!$BK:$BK,'KYPCo Gen Asset Grid 2020'!$BJ:$BJ,'Select cpr_ledger'!H154,'KYPCo Gen Asset Grid 2020'!$BL:$BL,'Select cpr_ledger'!R154)</f>
        <v>0</v>
      </c>
      <c r="V154" s="14">
        <f t="shared" si="57"/>
        <v>0</v>
      </c>
      <c r="X154" s="17">
        <f t="shared" si="58"/>
        <v>0</v>
      </c>
    </row>
    <row r="155" spans="1:24" x14ac:dyDescent="0.2">
      <c r="A155" t="s">
        <v>11</v>
      </c>
      <c r="B155" t="s">
        <v>26</v>
      </c>
      <c r="C155" t="s">
        <v>13</v>
      </c>
      <c r="D155" t="s">
        <v>45</v>
      </c>
      <c r="E155" t="s">
        <v>15</v>
      </c>
      <c r="F155" t="s">
        <v>19</v>
      </c>
      <c r="G155" t="s">
        <v>20</v>
      </c>
      <c r="H155">
        <v>2000</v>
      </c>
      <c r="I155" s="3">
        <v>771080.92</v>
      </c>
      <c r="J155" s="3">
        <v>392875.88</v>
      </c>
      <c r="K155" s="3">
        <v>378205.04</v>
      </c>
      <c r="L155" s="10">
        <f>SUMIFS('KYPCo Gen Asset Grid 2020'!$O:$O,'KYPCo Gen Asset Grid 2020'!$BJ:$BJ,'Select cpr_ledger'!H155,'KYPCo Gen Asset Grid 2020'!$BL:$BL,'Select cpr_ledger'!R155)*T155</f>
        <v>1083031.9696701614</v>
      </c>
      <c r="M155" s="10">
        <f>SUMIFS('KYPCo Gen Asset Grid 2020'!$P:$P,'KYPCo Gen Asset Grid 2020'!$BJ:$BJ,'Select cpr_ledger'!H155,'KYPCo Gen Asset Grid 2020'!$BL:$BL,'Select cpr_ledger'!R155)*T155</f>
        <v>1083031.9696701614</v>
      </c>
      <c r="N155" s="10">
        <f t="shared" si="54"/>
        <v>0</v>
      </c>
      <c r="O155" s="10">
        <f t="shared" si="48"/>
        <v>-378205.04</v>
      </c>
      <c r="P155" s="10">
        <f t="shared" si="49"/>
        <v>-79423.058399999994</v>
      </c>
      <c r="R155" s="11" t="s">
        <v>104</v>
      </c>
      <c r="S155" s="10">
        <f t="shared" si="55"/>
        <v>3473775.88</v>
      </c>
      <c r="T155" s="12">
        <f t="shared" si="56"/>
        <v>0.22197198283269789</v>
      </c>
      <c r="U155" s="13">
        <f>SUMIFS('KYPCo Gen Asset Grid 2020'!$BK:$BK,'KYPCo Gen Asset Grid 2020'!$BJ:$BJ,'Select cpr_ledger'!H155,'KYPCo Gen Asset Grid 2020'!$BL:$BL,'Select cpr_ledger'!R155)</f>
        <v>0</v>
      </c>
      <c r="V155" s="14">
        <f t="shared" si="57"/>
        <v>0</v>
      </c>
      <c r="X155" s="17">
        <f t="shared" si="58"/>
        <v>0</v>
      </c>
    </row>
    <row r="156" spans="1:24" x14ac:dyDescent="0.2">
      <c r="A156" t="s">
        <v>11</v>
      </c>
      <c r="B156" t="s">
        <v>43</v>
      </c>
      <c r="C156" t="s">
        <v>13</v>
      </c>
      <c r="D156" t="s">
        <v>44</v>
      </c>
      <c r="E156" t="s">
        <v>15</v>
      </c>
      <c r="F156" t="s">
        <v>16</v>
      </c>
      <c r="G156" t="s">
        <v>24</v>
      </c>
      <c r="H156">
        <v>2007</v>
      </c>
      <c r="I156" s="3">
        <v>42150.5</v>
      </c>
      <c r="J156" s="3">
        <v>12917</v>
      </c>
      <c r="K156" s="3">
        <v>29233.5</v>
      </c>
      <c r="L156" s="10">
        <f>SUMIFS('KYPCo Gen Asset Grid 2020'!$O:$O,'KYPCo Gen Asset Grid 2020'!$BJ:$BJ,'Select cpr_ledger'!H156,'KYPCo Gen Asset Grid 2020'!$BL:$BL,'Select cpr_ledger'!R156)*T156</f>
        <v>15896.035680262692</v>
      </c>
      <c r="M156" s="10">
        <f>SUMIFS('KYPCo Gen Asset Grid 2020'!$P:$P,'KYPCo Gen Asset Grid 2020'!$BJ:$BJ,'Select cpr_ledger'!H156,'KYPCo Gen Asset Grid 2020'!$BL:$BL,'Select cpr_ledger'!R156)*T156</f>
        <v>11334.544739088244</v>
      </c>
      <c r="N156" s="10">
        <f t="shared" si="54"/>
        <v>4561.4909411744484</v>
      </c>
      <c r="O156" s="10">
        <f t="shared" si="48"/>
        <v>-24672.009058825552</v>
      </c>
      <c r="P156" s="10">
        <f t="shared" si="49"/>
        <v>-5181.1219023533658</v>
      </c>
      <c r="R156" s="11" t="s">
        <v>104</v>
      </c>
      <c r="S156" s="10">
        <f t="shared" si="55"/>
        <v>514164505.98999995</v>
      </c>
      <c r="T156" s="12">
        <f t="shared" si="56"/>
        <v>8.1978626507563297E-5</v>
      </c>
      <c r="U156" s="13">
        <f>SUMIFS('KYPCo Gen Asset Grid 2020'!$BK:$BK,'KYPCo Gen Asset Grid 2020'!$BJ:$BJ,'Select cpr_ledger'!H156,'KYPCo Gen Asset Grid 2020'!$BL:$BL,'Select cpr_ledger'!R156)</f>
        <v>55642441.640000008</v>
      </c>
      <c r="V156" s="14">
        <f t="shared" si="57"/>
        <v>4561.4909411744484</v>
      </c>
      <c r="X156" s="17">
        <f t="shared" si="58"/>
        <v>0</v>
      </c>
    </row>
    <row r="157" spans="1:24" x14ac:dyDescent="0.2">
      <c r="A157" t="s">
        <v>11</v>
      </c>
      <c r="B157" t="s">
        <v>34</v>
      </c>
      <c r="C157" t="s">
        <v>13</v>
      </c>
      <c r="D157" t="s">
        <v>40</v>
      </c>
      <c r="E157" t="s">
        <v>15</v>
      </c>
      <c r="F157" t="s">
        <v>19</v>
      </c>
      <c r="G157" t="s">
        <v>20</v>
      </c>
      <c r="H157">
        <v>1988</v>
      </c>
      <c r="I157" s="3">
        <v>14224.5</v>
      </c>
      <c r="J157" s="3">
        <v>13882.63</v>
      </c>
      <c r="K157" s="3">
        <v>341.87</v>
      </c>
      <c r="L157" s="10">
        <f>SUMIFS('KYPCo Gen Asset Grid 2020'!$O:$O,'KYPCo Gen Asset Grid 2020'!$BJ:$BJ,'Select cpr_ledger'!H157,'KYPCo Gen Asset Grid 2020'!$BL:$BL,'Select cpr_ledger'!R157)*T157</f>
        <v>13747.716632889225</v>
      </c>
      <c r="M157" s="10">
        <f>SUMIFS('KYPCo Gen Asset Grid 2020'!$P:$P,'KYPCo Gen Asset Grid 2020'!$BJ:$BJ,'Select cpr_ledger'!H157,'KYPCo Gen Asset Grid 2020'!$BL:$BL,'Select cpr_ledger'!R157)*T157</f>
        <v>13747.716632889225</v>
      </c>
      <c r="N157" s="10">
        <f t="shared" si="54"/>
        <v>0</v>
      </c>
      <c r="O157" s="10">
        <f t="shared" ref="O157:O181" si="59">N157-K157</f>
        <v>-341.87</v>
      </c>
      <c r="P157" s="10">
        <f t="shared" ref="P157:P181" si="60">O157*0.21</f>
        <v>-71.792699999999996</v>
      </c>
      <c r="R157" s="11" t="s">
        <v>104</v>
      </c>
      <c r="S157" s="10">
        <f t="shared" si="55"/>
        <v>5592411.0800000001</v>
      </c>
      <c r="T157" s="12">
        <f t="shared" si="56"/>
        <v>2.5435361951253411E-3</v>
      </c>
      <c r="U157" s="13">
        <f>SUMIFS('KYPCo Gen Asset Grid 2020'!$BK:$BK,'KYPCo Gen Asset Grid 2020'!$BJ:$BJ,'Select cpr_ledger'!H157,'KYPCo Gen Asset Grid 2020'!$BL:$BL,'Select cpr_ledger'!R157)</f>
        <v>0</v>
      </c>
      <c r="V157" s="14">
        <f t="shared" si="57"/>
        <v>0</v>
      </c>
      <c r="X157" s="17">
        <f t="shared" si="58"/>
        <v>0</v>
      </c>
    </row>
    <row r="158" spans="1:24" x14ac:dyDescent="0.2">
      <c r="A158" t="s">
        <v>11</v>
      </c>
      <c r="B158" t="s">
        <v>34</v>
      </c>
      <c r="C158" t="s">
        <v>13</v>
      </c>
      <c r="D158" t="s">
        <v>35</v>
      </c>
      <c r="E158" t="s">
        <v>15</v>
      </c>
      <c r="F158" t="s">
        <v>16</v>
      </c>
      <c r="G158" t="s">
        <v>24</v>
      </c>
      <c r="H158">
        <v>2014</v>
      </c>
      <c r="I158" s="3">
        <v>42201.87</v>
      </c>
      <c r="J158" s="3">
        <v>6936.68</v>
      </c>
      <c r="K158" s="3">
        <v>35265.19</v>
      </c>
      <c r="L158" s="10">
        <f>SUMIFS('KYPCo Gen Asset Grid 2020'!$O:$O,'KYPCo Gen Asset Grid 2020'!$BJ:$BJ,'Select cpr_ledger'!H158,'KYPCo Gen Asset Grid 2020'!$BL:$BL,'Select cpr_ledger'!R158)*T158</f>
        <v>17321.802258504784</v>
      </c>
      <c r="M158" s="10">
        <f>SUMIFS('KYPCo Gen Asset Grid 2020'!$P:$P,'KYPCo Gen Asset Grid 2020'!$BJ:$BJ,'Select cpr_ledger'!H158,'KYPCo Gen Asset Grid 2020'!$BL:$BL,'Select cpr_ledger'!R158)*T158</f>
        <v>6878.3144600230726</v>
      </c>
      <c r="N158" s="10">
        <f t="shared" si="54"/>
        <v>10443.487798481712</v>
      </c>
      <c r="O158" s="10">
        <f t="shared" si="59"/>
        <v>-24821.702201518288</v>
      </c>
      <c r="P158" s="10">
        <f t="shared" si="60"/>
        <v>-5212.5574623188404</v>
      </c>
      <c r="R158" s="11" t="s">
        <v>104</v>
      </c>
      <c r="S158" s="10">
        <f t="shared" si="55"/>
        <v>100408159.21000001</v>
      </c>
      <c r="T158" s="12">
        <f t="shared" si="56"/>
        <v>4.2030319380456253E-4</v>
      </c>
      <c r="U158" s="13">
        <f>SUMIFS('KYPCo Gen Asset Grid 2020'!$BK:$BK,'KYPCo Gen Asset Grid 2020'!$BJ:$BJ,'Select cpr_ledger'!H158,'KYPCo Gen Asset Grid 2020'!$BL:$BL,'Select cpr_ledger'!R158)</f>
        <v>24847509.970000006</v>
      </c>
      <c r="V158" s="14">
        <f t="shared" si="57"/>
        <v>10443.487798481712</v>
      </c>
      <c r="X158" s="17">
        <f t="shared" si="58"/>
        <v>0</v>
      </c>
    </row>
    <row r="159" spans="1:24" x14ac:dyDescent="0.2">
      <c r="A159" t="s">
        <v>11</v>
      </c>
      <c r="B159" t="s">
        <v>26</v>
      </c>
      <c r="C159" t="s">
        <v>13</v>
      </c>
      <c r="D159" t="s">
        <v>45</v>
      </c>
      <c r="E159" t="s">
        <v>15</v>
      </c>
      <c r="F159" t="s">
        <v>19</v>
      </c>
      <c r="G159" t="s">
        <v>20</v>
      </c>
      <c r="H159">
        <v>1991</v>
      </c>
      <c r="I159" s="3">
        <v>75575</v>
      </c>
      <c r="J159" s="3">
        <v>55411.73</v>
      </c>
      <c r="K159" s="3">
        <v>20163.27</v>
      </c>
      <c r="L159" s="10">
        <f>SUMIFS('KYPCo Gen Asset Grid 2020'!$O:$O,'KYPCo Gen Asset Grid 2020'!$BJ:$BJ,'Select cpr_ledger'!H159,'KYPCo Gen Asset Grid 2020'!$BL:$BL,'Select cpr_ledger'!R159)*T159</f>
        <v>55171.447301398759</v>
      </c>
      <c r="M159" s="10">
        <f>SUMIFS('KYPCo Gen Asset Grid 2020'!$P:$P,'KYPCo Gen Asset Grid 2020'!$BJ:$BJ,'Select cpr_ledger'!H159,'KYPCo Gen Asset Grid 2020'!$BL:$BL,'Select cpr_ledger'!R159)*T159</f>
        <v>55171.447301398759</v>
      </c>
      <c r="N159" s="10">
        <f t="shared" si="54"/>
        <v>0</v>
      </c>
      <c r="O159" s="10">
        <f t="shared" si="59"/>
        <v>-20163.27</v>
      </c>
      <c r="P159" s="10">
        <f t="shared" si="60"/>
        <v>-4234.2866999999997</v>
      </c>
      <c r="R159" s="11" t="s">
        <v>104</v>
      </c>
      <c r="S159" s="10">
        <f t="shared" si="55"/>
        <v>2001219.72</v>
      </c>
      <c r="T159" s="12">
        <f t="shared" si="56"/>
        <v>3.7764468960959467E-2</v>
      </c>
      <c r="U159" s="13">
        <f>SUMIFS('KYPCo Gen Asset Grid 2020'!$BK:$BK,'KYPCo Gen Asset Grid 2020'!$BJ:$BJ,'Select cpr_ledger'!H159,'KYPCo Gen Asset Grid 2020'!$BL:$BL,'Select cpr_ledger'!R159)</f>
        <v>0</v>
      </c>
      <c r="V159" s="14">
        <f t="shared" si="57"/>
        <v>0</v>
      </c>
      <c r="X159" s="17">
        <f t="shared" si="58"/>
        <v>0</v>
      </c>
    </row>
    <row r="160" spans="1:24" x14ac:dyDescent="0.2">
      <c r="A160" t="s">
        <v>11</v>
      </c>
      <c r="B160" t="s">
        <v>41</v>
      </c>
      <c r="C160" t="s">
        <v>13</v>
      </c>
      <c r="D160" t="s">
        <v>42</v>
      </c>
      <c r="E160" t="s">
        <v>15</v>
      </c>
      <c r="F160" t="s">
        <v>16</v>
      </c>
      <c r="G160" t="s">
        <v>24</v>
      </c>
      <c r="H160">
        <v>2018</v>
      </c>
      <c r="I160" s="3">
        <v>6279.89</v>
      </c>
      <c r="J160" s="3">
        <v>373.17</v>
      </c>
      <c r="K160" s="3">
        <v>5906.72</v>
      </c>
      <c r="L160" s="10">
        <f>SUMIFS('KYPCo Gen Asset Grid 2020'!$O:$O,'KYPCo Gen Asset Grid 2020'!$BJ:$BJ,'Select cpr_ledger'!H160,'KYPCo Gen Asset Grid 2020'!$BL:$BL,'Select cpr_ledger'!R160)*T160</f>
        <v>5121.8759884964793</v>
      </c>
      <c r="M160" s="10">
        <f>SUMIFS('KYPCo Gen Asset Grid 2020'!$P:$P,'KYPCo Gen Asset Grid 2020'!$BJ:$BJ,'Select cpr_ledger'!H160,'KYPCo Gen Asset Grid 2020'!$BL:$BL,'Select cpr_ledger'!R160)*T160</f>
        <v>2881.9767839852857</v>
      </c>
      <c r="N160" s="10">
        <f t="shared" si="54"/>
        <v>2239.8992045111941</v>
      </c>
      <c r="O160" s="10">
        <f t="shared" si="59"/>
        <v>-3666.8207954888062</v>
      </c>
      <c r="P160" s="10">
        <f t="shared" si="60"/>
        <v>-770.03236705264931</v>
      </c>
      <c r="R160" s="11" t="s">
        <v>112</v>
      </c>
      <c r="S160" s="10">
        <f t="shared" si="55"/>
        <v>42786.9</v>
      </c>
      <c r="T160" s="12">
        <f t="shared" si="56"/>
        <v>0.14677132486812552</v>
      </c>
      <c r="U160" s="13">
        <f>SUMIFS('KYPCo Gen Asset Grid 2020'!$BK:$BK,'KYPCo Gen Asset Grid 2020'!$BJ:$BJ,'Select cpr_ledger'!H160,'KYPCo Gen Asset Grid 2020'!$BL:$BL,'Select cpr_ledger'!R160)</f>
        <v>15261.150000000001</v>
      </c>
      <c r="V160" s="14">
        <f t="shared" si="57"/>
        <v>2239.8992045111941</v>
      </c>
      <c r="X160" s="17">
        <f t="shared" si="58"/>
        <v>0</v>
      </c>
    </row>
    <row r="161" spans="1:24" x14ac:dyDescent="0.2">
      <c r="A161" t="s">
        <v>11</v>
      </c>
      <c r="B161" t="s">
        <v>22</v>
      </c>
      <c r="C161" t="s">
        <v>13</v>
      </c>
      <c r="D161" t="s">
        <v>23</v>
      </c>
      <c r="E161" t="s">
        <v>15</v>
      </c>
      <c r="F161" t="s">
        <v>19</v>
      </c>
      <c r="G161" t="s">
        <v>20</v>
      </c>
      <c r="H161">
        <v>2002</v>
      </c>
      <c r="I161" s="3">
        <v>508471.05</v>
      </c>
      <c r="J161" s="3">
        <v>229945.63</v>
      </c>
      <c r="K161" s="3">
        <v>278525.42</v>
      </c>
      <c r="L161" s="10">
        <f>SUMIFS('KYPCo Gen Asset Grid 2020'!$O:$O,'KYPCo Gen Asset Grid 2020'!$BJ:$BJ,'Select cpr_ledger'!H161,'KYPCo Gen Asset Grid 2020'!$BL:$BL,'Select cpr_ledger'!R161)*T161</f>
        <v>216638.33923630285</v>
      </c>
      <c r="M161" s="10">
        <f>SUMIFS('KYPCo Gen Asset Grid 2020'!$P:$P,'KYPCo Gen Asset Grid 2020'!$BJ:$BJ,'Select cpr_ledger'!H161,'KYPCo Gen Asset Grid 2020'!$BL:$BL,'Select cpr_ledger'!R161)*T161</f>
        <v>202770.20078637206</v>
      </c>
      <c r="N161" s="10">
        <f t="shared" si="54"/>
        <v>13868.138449930795</v>
      </c>
      <c r="O161" s="10">
        <f t="shared" si="59"/>
        <v>-264657.28155006916</v>
      </c>
      <c r="P161" s="10">
        <f t="shared" si="60"/>
        <v>-55578.02912551452</v>
      </c>
      <c r="R161" s="11" t="s">
        <v>104</v>
      </c>
      <c r="S161" s="10">
        <f t="shared" si="55"/>
        <v>8792428.2299999986</v>
      </c>
      <c r="T161" s="12">
        <f t="shared" si="56"/>
        <v>5.7830560193267572E-2</v>
      </c>
      <c r="U161" s="13">
        <f>SUMIFS('KYPCo Gen Asset Grid 2020'!$BK:$BK,'KYPCo Gen Asset Grid 2020'!$BJ:$BJ,'Select cpr_ledger'!H161,'KYPCo Gen Asset Grid 2020'!$BL:$BL,'Select cpr_ledger'!R161)</f>
        <v>239806.39999999991</v>
      </c>
      <c r="V161" s="14">
        <f t="shared" si="57"/>
        <v>13868.138449930795</v>
      </c>
      <c r="X161" s="17">
        <f t="shared" si="58"/>
        <v>0</v>
      </c>
    </row>
    <row r="162" spans="1:24" x14ac:dyDescent="0.2">
      <c r="A162" t="s">
        <v>11</v>
      </c>
      <c r="B162" t="s">
        <v>34</v>
      </c>
      <c r="C162" t="s">
        <v>13</v>
      </c>
      <c r="D162" t="s">
        <v>40</v>
      </c>
      <c r="E162" t="s">
        <v>15</v>
      </c>
      <c r="F162" t="s">
        <v>19</v>
      </c>
      <c r="G162" t="s">
        <v>20</v>
      </c>
      <c r="H162">
        <v>1998</v>
      </c>
      <c r="I162" s="3">
        <v>52007.14</v>
      </c>
      <c r="J162" s="3">
        <v>35400.93</v>
      </c>
      <c r="K162" s="3">
        <v>16606.21</v>
      </c>
      <c r="L162" s="10">
        <f>SUMIFS('KYPCo Gen Asset Grid 2020'!$O:$O,'KYPCo Gen Asset Grid 2020'!$BJ:$BJ,'Select cpr_ledger'!H162,'KYPCo Gen Asset Grid 2020'!$BL:$BL,'Select cpr_ledger'!R162)*T162</f>
        <v>3294.9000350481742</v>
      </c>
      <c r="M162" s="10">
        <f>SUMIFS('KYPCo Gen Asset Grid 2020'!$P:$P,'KYPCo Gen Asset Grid 2020'!$BJ:$BJ,'Select cpr_ledger'!H162,'KYPCo Gen Asset Grid 2020'!$BL:$BL,'Select cpr_ledger'!R162)*T162</f>
        <v>3294.9000350481742</v>
      </c>
      <c r="N162" s="10">
        <f t="shared" si="54"/>
        <v>0</v>
      </c>
      <c r="O162" s="10">
        <f t="shared" si="59"/>
        <v>-16606.21</v>
      </c>
      <c r="P162" s="10">
        <f t="shared" si="60"/>
        <v>-3487.3040999999998</v>
      </c>
      <c r="R162" s="11" t="s">
        <v>104</v>
      </c>
      <c r="S162" s="10">
        <f t="shared" si="55"/>
        <v>5611847.2000000011</v>
      </c>
      <c r="T162" s="12">
        <f t="shared" si="56"/>
        <v>9.2673834740190347E-3</v>
      </c>
      <c r="U162" s="13">
        <f>SUMIFS('KYPCo Gen Asset Grid 2020'!$BK:$BK,'KYPCo Gen Asset Grid 2020'!$BJ:$BJ,'Select cpr_ledger'!H162,'KYPCo Gen Asset Grid 2020'!$BL:$BL,'Select cpr_ledger'!R162)</f>
        <v>0</v>
      </c>
      <c r="V162" s="14">
        <f t="shared" si="57"/>
        <v>0</v>
      </c>
      <c r="X162" s="17">
        <f t="shared" si="58"/>
        <v>0</v>
      </c>
    </row>
    <row r="163" spans="1:24" x14ac:dyDescent="0.2">
      <c r="A163" t="s">
        <v>11</v>
      </c>
      <c r="B163" t="s">
        <v>12</v>
      </c>
      <c r="C163" t="s">
        <v>13</v>
      </c>
      <c r="D163" t="s">
        <v>18</v>
      </c>
      <c r="E163" t="s">
        <v>15</v>
      </c>
      <c r="F163" t="s">
        <v>19</v>
      </c>
      <c r="G163" t="s">
        <v>20</v>
      </c>
      <c r="H163">
        <v>1981</v>
      </c>
      <c r="I163" s="3">
        <v>1060817</v>
      </c>
      <c r="J163" s="3">
        <v>1067051.1100000001</v>
      </c>
      <c r="K163" s="3">
        <v>-6234.11</v>
      </c>
      <c r="L163" s="10">
        <f>SUMIFS('KYPCo Gen Asset Grid 2020'!$O:$O,'KYPCo Gen Asset Grid 2020'!$BJ:$BJ,'Select cpr_ledger'!H163,'KYPCo Gen Asset Grid 2020'!$BL:$BL,'Select cpr_ledger'!R163)*T163</f>
        <v>279174.28329560725</v>
      </c>
      <c r="M163" s="10">
        <f>SUMIFS('KYPCo Gen Asset Grid 2020'!$P:$P,'KYPCo Gen Asset Grid 2020'!$BJ:$BJ,'Select cpr_ledger'!H163,'KYPCo Gen Asset Grid 2020'!$BL:$BL,'Select cpr_ledger'!R163)*T163</f>
        <v>279174.28329560725</v>
      </c>
      <c r="N163" s="10">
        <f t="shared" si="54"/>
        <v>0</v>
      </c>
      <c r="O163" s="10">
        <f t="shared" si="59"/>
        <v>6234.11</v>
      </c>
      <c r="P163" s="10">
        <f t="shared" si="60"/>
        <v>1309.1631</v>
      </c>
      <c r="R163" s="11" t="s">
        <v>104</v>
      </c>
      <c r="S163" s="10">
        <f t="shared" si="55"/>
        <v>2469681.64</v>
      </c>
      <c r="T163" s="12">
        <f t="shared" si="56"/>
        <v>0.42953592998326695</v>
      </c>
      <c r="U163" s="13">
        <f>SUMIFS('KYPCo Gen Asset Grid 2020'!$BK:$BK,'KYPCo Gen Asset Grid 2020'!$BJ:$BJ,'Select cpr_ledger'!H163,'KYPCo Gen Asset Grid 2020'!$BL:$BL,'Select cpr_ledger'!R163)</f>
        <v>0</v>
      </c>
      <c r="V163" s="14">
        <f t="shared" si="57"/>
        <v>0</v>
      </c>
      <c r="X163" s="17">
        <f t="shared" si="58"/>
        <v>0</v>
      </c>
    </row>
    <row r="164" spans="1:24" x14ac:dyDescent="0.2">
      <c r="A164" t="s">
        <v>11</v>
      </c>
      <c r="B164" t="s">
        <v>32</v>
      </c>
      <c r="C164" t="s">
        <v>13</v>
      </c>
      <c r="D164" t="s">
        <v>33</v>
      </c>
      <c r="E164" t="s">
        <v>15</v>
      </c>
      <c r="F164" t="s">
        <v>38</v>
      </c>
      <c r="G164" t="s">
        <v>39</v>
      </c>
      <c r="H164">
        <v>2001</v>
      </c>
      <c r="I164" s="3">
        <v>158.22</v>
      </c>
      <c r="J164" s="3">
        <v>129.75</v>
      </c>
      <c r="K164" s="3">
        <v>28.47</v>
      </c>
      <c r="L164" s="10">
        <f>SUMIFS('KYPCo Gen Asset Grid 2020'!$O:$O,'KYPCo Gen Asset Grid 2020'!$BJ:$BJ,'Select cpr_ledger'!H164,'KYPCo Gen Asset Grid 2020'!$BL:$BL,'Select cpr_ledger'!R164)*T164</f>
        <v>3.5260073224326218</v>
      </c>
      <c r="M164" s="10">
        <f>SUMIFS('KYPCo Gen Asset Grid 2020'!$P:$P,'KYPCo Gen Asset Grid 2020'!$BJ:$BJ,'Select cpr_ledger'!H164,'KYPCo Gen Asset Grid 2020'!$BL:$BL,'Select cpr_ledger'!R164)*T164</f>
        <v>3.5260073224326218</v>
      </c>
      <c r="N164" s="10">
        <f t="shared" si="54"/>
        <v>0</v>
      </c>
      <c r="O164" s="10">
        <f t="shared" si="59"/>
        <v>-28.47</v>
      </c>
      <c r="P164" s="10">
        <f t="shared" si="60"/>
        <v>-5.9786999999999999</v>
      </c>
      <c r="R164" s="11" t="s">
        <v>112</v>
      </c>
      <c r="S164" s="10">
        <f t="shared" si="55"/>
        <v>49595.54</v>
      </c>
      <c r="T164" s="12">
        <f t="shared" si="56"/>
        <v>3.190206216123466E-3</v>
      </c>
      <c r="U164" s="13">
        <f>SUMIFS('KYPCo Gen Asset Grid 2020'!$BK:$BK,'KYPCo Gen Asset Grid 2020'!$BJ:$BJ,'Select cpr_ledger'!H164,'KYPCo Gen Asset Grid 2020'!$BL:$BL,'Select cpr_ledger'!R164)</f>
        <v>0</v>
      </c>
      <c r="V164" s="14">
        <f t="shared" si="57"/>
        <v>0</v>
      </c>
      <c r="X164" s="17">
        <f t="shared" si="58"/>
        <v>0</v>
      </c>
    </row>
    <row r="165" spans="1:24" x14ac:dyDescent="0.2">
      <c r="A165" t="s">
        <v>11</v>
      </c>
      <c r="B165" t="s">
        <v>43</v>
      </c>
      <c r="C165" t="s">
        <v>13</v>
      </c>
      <c r="D165" t="s">
        <v>52</v>
      </c>
      <c r="E165" t="s">
        <v>15</v>
      </c>
      <c r="F165" t="s">
        <v>19</v>
      </c>
      <c r="G165" t="s">
        <v>20</v>
      </c>
      <c r="H165">
        <v>1996</v>
      </c>
      <c r="I165" s="3">
        <v>9707.5</v>
      </c>
      <c r="J165" s="3">
        <v>4882.13</v>
      </c>
      <c r="K165" s="3">
        <v>4825.37</v>
      </c>
      <c r="L165" s="10">
        <f>SUMIFS('KYPCo Gen Asset Grid 2020'!$O:$O,'KYPCo Gen Asset Grid 2020'!$BJ:$BJ,'Select cpr_ledger'!H165,'KYPCo Gen Asset Grid 2020'!$BL:$BL,'Select cpr_ledger'!R165)*T165</f>
        <v>12081.899566364254</v>
      </c>
      <c r="M165" s="10">
        <f>SUMIFS('KYPCo Gen Asset Grid 2020'!$P:$P,'KYPCo Gen Asset Grid 2020'!$BJ:$BJ,'Select cpr_ledger'!H165,'KYPCo Gen Asset Grid 2020'!$BL:$BL,'Select cpr_ledger'!R165)*T165</f>
        <v>12081.899566364254</v>
      </c>
      <c r="N165" s="10">
        <f t="shared" si="54"/>
        <v>0</v>
      </c>
      <c r="O165" s="10">
        <f t="shared" si="59"/>
        <v>-4825.37</v>
      </c>
      <c r="P165" s="10">
        <f t="shared" si="60"/>
        <v>-1013.3276999999999</v>
      </c>
      <c r="R165" s="11" t="s">
        <v>104</v>
      </c>
      <c r="S165" s="10">
        <f t="shared" si="55"/>
        <v>1874497.2099999997</v>
      </c>
      <c r="T165" s="12">
        <f t="shared" si="56"/>
        <v>5.1787220318135346E-3</v>
      </c>
      <c r="U165" s="13">
        <f>SUMIFS('KYPCo Gen Asset Grid 2020'!$BK:$BK,'KYPCo Gen Asset Grid 2020'!$BJ:$BJ,'Select cpr_ledger'!H165,'KYPCo Gen Asset Grid 2020'!$BL:$BL,'Select cpr_ledger'!R165)</f>
        <v>0</v>
      </c>
      <c r="V165" s="14">
        <f t="shared" si="57"/>
        <v>0</v>
      </c>
      <c r="X165" s="17">
        <f t="shared" si="58"/>
        <v>0</v>
      </c>
    </row>
    <row r="166" spans="1:24" x14ac:dyDescent="0.2">
      <c r="A166" t="s">
        <v>11</v>
      </c>
      <c r="B166" t="s">
        <v>22</v>
      </c>
      <c r="C166" t="s">
        <v>13</v>
      </c>
      <c r="D166" t="s">
        <v>23</v>
      </c>
      <c r="E166" t="s">
        <v>15</v>
      </c>
      <c r="F166" t="s">
        <v>19</v>
      </c>
      <c r="G166" t="s">
        <v>20</v>
      </c>
      <c r="H166">
        <v>1979</v>
      </c>
      <c r="I166" s="3">
        <v>65111</v>
      </c>
      <c r="J166" s="3">
        <v>65004.43</v>
      </c>
      <c r="K166" s="3">
        <v>106.57</v>
      </c>
      <c r="L166" s="10">
        <f>SUMIFS('KYPCo Gen Asset Grid 2020'!$O:$O,'KYPCo Gen Asset Grid 2020'!$BJ:$BJ,'Select cpr_ledger'!H166,'KYPCo Gen Asset Grid 2020'!$BL:$BL,'Select cpr_ledger'!R166)*T166</f>
        <v>158545.43949103737</v>
      </c>
      <c r="M166" s="10">
        <f>SUMIFS('KYPCo Gen Asset Grid 2020'!$P:$P,'KYPCo Gen Asset Grid 2020'!$BJ:$BJ,'Select cpr_ledger'!H166,'KYPCo Gen Asset Grid 2020'!$BL:$BL,'Select cpr_ledger'!R166)*T166</f>
        <v>158545.43949103737</v>
      </c>
      <c r="N166" s="10">
        <f t="shared" si="54"/>
        <v>0</v>
      </c>
      <c r="O166" s="10">
        <f t="shared" si="59"/>
        <v>-106.57</v>
      </c>
      <c r="P166" s="10">
        <f t="shared" si="60"/>
        <v>-22.379699999999996</v>
      </c>
      <c r="R166" s="11" t="s">
        <v>104</v>
      </c>
      <c r="S166" s="10">
        <f t="shared" si="55"/>
        <v>1841146.6700000002</v>
      </c>
      <c r="T166" s="12">
        <f t="shared" si="56"/>
        <v>3.5364374311363252E-2</v>
      </c>
      <c r="U166" s="13">
        <f>SUMIFS('KYPCo Gen Asset Grid 2020'!$BK:$BK,'KYPCo Gen Asset Grid 2020'!$BJ:$BJ,'Select cpr_ledger'!H166,'KYPCo Gen Asset Grid 2020'!$BL:$BL,'Select cpr_ledger'!R166)</f>
        <v>0</v>
      </c>
      <c r="V166" s="14">
        <f t="shared" si="57"/>
        <v>0</v>
      </c>
      <c r="X166" s="17">
        <f t="shared" si="58"/>
        <v>0</v>
      </c>
    </row>
    <row r="167" spans="1:24" x14ac:dyDescent="0.2">
      <c r="A167" t="s">
        <v>11</v>
      </c>
      <c r="B167" t="s">
        <v>34</v>
      </c>
      <c r="C167" t="s">
        <v>13</v>
      </c>
      <c r="D167" t="s">
        <v>40</v>
      </c>
      <c r="E167" t="s">
        <v>15</v>
      </c>
      <c r="F167" t="s">
        <v>19</v>
      </c>
      <c r="G167" t="s">
        <v>20</v>
      </c>
      <c r="H167">
        <v>1991</v>
      </c>
      <c r="I167" s="3">
        <v>22661.5</v>
      </c>
      <c r="J167" s="3">
        <v>20158.98</v>
      </c>
      <c r="K167" s="3">
        <v>2502.52</v>
      </c>
      <c r="L167" s="10">
        <f>SUMIFS('KYPCo Gen Asset Grid 2020'!$O:$O,'KYPCo Gen Asset Grid 2020'!$BJ:$BJ,'Select cpr_ledger'!H167,'KYPCo Gen Asset Grid 2020'!$BL:$BL,'Select cpr_ledger'!R167)*T167</f>
        <v>16543.403943376092</v>
      </c>
      <c r="M167" s="10">
        <f>SUMIFS('KYPCo Gen Asset Grid 2020'!$P:$P,'KYPCo Gen Asset Grid 2020'!$BJ:$BJ,'Select cpr_ledger'!H167,'KYPCo Gen Asset Grid 2020'!$BL:$BL,'Select cpr_ledger'!R167)*T167</f>
        <v>16543.403943376092</v>
      </c>
      <c r="N167" s="10">
        <f t="shared" si="54"/>
        <v>0</v>
      </c>
      <c r="O167" s="10">
        <f t="shared" si="59"/>
        <v>-2502.52</v>
      </c>
      <c r="P167" s="10">
        <f t="shared" si="60"/>
        <v>-525.52919999999995</v>
      </c>
      <c r="R167" s="11" t="s">
        <v>104</v>
      </c>
      <c r="S167" s="10">
        <f t="shared" si="55"/>
        <v>2001219.72</v>
      </c>
      <c r="T167" s="12">
        <f t="shared" si="56"/>
        <v>1.1323844040473477E-2</v>
      </c>
      <c r="U167" s="13">
        <f>SUMIFS('KYPCo Gen Asset Grid 2020'!$BK:$BK,'KYPCo Gen Asset Grid 2020'!$BJ:$BJ,'Select cpr_ledger'!H167,'KYPCo Gen Asset Grid 2020'!$BL:$BL,'Select cpr_ledger'!R167)</f>
        <v>0</v>
      </c>
      <c r="V167" s="14">
        <f t="shared" si="57"/>
        <v>0</v>
      </c>
      <c r="X167" s="17">
        <f t="shared" si="58"/>
        <v>0</v>
      </c>
    </row>
    <row r="168" spans="1:24" x14ac:dyDescent="0.2">
      <c r="A168" t="s">
        <v>11</v>
      </c>
      <c r="B168" t="s">
        <v>43</v>
      </c>
      <c r="C168" t="s">
        <v>13</v>
      </c>
      <c r="D168" t="s">
        <v>44</v>
      </c>
      <c r="E168" t="s">
        <v>15</v>
      </c>
      <c r="F168" t="s">
        <v>16</v>
      </c>
      <c r="G168" t="s">
        <v>24</v>
      </c>
      <c r="H168">
        <v>2010</v>
      </c>
      <c r="I168" s="3">
        <v>40317.72</v>
      </c>
      <c r="J168" s="3">
        <v>9609.7099999999991</v>
      </c>
      <c r="K168" s="3">
        <v>30708.01</v>
      </c>
      <c r="L168" s="10">
        <f>SUMIFS('KYPCo Gen Asset Grid 2020'!$O:$O,'KYPCo Gen Asset Grid 2020'!$BJ:$BJ,'Select cpr_ledger'!H168,'KYPCo Gen Asset Grid 2020'!$BL:$BL,'Select cpr_ledger'!R168)*T168</f>
        <v>39142.856346572313</v>
      </c>
      <c r="M168" s="10">
        <f>SUMIFS('KYPCo Gen Asset Grid 2020'!$P:$P,'KYPCo Gen Asset Grid 2020'!$BJ:$BJ,'Select cpr_ledger'!H168,'KYPCo Gen Asset Grid 2020'!$BL:$BL,'Select cpr_ledger'!R168)*T168</f>
        <v>23618.800530007549</v>
      </c>
      <c r="N168" s="10">
        <f t="shared" si="54"/>
        <v>15524.055816564754</v>
      </c>
      <c r="O168" s="10">
        <f t="shared" si="59"/>
        <v>-15183.954183435244</v>
      </c>
      <c r="P168" s="10">
        <f t="shared" si="60"/>
        <v>-3188.6303785214013</v>
      </c>
      <c r="R168" s="11" t="s">
        <v>104</v>
      </c>
      <c r="S168" s="10">
        <f t="shared" si="55"/>
        <v>6472391.5700000003</v>
      </c>
      <c r="T168" s="12">
        <f t="shared" si="56"/>
        <v>6.2291843075248307E-3</v>
      </c>
      <c r="U168" s="13">
        <f>SUMIFS('KYPCo Gen Asset Grid 2020'!$BK:$BK,'KYPCo Gen Asset Grid 2020'!$BJ:$BJ,'Select cpr_ledger'!H168,'KYPCo Gen Asset Grid 2020'!$BL:$BL,'Select cpr_ledger'!R168)</f>
        <v>2492149.0599999996</v>
      </c>
      <c r="V168" s="14">
        <f t="shared" si="57"/>
        <v>15524.055816564754</v>
      </c>
      <c r="X168" s="17">
        <f t="shared" si="58"/>
        <v>0</v>
      </c>
    </row>
    <row r="169" spans="1:24" x14ac:dyDescent="0.2">
      <c r="A169" t="s">
        <v>11</v>
      </c>
      <c r="B169" t="s">
        <v>21</v>
      </c>
      <c r="C169" t="s">
        <v>13</v>
      </c>
      <c r="D169" t="s">
        <v>49</v>
      </c>
      <c r="E169" t="s">
        <v>15</v>
      </c>
      <c r="F169" t="s">
        <v>19</v>
      </c>
      <c r="G169" t="s">
        <v>20</v>
      </c>
      <c r="H169">
        <v>2006</v>
      </c>
      <c r="I169" s="3">
        <v>1180533.96</v>
      </c>
      <c r="J169" s="3">
        <v>386143.7</v>
      </c>
      <c r="K169" s="3">
        <v>794390.26</v>
      </c>
      <c r="L169" s="10">
        <f>SUMIFS('KYPCo Gen Asset Grid 2020'!$O:$O,'KYPCo Gen Asset Grid 2020'!$BJ:$BJ,'Select cpr_ledger'!H169,'KYPCo Gen Asset Grid 2020'!$BL:$BL,'Select cpr_ledger'!R169)*T169</f>
        <v>491472.8</v>
      </c>
      <c r="M169" s="10">
        <f>SUMIFS('KYPCo Gen Asset Grid 2020'!$P:$P,'KYPCo Gen Asset Grid 2020'!$BJ:$BJ,'Select cpr_ledger'!H169,'KYPCo Gen Asset Grid 2020'!$BL:$BL,'Select cpr_ledger'!R169)*T169</f>
        <v>476964.54000000004</v>
      </c>
      <c r="N169" s="10">
        <f t="shared" si="54"/>
        <v>14508.259999999995</v>
      </c>
      <c r="O169" s="10">
        <f t="shared" si="59"/>
        <v>-779882</v>
      </c>
      <c r="P169" s="10">
        <f t="shared" si="60"/>
        <v>-163775.22</v>
      </c>
      <c r="R169" s="11" t="s">
        <v>106</v>
      </c>
      <c r="S169" s="10">
        <f t="shared" si="55"/>
        <v>1180533.96</v>
      </c>
      <c r="T169" s="12">
        <f t="shared" si="56"/>
        <v>1</v>
      </c>
      <c r="U169" s="13">
        <f>SUMIFS('KYPCo Gen Asset Grid 2020'!$BK:$BK,'KYPCo Gen Asset Grid 2020'!$BJ:$BJ,'Select cpr_ledger'!H169,'KYPCo Gen Asset Grid 2020'!$BL:$BL,'Select cpr_ledger'!R169)</f>
        <v>14508.259999999995</v>
      </c>
      <c r="V169" s="14">
        <f t="shared" si="57"/>
        <v>14508.259999999995</v>
      </c>
      <c r="X169" s="17">
        <f t="shared" si="58"/>
        <v>-4.3655745685100555E-11</v>
      </c>
    </row>
    <row r="170" spans="1:24" x14ac:dyDescent="0.2">
      <c r="A170" t="s">
        <v>11</v>
      </c>
      <c r="B170" t="s">
        <v>34</v>
      </c>
      <c r="C170" t="s">
        <v>13</v>
      </c>
      <c r="D170" t="s">
        <v>40</v>
      </c>
      <c r="E170" t="s">
        <v>15</v>
      </c>
      <c r="F170" t="s">
        <v>19</v>
      </c>
      <c r="G170" t="s">
        <v>20</v>
      </c>
      <c r="H170">
        <v>1992</v>
      </c>
      <c r="I170" s="3">
        <v>56226.89</v>
      </c>
      <c r="J170" s="3">
        <v>48398.46</v>
      </c>
      <c r="K170" s="3">
        <v>7828.43</v>
      </c>
      <c r="L170" s="10">
        <f>SUMIFS('KYPCo Gen Asset Grid 2020'!$O:$O,'KYPCo Gen Asset Grid 2020'!$BJ:$BJ,'Select cpr_ledger'!H170,'KYPCo Gen Asset Grid 2020'!$BL:$BL,'Select cpr_ledger'!R170)*T170</f>
        <v>59330.136008649264</v>
      </c>
      <c r="M170" s="10">
        <f>SUMIFS('KYPCo Gen Asset Grid 2020'!$P:$P,'KYPCo Gen Asset Grid 2020'!$BJ:$BJ,'Select cpr_ledger'!H170,'KYPCo Gen Asset Grid 2020'!$BL:$BL,'Select cpr_ledger'!R170)*T170</f>
        <v>59330.136008649264</v>
      </c>
      <c r="N170" s="10">
        <f t="shared" si="54"/>
        <v>0</v>
      </c>
      <c r="O170" s="10">
        <f t="shared" si="59"/>
        <v>-7828.43</v>
      </c>
      <c r="P170" s="10">
        <f t="shared" si="60"/>
        <v>-1643.9703</v>
      </c>
      <c r="R170" s="11" t="s">
        <v>104</v>
      </c>
      <c r="S170" s="10">
        <f t="shared" si="55"/>
        <v>5058998.49</v>
      </c>
      <c r="T170" s="12">
        <f t="shared" si="56"/>
        <v>1.1114233402350748E-2</v>
      </c>
      <c r="U170" s="13">
        <f>SUMIFS('KYPCo Gen Asset Grid 2020'!$BK:$BK,'KYPCo Gen Asset Grid 2020'!$BJ:$BJ,'Select cpr_ledger'!H170,'KYPCo Gen Asset Grid 2020'!$BL:$BL,'Select cpr_ledger'!R170)</f>
        <v>0</v>
      </c>
      <c r="V170" s="14">
        <f t="shared" si="57"/>
        <v>0</v>
      </c>
      <c r="X170" s="17">
        <f t="shared" si="58"/>
        <v>0</v>
      </c>
    </row>
    <row r="171" spans="1:24" x14ac:dyDescent="0.2">
      <c r="A171" t="s">
        <v>11</v>
      </c>
      <c r="B171" t="s">
        <v>34</v>
      </c>
      <c r="C171" t="s">
        <v>13</v>
      </c>
      <c r="D171" t="s">
        <v>40</v>
      </c>
      <c r="E171" t="s">
        <v>15</v>
      </c>
      <c r="F171" t="s">
        <v>19</v>
      </c>
      <c r="G171" t="s">
        <v>20</v>
      </c>
      <c r="H171">
        <v>1993</v>
      </c>
      <c r="I171" s="3">
        <v>33178.5</v>
      </c>
      <c r="J171" s="3">
        <v>27603.15</v>
      </c>
      <c r="K171" s="3">
        <v>5575.35</v>
      </c>
      <c r="L171" s="10">
        <f>SUMIFS('KYPCo Gen Asset Grid 2020'!$O:$O,'KYPCo Gen Asset Grid 2020'!$BJ:$BJ,'Select cpr_ledger'!H171,'KYPCo Gen Asset Grid 2020'!$BL:$BL,'Select cpr_ledger'!R171)*T171</f>
        <v>21816.857509478465</v>
      </c>
      <c r="M171" s="10">
        <f>SUMIFS('KYPCo Gen Asset Grid 2020'!$P:$P,'KYPCo Gen Asset Grid 2020'!$BJ:$BJ,'Select cpr_ledger'!H171,'KYPCo Gen Asset Grid 2020'!$BL:$BL,'Select cpr_ledger'!R171)*T171</f>
        <v>21816.857509478465</v>
      </c>
      <c r="N171" s="10">
        <f t="shared" si="54"/>
        <v>0</v>
      </c>
      <c r="O171" s="10">
        <f t="shared" si="59"/>
        <v>-5575.35</v>
      </c>
      <c r="P171" s="10">
        <f t="shared" si="60"/>
        <v>-1170.8235</v>
      </c>
      <c r="R171" s="11" t="s">
        <v>104</v>
      </c>
      <c r="S171" s="10">
        <f t="shared" si="55"/>
        <v>9072292.1499999985</v>
      </c>
      <c r="T171" s="12">
        <f t="shared" si="56"/>
        <v>3.6571242913512221E-3</v>
      </c>
      <c r="U171" s="13">
        <f>SUMIFS('KYPCo Gen Asset Grid 2020'!$BK:$BK,'KYPCo Gen Asset Grid 2020'!$BJ:$BJ,'Select cpr_ledger'!H171,'KYPCo Gen Asset Grid 2020'!$BL:$BL,'Select cpr_ledger'!R171)</f>
        <v>0</v>
      </c>
      <c r="V171" s="14">
        <f t="shared" si="57"/>
        <v>0</v>
      </c>
      <c r="X171" s="17">
        <f t="shared" si="58"/>
        <v>0</v>
      </c>
    </row>
    <row r="172" spans="1:24" x14ac:dyDescent="0.2">
      <c r="A172" t="s">
        <v>11</v>
      </c>
      <c r="B172" t="s">
        <v>21</v>
      </c>
      <c r="C172" t="s">
        <v>13</v>
      </c>
      <c r="D172" t="s">
        <v>48</v>
      </c>
      <c r="E172" t="s">
        <v>15</v>
      </c>
      <c r="F172" t="s">
        <v>16</v>
      </c>
      <c r="G172" t="s">
        <v>24</v>
      </c>
      <c r="H172">
        <v>1982</v>
      </c>
      <c r="I172" s="3">
        <v>1694.62</v>
      </c>
      <c r="J172" s="3">
        <v>1240.94</v>
      </c>
      <c r="K172" s="3">
        <v>453.68</v>
      </c>
      <c r="L172" s="10">
        <f>SUMIFS('KYPCo Gen Asset Grid 2020'!$O:$O,'KYPCo Gen Asset Grid 2020'!$BJ:$BJ,'Select cpr_ledger'!H172,'KYPCo Gen Asset Grid 2020'!$BL:$BL,'Select cpr_ledger'!R172)*T172</f>
        <v>0</v>
      </c>
      <c r="M172" s="10">
        <f>SUMIFS('KYPCo Gen Asset Grid 2020'!$P:$P,'KYPCo Gen Asset Grid 2020'!$BJ:$BJ,'Select cpr_ledger'!H172,'KYPCo Gen Asset Grid 2020'!$BL:$BL,'Select cpr_ledger'!R172)*T172</f>
        <v>0</v>
      </c>
      <c r="N172" s="10">
        <f t="shared" si="54"/>
        <v>0</v>
      </c>
      <c r="O172" s="10">
        <f t="shared" si="59"/>
        <v>-453.68</v>
      </c>
      <c r="P172" s="10">
        <f t="shared" si="60"/>
        <v>-95.272800000000004</v>
      </c>
      <c r="R172" s="11" t="s">
        <v>106</v>
      </c>
      <c r="S172" s="10">
        <f t="shared" si="55"/>
        <v>1694.62</v>
      </c>
      <c r="T172" s="12">
        <f t="shared" si="56"/>
        <v>1</v>
      </c>
      <c r="U172" s="13">
        <f>SUMIFS('KYPCo Gen Asset Grid 2020'!$BK:$BK,'KYPCo Gen Asset Grid 2020'!$BJ:$BJ,'Select cpr_ledger'!H172,'KYPCo Gen Asset Grid 2020'!$BL:$BL,'Select cpr_ledger'!R172)</f>
        <v>0</v>
      </c>
      <c r="V172" s="14">
        <f t="shared" si="57"/>
        <v>0</v>
      </c>
      <c r="X172" s="17">
        <f t="shared" si="58"/>
        <v>0</v>
      </c>
    </row>
    <row r="173" spans="1:24" x14ac:dyDescent="0.2">
      <c r="A173" t="s">
        <v>11</v>
      </c>
      <c r="B173" t="s">
        <v>22</v>
      </c>
      <c r="C173" t="s">
        <v>13</v>
      </c>
      <c r="D173" t="s">
        <v>23</v>
      </c>
      <c r="E173" t="s">
        <v>15</v>
      </c>
      <c r="F173" t="s">
        <v>19</v>
      </c>
      <c r="G173" t="s">
        <v>20</v>
      </c>
      <c r="H173">
        <v>2019</v>
      </c>
      <c r="I173" s="3">
        <v>1388695.08</v>
      </c>
      <c r="J173" s="3">
        <v>50919.64</v>
      </c>
      <c r="K173" s="3">
        <v>1337775.44</v>
      </c>
      <c r="L173" s="10">
        <f>SUMIFS('KYPCo Gen Asset Grid 2020'!$O:$O,'KYPCo Gen Asset Grid 2020'!$BJ:$BJ,'Select cpr_ledger'!H173,'KYPCo Gen Asset Grid 2020'!$BL:$BL,'Select cpr_ledger'!R173)*T173</f>
        <v>640392.9645826777</v>
      </c>
      <c r="M173" s="10">
        <f>SUMIFS('KYPCo Gen Asset Grid 2020'!$P:$P,'KYPCo Gen Asset Grid 2020'!$BJ:$BJ,'Select cpr_ledger'!H173,'KYPCo Gen Asset Grid 2020'!$BL:$BL,'Select cpr_ledger'!R173)*T173</f>
        <v>61881.686172613227</v>
      </c>
      <c r="N173" s="10">
        <f t="shared" si="54"/>
        <v>578511.27841006452</v>
      </c>
      <c r="O173" s="10">
        <f t="shared" si="59"/>
        <v>-759264.16158993542</v>
      </c>
      <c r="P173" s="10">
        <f t="shared" si="60"/>
        <v>-159445.47393388645</v>
      </c>
      <c r="R173" s="11" t="s">
        <v>104</v>
      </c>
      <c r="S173" s="10">
        <f t="shared" si="55"/>
        <v>28269942.77</v>
      </c>
      <c r="T173" s="12">
        <f t="shared" si="56"/>
        <v>4.9122670367542455E-2</v>
      </c>
      <c r="U173" s="13">
        <f>SUMIFS('KYPCo Gen Asset Grid 2020'!$BK:$BK,'KYPCo Gen Asset Grid 2020'!$BJ:$BJ,'Select cpr_ledger'!H173,'KYPCo Gen Asset Grid 2020'!$BL:$BL,'Select cpr_ledger'!R173)</f>
        <v>11776869.5</v>
      </c>
      <c r="V173" s="14">
        <f t="shared" si="57"/>
        <v>578511.27841006452</v>
      </c>
      <c r="X173" s="17">
        <f t="shared" si="58"/>
        <v>0</v>
      </c>
    </row>
    <row r="174" spans="1:24" x14ac:dyDescent="0.2">
      <c r="A174" t="s">
        <v>11</v>
      </c>
      <c r="B174" t="s">
        <v>43</v>
      </c>
      <c r="C174" t="s">
        <v>13</v>
      </c>
      <c r="D174" t="s">
        <v>44</v>
      </c>
      <c r="E174" t="s">
        <v>15</v>
      </c>
      <c r="F174" t="s">
        <v>16</v>
      </c>
      <c r="G174" t="s">
        <v>24</v>
      </c>
      <c r="H174">
        <v>1974</v>
      </c>
      <c r="I174" s="3">
        <v>361.57</v>
      </c>
      <c r="J174" s="3">
        <v>344.9</v>
      </c>
      <c r="K174" s="3">
        <v>16.670000000000002</v>
      </c>
      <c r="L174" s="10">
        <f>SUMIFS('KYPCo Gen Asset Grid 2020'!$O:$O,'KYPCo Gen Asset Grid 2020'!$BJ:$BJ,'Select cpr_ledger'!H174,'KYPCo Gen Asset Grid 2020'!$BL:$BL,'Select cpr_ledger'!R174)*T174</f>
        <v>570.55653576071472</v>
      </c>
      <c r="M174" s="10">
        <f>SUMIFS('KYPCo Gen Asset Grid 2020'!$P:$P,'KYPCo Gen Asset Grid 2020'!$BJ:$BJ,'Select cpr_ledger'!H174,'KYPCo Gen Asset Grid 2020'!$BL:$BL,'Select cpr_ledger'!R174)*T174</f>
        <v>570.55653576071472</v>
      </c>
      <c r="N174" s="10">
        <f t="shared" si="54"/>
        <v>0</v>
      </c>
      <c r="O174" s="10">
        <f t="shared" si="59"/>
        <v>-16.670000000000002</v>
      </c>
      <c r="P174" s="10">
        <f t="shared" si="60"/>
        <v>-3.5007000000000001</v>
      </c>
      <c r="R174" s="11" t="s">
        <v>104</v>
      </c>
      <c r="S174" s="10">
        <f t="shared" si="55"/>
        <v>788433.21</v>
      </c>
      <c r="T174" s="12">
        <f t="shared" si="56"/>
        <v>4.585930620553135E-4</v>
      </c>
      <c r="U174" s="13">
        <f>SUMIFS('KYPCo Gen Asset Grid 2020'!$BK:$BK,'KYPCo Gen Asset Grid 2020'!$BJ:$BJ,'Select cpr_ledger'!H174,'KYPCo Gen Asset Grid 2020'!$BL:$BL,'Select cpr_ledger'!R174)</f>
        <v>0</v>
      </c>
      <c r="V174" s="14">
        <f t="shared" si="57"/>
        <v>0</v>
      </c>
      <c r="X174" s="17">
        <f t="shared" si="58"/>
        <v>0</v>
      </c>
    </row>
    <row r="175" spans="1:24" x14ac:dyDescent="0.2">
      <c r="A175" t="s">
        <v>11</v>
      </c>
      <c r="B175" t="s">
        <v>34</v>
      </c>
      <c r="C175" t="s">
        <v>13</v>
      </c>
      <c r="D175" t="s">
        <v>35</v>
      </c>
      <c r="E175" t="s">
        <v>15</v>
      </c>
      <c r="F175" t="s">
        <v>16</v>
      </c>
      <c r="G175" t="s">
        <v>24</v>
      </c>
      <c r="H175">
        <v>1987</v>
      </c>
      <c r="I175" s="3">
        <v>9064.52</v>
      </c>
      <c r="J175" s="3">
        <v>7416.7</v>
      </c>
      <c r="K175" s="3">
        <v>1647.82</v>
      </c>
      <c r="L175" s="10">
        <f>SUMIFS('KYPCo Gen Asset Grid 2020'!$O:$O,'KYPCo Gen Asset Grid 2020'!$BJ:$BJ,'Select cpr_ledger'!H175,'KYPCo Gen Asset Grid 2020'!$BL:$BL,'Select cpr_ledger'!R175)*T175</f>
        <v>5623.7139564991494</v>
      </c>
      <c r="M175" s="10">
        <f>SUMIFS('KYPCo Gen Asset Grid 2020'!$P:$P,'KYPCo Gen Asset Grid 2020'!$BJ:$BJ,'Select cpr_ledger'!H175,'KYPCo Gen Asset Grid 2020'!$BL:$BL,'Select cpr_ledger'!R175)*T175</f>
        <v>5623.7139564991494</v>
      </c>
      <c r="N175" s="10">
        <f t="shared" si="54"/>
        <v>0</v>
      </c>
      <c r="O175" s="10">
        <f t="shared" si="59"/>
        <v>-1647.82</v>
      </c>
      <c r="P175" s="10">
        <f t="shared" si="60"/>
        <v>-346.04219999999998</v>
      </c>
      <c r="R175" s="11" t="s">
        <v>104</v>
      </c>
      <c r="S175" s="10">
        <f t="shared" si="55"/>
        <v>3571575.57</v>
      </c>
      <c r="T175" s="12">
        <f t="shared" si="56"/>
        <v>2.5379611385347228E-3</v>
      </c>
      <c r="U175" s="13">
        <f>SUMIFS('KYPCo Gen Asset Grid 2020'!$BK:$BK,'KYPCo Gen Asset Grid 2020'!$BJ:$BJ,'Select cpr_ledger'!H175,'KYPCo Gen Asset Grid 2020'!$BL:$BL,'Select cpr_ledger'!R175)</f>
        <v>0</v>
      </c>
      <c r="V175" s="14">
        <f t="shared" si="57"/>
        <v>0</v>
      </c>
      <c r="X175" s="17">
        <f t="shared" si="58"/>
        <v>0</v>
      </c>
    </row>
    <row r="176" spans="1:24" x14ac:dyDescent="0.2">
      <c r="A176" t="s">
        <v>11</v>
      </c>
      <c r="B176" t="s">
        <v>43</v>
      </c>
      <c r="C176" t="s">
        <v>13</v>
      </c>
      <c r="D176" t="s">
        <v>44</v>
      </c>
      <c r="E176" t="s">
        <v>15</v>
      </c>
      <c r="F176" t="s">
        <v>16</v>
      </c>
      <c r="G176" t="s">
        <v>24</v>
      </c>
      <c r="H176">
        <v>2002</v>
      </c>
      <c r="I176" s="3">
        <v>50566.55</v>
      </c>
      <c r="J176" s="3">
        <v>21235.38</v>
      </c>
      <c r="K176" s="3">
        <v>29331.17</v>
      </c>
      <c r="L176" s="10">
        <f>SUMIFS('KYPCo Gen Asset Grid 2020'!$O:$O,'KYPCo Gen Asset Grid 2020'!$BJ:$BJ,'Select cpr_ledger'!H176,'KYPCo Gen Asset Grid 2020'!$BL:$BL,'Select cpr_ledger'!R176)*T176</f>
        <v>21544.301121783574</v>
      </c>
      <c r="M176" s="10">
        <f>SUMIFS('KYPCo Gen Asset Grid 2020'!$P:$P,'KYPCo Gen Asset Grid 2020'!$BJ:$BJ,'Select cpr_ledger'!H176,'KYPCo Gen Asset Grid 2020'!$BL:$BL,'Select cpr_ledger'!R176)*T176</f>
        <v>20165.139188502715</v>
      </c>
      <c r="N176" s="10">
        <f t="shared" si="54"/>
        <v>1379.1619332808586</v>
      </c>
      <c r="O176" s="10">
        <f t="shared" si="59"/>
        <v>-27952.00806671914</v>
      </c>
      <c r="P176" s="10">
        <f t="shared" si="60"/>
        <v>-5869.9216940110191</v>
      </c>
      <c r="R176" s="11" t="s">
        <v>104</v>
      </c>
      <c r="S176" s="10">
        <f t="shared" si="55"/>
        <v>8792428.2299999986</v>
      </c>
      <c r="T176" s="12">
        <f t="shared" si="56"/>
        <v>5.7511473141703441E-3</v>
      </c>
      <c r="U176" s="13">
        <f>SUMIFS('KYPCo Gen Asset Grid 2020'!$BK:$BK,'KYPCo Gen Asset Grid 2020'!$BJ:$BJ,'Select cpr_ledger'!H176,'KYPCo Gen Asset Grid 2020'!$BL:$BL,'Select cpr_ledger'!R176)</f>
        <v>239806.39999999991</v>
      </c>
      <c r="V176" s="14">
        <f t="shared" si="57"/>
        <v>1379.1619332808586</v>
      </c>
      <c r="X176" s="17">
        <f t="shared" si="58"/>
        <v>0</v>
      </c>
    </row>
    <row r="177" spans="1:24" x14ac:dyDescent="0.2">
      <c r="A177" t="s">
        <v>11</v>
      </c>
      <c r="B177" t="s">
        <v>64</v>
      </c>
      <c r="C177" t="s">
        <v>13</v>
      </c>
      <c r="D177" t="s">
        <v>65</v>
      </c>
      <c r="E177" t="s">
        <v>15</v>
      </c>
      <c r="F177" t="s">
        <v>38</v>
      </c>
      <c r="G177" t="s">
        <v>39</v>
      </c>
      <c r="H177">
        <v>1996</v>
      </c>
      <c r="I177" s="3">
        <v>296.68</v>
      </c>
      <c r="J177" s="3">
        <v>184.99</v>
      </c>
      <c r="K177" s="3">
        <v>111.69</v>
      </c>
      <c r="L177" s="10">
        <f>SUMIFS('KYPCo Gen Asset Grid 2020'!$O:$O,'KYPCo Gen Asset Grid 2020'!$BJ:$BJ,'Select cpr_ledger'!H177,'KYPCo Gen Asset Grid 2020'!$BL:$BL,'Select cpr_ledger'!R177)*T177</f>
        <v>-6534.1769591090997</v>
      </c>
      <c r="M177" s="10">
        <f>SUMIFS('KYPCo Gen Asset Grid 2020'!$P:$P,'KYPCo Gen Asset Grid 2020'!$BJ:$BJ,'Select cpr_ledger'!H177,'KYPCo Gen Asset Grid 2020'!$BL:$BL,'Select cpr_ledger'!R177)*T177</f>
        <v>-6534.1769591090997</v>
      </c>
      <c r="N177" s="10">
        <f t="shared" si="54"/>
        <v>0</v>
      </c>
      <c r="O177" s="10">
        <f t="shared" si="59"/>
        <v>-111.69</v>
      </c>
      <c r="P177" s="10">
        <f t="shared" si="60"/>
        <v>-23.454899999999999</v>
      </c>
      <c r="R177" s="11" t="s">
        <v>112</v>
      </c>
      <c r="S177" s="10">
        <f t="shared" si="55"/>
        <v>574.70000000000005</v>
      </c>
      <c r="T177" s="12">
        <f t="shared" si="56"/>
        <v>0.51623455716025746</v>
      </c>
      <c r="U177" s="13">
        <f>SUMIFS('KYPCo Gen Asset Grid 2020'!$BK:$BK,'KYPCo Gen Asset Grid 2020'!$BJ:$BJ,'Select cpr_ledger'!H177,'KYPCo Gen Asset Grid 2020'!$BL:$BL,'Select cpr_ledger'!R177)</f>
        <v>0</v>
      </c>
      <c r="V177" s="14">
        <f t="shared" si="57"/>
        <v>0</v>
      </c>
      <c r="X177" s="17">
        <f t="shared" si="58"/>
        <v>0</v>
      </c>
    </row>
    <row r="178" spans="1:24" x14ac:dyDescent="0.2">
      <c r="A178" t="s">
        <v>11</v>
      </c>
      <c r="B178" t="s">
        <v>43</v>
      </c>
      <c r="C178" t="s">
        <v>13</v>
      </c>
      <c r="D178" t="s">
        <v>44</v>
      </c>
      <c r="E178" t="s">
        <v>15</v>
      </c>
      <c r="F178" t="s">
        <v>16</v>
      </c>
      <c r="G178" t="s">
        <v>24</v>
      </c>
      <c r="H178">
        <v>2016</v>
      </c>
      <c r="I178" s="3">
        <v>193577.43</v>
      </c>
      <c r="J178" s="3">
        <v>19773.900000000001</v>
      </c>
      <c r="K178" s="3">
        <v>173803.53</v>
      </c>
      <c r="L178" s="10">
        <f>SUMIFS('KYPCo Gen Asset Grid 2020'!$O:$O,'KYPCo Gen Asset Grid 2020'!$BJ:$BJ,'Select cpr_ledger'!H178,'KYPCo Gen Asset Grid 2020'!$BL:$BL,'Select cpr_ledger'!R178)*T178</f>
        <v>90467.313713752868</v>
      </c>
      <c r="M178" s="10">
        <f>SUMIFS('KYPCo Gen Asset Grid 2020'!$P:$P,'KYPCo Gen Asset Grid 2020'!$BJ:$BJ,'Select cpr_ledger'!H178,'KYPCo Gen Asset Grid 2020'!$BL:$BL,'Select cpr_ledger'!R178)*T178</f>
        <v>26720.425796574069</v>
      </c>
      <c r="N178" s="10">
        <f t="shared" si="54"/>
        <v>63746.887917178799</v>
      </c>
      <c r="O178" s="10">
        <f t="shared" si="59"/>
        <v>-110056.6420828212</v>
      </c>
      <c r="P178" s="10">
        <f t="shared" si="60"/>
        <v>-23111.89483739245</v>
      </c>
      <c r="R178" s="11" t="s">
        <v>104</v>
      </c>
      <c r="S178" s="10">
        <f t="shared" si="55"/>
        <v>70475807.170000002</v>
      </c>
      <c r="T178" s="12">
        <f t="shared" si="56"/>
        <v>2.7467217159082308E-3</v>
      </c>
      <c r="U178" s="13">
        <f>SUMIFS('KYPCo Gen Asset Grid 2020'!$BK:$BK,'KYPCo Gen Asset Grid 2020'!$BJ:$BJ,'Select cpr_ledger'!H178,'KYPCo Gen Asset Grid 2020'!$BL:$BL,'Select cpr_ledger'!R178)</f>
        <v>23208353.27</v>
      </c>
      <c r="V178" s="14">
        <f t="shared" si="57"/>
        <v>63746.887917178799</v>
      </c>
      <c r="X178" s="17">
        <f t="shared" si="58"/>
        <v>0</v>
      </c>
    </row>
    <row r="179" spans="1:24" x14ac:dyDescent="0.2">
      <c r="A179" t="s">
        <v>11</v>
      </c>
      <c r="B179" t="s">
        <v>22</v>
      </c>
      <c r="C179" t="s">
        <v>13</v>
      </c>
      <c r="D179" t="s">
        <v>25</v>
      </c>
      <c r="E179" t="s">
        <v>15</v>
      </c>
      <c r="F179" t="s">
        <v>16</v>
      </c>
      <c r="G179" t="s">
        <v>24</v>
      </c>
      <c r="H179">
        <v>1970</v>
      </c>
      <c r="I179" s="3">
        <v>308934.56</v>
      </c>
      <c r="J179" s="3">
        <v>292761.3</v>
      </c>
      <c r="K179" s="3">
        <v>16173.26</v>
      </c>
      <c r="L179" s="10">
        <f>SUMIFS('KYPCo Gen Asset Grid 2020'!$O:$O,'KYPCo Gen Asset Grid 2020'!$BJ:$BJ,'Select cpr_ledger'!H179,'KYPCo Gen Asset Grid 2020'!$BL:$BL,'Select cpr_ledger'!R179)*T179</f>
        <v>31715.698355555145</v>
      </c>
      <c r="M179" s="10">
        <f>SUMIFS('KYPCo Gen Asset Grid 2020'!$P:$P,'KYPCo Gen Asset Grid 2020'!$BJ:$BJ,'Select cpr_ledger'!H179,'KYPCo Gen Asset Grid 2020'!$BL:$BL,'Select cpr_ledger'!R179)*T179</f>
        <v>31715.698355555145</v>
      </c>
      <c r="N179" s="10">
        <f t="shared" si="54"/>
        <v>0</v>
      </c>
      <c r="O179" s="10">
        <f t="shared" si="59"/>
        <v>-16173.26</v>
      </c>
      <c r="P179" s="10">
        <f t="shared" si="60"/>
        <v>-3396.3845999999999</v>
      </c>
      <c r="R179" s="11" t="s">
        <v>104</v>
      </c>
      <c r="S179" s="10">
        <f t="shared" si="55"/>
        <v>942937.90999999992</v>
      </c>
      <c r="T179" s="12">
        <f t="shared" si="56"/>
        <v>0.32762980120292334</v>
      </c>
      <c r="U179" s="13">
        <f>SUMIFS('KYPCo Gen Asset Grid 2020'!$BK:$BK,'KYPCo Gen Asset Grid 2020'!$BJ:$BJ,'Select cpr_ledger'!H179,'KYPCo Gen Asset Grid 2020'!$BL:$BL,'Select cpr_ledger'!R179)</f>
        <v>0</v>
      </c>
      <c r="V179" s="14">
        <f t="shared" si="57"/>
        <v>0</v>
      </c>
      <c r="X179" s="17">
        <f t="shared" si="58"/>
        <v>0</v>
      </c>
    </row>
    <row r="180" spans="1:24" x14ac:dyDescent="0.2">
      <c r="A180" t="s">
        <v>11</v>
      </c>
      <c r="B180" t="s">
        <v>36</v>
      </c>
      <c r="C180" t="s">
        <v>13</v>
      </c>
      <c r="D180" t="s">
        <v>37</v>
      </c>
      <c r="E180" t="s">
        <v>15</v>
      </c>
      <c r="F180" t="s">
        <v>38</v>
      </c>
      <c r="G180" t="s">
        <v>39</v>
      </c>
      <c r="H180">
        <v>1998</v>
      </c>
      <c r="I180" s="3">
        <v>1416.48</v>
      </c>
      <c r="J180" s="3">
        <v>1547.49</v>
      </c>
      <c r="K180" s="3">
        <v>-131.01</v>
      </c>
      <c r="L180" s="10">
        <f>SUMIFS('KYPCo Gen Asset Grid 2020'!$O:$O,'KYPCo Gen Asset Grid 2020'!$BJ:$BJ,'Select cpr_ledger'!H180,'KYPCo Gen Asset Grid 2020'!$BL:$BL,'Select cpr_ledger'!R180)*T180</f>
        <v>42127.905248944175</v>
      </c>
      <c r="M180" s="10">
        <f>SUMIFS('KYPCo Gen Asset Grid 2020'!$P:$P,'KYPCo Gen Asset Grid 2020'!$BJ:$BJ,'Select cpr_ledger'!H180,'KYPCo Gen Asset Grid 2020'!$BL:$BL,'Select cpr_ledger'!R180)*T180</f>
        <v>42127.905248944175</v>
      </c>
      <c r="N180" s="10">
        <f t="shared" si="54"/>
        <v>0</v>
      </c>
      <c r="O180" s="10">
        <f t="shared" si="59"/>
        <v>131.01</v>
      </c>
      <c r="P180" s="10">
        <f t="shared" si="60"/>
        <v>27.512099999999997</v>
      </c>
      <c r="R180" s="11" t="s">
        <v>112</v>
      </c>
      <c r="S180" s="10">
        <f t="shared" si="55"/>
        <v>2088.42</v>
      </c>
      <c r="T180" s="12">
        <f t="shared" si="56"/>
        <v>0.67825437412014822</v>
      </c>
      <c r="U180" s="13">
        <f>SUMIFS('KYPCo Gen Asset Grid 2020'!$BK:$BK,'KYPCo Gen Asset Grid 2020'!$BJ:$BJ,'Select cpr_ledger'!H180,'KYPCo Gen Asset Grid 2020'!$BL:$BL,'Select cpr_ledger'!R180)</f>
        <v>0</v>
      </c>
      <c r="V180" s="14">
        <f t="shared" si="57"/>
        <v>0</v>
      </c>
      <c r="X180" s="17">
        <f t="shared" si="58"/>
        <v>0</v>
      </c>
    </row>
    <row r="181" spans="1:24" x14ac:dyDescent="0.2">
      <c r="A181" t="s">
        <v>11</v>
      </c>
      <c r="B181" t="s">
        <v>36</v>
      </c>
      <c r="C181" t="s">
        <v>13</v>
      </c>
      <c r="D181" t="s">
        <v>37</v>
      </c>
      <c r="E181" t="s">
        <v>15</v>
      </c>
      <c r="F181" t="s">
        <v>38</v>
      </c>
      <c r="G181" t="s">
        <v>39</v>
      </c>
      <c r="H181">
        <v>1997</v>
      </c>
      <c r="I181" s="3">
        <v>1128.28</v>
      </c>
      <c r="J181" s="3">
        <v>1232.76</v>
      </c>
      <c r="K181" s="3">
        <v>-104.48</v>
      </c>
      <c r="L181" s="10">
        <f>SUMIFS('KYPCo Gen Asset Grid 2020'!$O:$O,'KYPCo Gen Asset Grid 2020'!$BJ:$BJ,'Select cpr_ledger'!H181,'KYPCo Gen Asset Grid 2020'!$BL:$BL,'Select cpr_ledger'!R181)*T181</f>
        <v>367.78000000000065</v>
      </c>
      <c r="M181" s="10">
        <f>SUMIFS('KYPCo Gen Asset Grid 2020'!$P:$P,'KYPCo Gen Asset Grid 2020'!$BJ:$BJ,'Select cpr_ledger'!H181,'KYPCo Gen Asset Grid 2020'!$BL:$BL,'Select cpr_ledger'!R181)*T181</f>
        <v>367.78000000000065</v>
      </c>
      <c r="N181" s="10">
        <f t="shared" si="54"/>
        <v>0</v>
      </c>
      <c r="O181" s="10">
        <f t="shared" si="59"/>
        <v>104.48</v>
      </c>
      <c r="P181" s="10">
        <f t="shared" si="60"/>
        <v>21.940799999999999</v>
      </c>
      <c r="R181" s="11" t="s">
        <v>112</v>
      </c>
      <c r="S181" s="10">
        <f t="shared" si="55"/>
        <v>1128.28</v>
      </c>
      <c r="T181" s="12">
        <f t="shared" si="56"/>
        <v>1</v>
      </c>
      <c r="U181" s="13">
        <f>SUMIFS('KYPCo Gen Asset Grid 2020'!$BK:$BK,'KYPCo Gen Asset Grid 2020'!$BJ:$BJ,'Select cpr_ledger'!H181,'KYPCo Gen Asset Grid 2020'!$BL:$BL,'Select cpr_ledger'!R181)</f>
        <v>0</v>
      </c>
      <c r="V181" s="14">
        <f t="shared" si="57"/>
        <v>0</v>
      </c>
      <c r="X181" s="17">
        <f t="shared" si="58"/>
        <v>0</v>
      </c>
    </row>
    <row r="182" spans="1:24" x14ac:dyDescent="0.2">
      <c r="A182" t="s">
        <v>11</v>
      </c>
      <c r="B182" t="s">
        <v>34</v>
      </c>
      <c r="C182" t="s">
        <v>13</v>
      </c>
      <c r="D182" t="s">
        <v>35</v>
      </c>
      <c r="E182" t="s">
        <v>15</v>
      </c>
      <c r="F182" t="s">
        <v>16</v>
      </c>
      <c r="G182" t="s">
        <v>24</v>
      </c>
      <c r="H182">
        <v>1966</v>
      </c>
      <c r="I182" s="3">
        <v>7226.15</v>
      </c>
      <c r="J182" s="3">
        <v>5134.3599999999997</v>
      </c>
      <c r="K182" s="3">
        <v>2091.79</v>
      </c>
      <c r="L182" s="10">
        <f>SUMIFS('KYPCo Gen Asset Grid 2020'!$O:$O,'KYPCo Gen Asset Grid 2020'!$BJ:$BJ,'Select cpr_ledger'!H182,'KYPCo Gen Asset Grid 2020'!$BL:$BL,'Select cpr_ledger'!R182)*T182</f>
        <v>0</v>
      </c>
      <c r="M182" s="10">
        <f>SUMIFS('KYPCo Gen Asset Grid 2020'!$P:$P,'KYPCo Gen Asset Grid 2020'!$BJ:$BJ,'Select cpr_ledger'!H182,'KYPCo Gen Asset Grid 2020'!$BL:$BL,'Select cpr_ledger'!R182)*T182</f>
        <v>0</v>
      </c>
      <c r="N182" s="10">
        <f t="shared" si="54"/>
        <v>0</v>
      </c>
      <c r="O182" s="10">
        <f t="shared" ref="O182:O200" si="61">N182-K182</f>
        <v>-2091.79</v>
      </c>
      <c r="P182" s="10">
        <f t="shared" ref="P182:P200" si="62">O182*0.21</f>
        <v>-439.27589999999998</v>
      </c>
      <c r="R182" s="11" t="s">
        <v>104</v>
      </c>
      <c r="S182" s="10">
        <f t="shared" si="55"/>
        <v>94721.44</v>
      </c>
      <c r="T182" s="12">
        <f t="shared" si="56"/>
        <v>7.6288430581291838E-2</v>
      </c>
      <c r="U182" s="13">
        <f>SUMIFS('KYPCo Gen Asset Grid 2020'!$BK:$BK,'KYPCo Gen Asset Grid 2020'!$BJ:$BJ,'Select cpr_ledger'!H182,'KYPCo Gen Asset Grid 2020'!$BL:$BL,'Select cpr_ledger'!R182)</f>
        <v>0</v>
      </c>
      <c r="V182" s="14">
        <f t="shared" si="57"/>
        <v>0</v>
      </c>
      <c r="X182" s="17">
        <f t="shared" si="58"/>
        <v>0</v>
      </c>
    </row>
    <row r="183" spans="1:24" x14ac:dyDescent="0.2">
      <c r="A183" t="s">
        <v>11</v>
      </c>
      <c r="B183" t="s">
        <v>26</v>
      </c>
      <c r="C183" t="s">
        <v>13</v>
      </c>
      <c r="D183" t="s">
        <v>45</v>
      </c>
      <c r="E183" t="s">
        <v>15</v>
      </c>
      <c r="F183" t="s">
        <v>19</v>
      </c>
      <c r="G183" t="s">
        <v>20</v>
      </c>
      <c r="H183">
        <v>1996</v>
      </c>
      <c r="I183" s="3">
        <v>1590.5</v>
      </c>
      <c r="J183" s="3">
        <v>968.51</v>
      </c>
      <c r="K183" s="3">
        <v>621.99</v>
      </c>
      <c r="L183" s="10">
        <f>SUMIFS('KYPCo Gen Asset Grid 2020'!$O:$O,'KYPCo Gen Asset Grid 2020'!$BJ:$BJ,'Select cpr_ledger'!H183,'KYPCo Gen Asset Grid 2020'!$BL:$BL,'Select cpr_ledger'!R183)*T183</f>
        <v>1979.5272995418331</v>
      </c>
      <c r="M183" s="10">
        <f>SUMIFS('KYPCo Gen Asset Grid 2020'!$P:$P,'KYPCo Gen Asset Grid 2020'!$BJ:$BJ,'Select cpr_ledger'!H183,'KYPCo Gen Asset Grid 2020'!$BL:$BL,'Select cpr_ledger'!R183)*T183</f>
        <v>1979.5272995418331</v>
      </c>
      <c r="N183" s="10">
        <f t="shared" si="54"/>
        <v>0</v>
      </c>
      <c r="O183" s="10">
        <f t="shared" si="61"/>
        <v>-621.99</v>
      </c>
      <c r="P183" s="10">
        <f t="shared" si="62"/>
        <v>-130.61789999999999</v>
      </c>
      <c r="R183" s="11" t="s">
        <v>104</v>
      </c>
      <c r="S183" s="10">
        <f t="shared" si="55"/>
        <v>1874497.2099999997</v>
      </c>
      <c r="T183" s="12">
        <f t="shared" si="56"/>
        <v>8.4849419434451985E-4</v>
      </c>
      <c r="U183" s="13">
        <f>SUMIFS('KYPCo Gen Asset Grid 2020'!$BK:$BK,'KYPCo Gen Asset Grid 2020'!$BJ:$BJ,'Select cpr_ledger'!H183,'KYPCo Gen Asset Grid 2020'!$BL:$BL,'Select cpr_ledger'!R183)</f>
        <v>0</v>
      </c>
      <c r="V183" s="14">
        <f t="shared" si="57"/>
        <v>0</v>
      </c>
      <c r="X183" s="17">
        <f t="shared" si="58"/>
        <v>0</v>
      </c>
    </row>
    <row r="184" spans="1:24" x14ac:dyDescent="0.2">
      <c r="A184" t="s">
        <v>11</v>
      </c>
      <c r="B184" t="s">
        <v>43</v>
      </c>
      <c r="C184" t="s">
        <v>13</v>
      </c>
      <c r="D184" t="s">
        <v>44</v>
      </c>
      <c r="E184" t="s">
        <v>15</v>
      </c>
      <c r="F184" t="s">
        <v>16</v>
      </c>
      <c r="G184" t="s">
        <v>24</v>
      </c>
      <c r="H184">
        <v>1973</v>
      </c>
      <c r="I184" s="3">
        <v>27714.09</v>
      </c>
      <c r="J184" s="3">
        <v>26415.29</v>
      </c>
      <c r="K184" s="3">
        <v>1298.8</v>
      </c>
      <c r="L184" s="10">
        <f>SUMIFS('KYPCo Gen Asset Grid 2020'!$O:$O,'KYPCo Gen Asset Grid 2020'!$BJ:$BJ,'Select cpr_ledger'!H184,'KYPCo Gen Asset Grid 2020'!$BL:$BL,'Select cpr_ledger'!R184)*T184</f>
        <v>63315.62523760114</v>
      </c>
      <c r="M184" s="10">
        <f>SUMIFS('KYPCo Gen Asset Grid 2020'!$P:$P,'KYPCo Gen Asset Grid 2020'!$BJ:$BJ,'Select cpr_ledger'!H184,'KYPCo Gen Asset Grid 2020'!$BL:$BL,'Select cpr_ledger'!R184)*T184</f>
        <v>63315.62523760114</v>
      </c>
      <c r="N184" s="10">
        <f t="shared" si="54"/>
        <v>0</v>
      </c>
      <c r="O184" s="10">
        <f t="shared" si="61"/>
        <v>-1298.8</v>
      </c>
      <c r="P184" s="10">
        <f t="shared" si="62"/>
        <v>-272.74799999999999</v>
      </c>
      <c r="R184" s="11" t="s">
        <v>104</v>
      </c>
      <c r="S184" s="10">
        <f t="shared" si="55"/>
        <v>548929.58000000007</v>
      </c>
      <c r="T184" s="12">
        <f t="shared" si="56"/>
        <v>5.0487514263669299E-2</v>
      </c>
      <c r="U184" s="13">
        <f>SUMIFS('KYPCo Gen Asset Grid 2020'!$BK:$BK,'KYPCo Gen Asset Grid 2020'!$BJ:$BJ,'Select cpr_ledger'!H184,'KYPCo Gen Asset Grid 2020'!$BL:$BL,'Select cpr_ledger'!R184)</f>
        <v>0</v>
      </c>
      <c r="V184" s="14">
        <f t="shared" si="57"/>
        <v>0</v>
      </c>
      <c r="X184" s="17">
        <f t="shared" si="58"/>
        <v>0</v>
      </c>
    </row>
    <row r="185" spans="1:24" x14ac:dyDescent="0.2">
      <c r="A185" t="s">
        <v>11</v>
      </c>
      <c r="B185" t="s">
        <v>46</v>
      </c>
      <c r="C185" t="s">
        <v>13</v>
      </c>
      <c r="D185" t="s">
        <v>47</v>
      </c>
      <c r="E185" t="s">
        <v>15</v>
      </c>
      <c r="F185" t="s">
        <v>38</v>
      </c>
      <c r="G185" t="s">
        <v>39</v>
      </c>
      <c r="H185">
        <v>2000</v>
      </c>
      <c r="I185" s="3">
        <v>46.74</v>
      </c>
      <c r="J185" s="3">
        <v>27.69</v>
      </c>
      <c r="K185" s="3">
        <v>19.05</v>
      </c>
      <c r="L185" s="10">
        <f>SUMIFS('KYPCo Gen Asset Grid 2020'!$O:$O,'KYPCo Gen Asset Grid 2020'!$BJ:$BJ,'Select cpr_ledger'!H185,'KYPCo Gen Asset Grid 2020'!$BL:$BL,'Select cpr_ledger'!R185)*T185</f>
        <v>74.095305731649077</v>
      </c>
      <c r="M185" s="10">
        <f>SUMIFS('KYPCo Gen Asset Grid 2020'!$P:$P,'KYPCo Gen Asset Grid 2020'!$BJ:$BJ,'Select cpr_ledger'!H185,'KYPCo Gen Asset Grid 2020'!$BL:$BL,'Select cpr_ledger'!R185)*T185</f>
        <v>74.095305731649077</v>
      </c>
      <c r="N185" s="10">
        <f t="shared" si="54"/>
        <v>0</v>
      </c>
      <c r="O185" s="10">
        <f t="shared" si="61"/>
        <v>-19.05</v>
      </c>
      <c r="P185" s="10">
        <f t="shared" si="62"/>
        <v>-4.0004999999999997</v>
      </c>
      <c r="R185" s="11" t="s">
        <v>112</v>
      </c>
      <c r="S185" s="10">
        <f t="shared" si="55"/>
        <v>8543.44</v>
      </c>
      <c r="T185" s="12">
        <f t="shared" si="56"/>
        <v>5.4708641952187879E-3</v>
      </c>
      <c r="U185" s="13">
        <f>SUMIFS('KYPCo Gen Asset Grid 2020'!$BK:$BK,'KYPCo Gen Asset Grid 2020'!$BJ:$BJ,'Select cpr_ledger'!H185,'KYPCo Gen Asset Grid 2020'!$BL:$BL,'Select cpr_ledger'!R185)</f>
        <v>0</v>
      </c>
      <c r="V185" s="14">
        <f t="shared" si="57"/>
        <v>0</v>
      </c>
      <c r="X185" s="17">
        <f t="shared" si="58"/>
        <v>0</v>
      </c>
    </row>
    <row r="186" spans="1:24" x14ac:dyDescent="0.2">
      <c r="A186" t="s">
        <v>11</v>
      </c>
      <c r="B186" t="s">
        <v>12</v>
      </c>
      <c r="C186" t="s">
        <v>13</v>
      </c>
      <c r="D186" t="s">
        <v>18</v>
      </c>
      <c r="E186" t="s">
        <v>15</v>
      </c>
      <c r="F186" t="s">
        <v>19</v>
      </c>
      <c r="G186" t="s">
        <v>20</v>
      </c>
      <c r="H186">
        <v>1991</v>
      </c>
      <c r="I186" s="3">
        <v>768329.17</v>
      </c>
      <c r="J186" s="3">
        <v>670601.1</v>
      </c>
      <c r="K186" s="3">
        <v>97728.07</v>
      </c>
      <c r="L186" s="10">
        <f>SUMIFS('KYPCo Gen Asset Grid 2020'!$O:$O,'KYPCo Gen Asset Grid 2020'!$BJ:$BJ,'Select cpr_ledger'!H186,'KYPCo Gen Asset Grid 2020'!$BL:$BL,'Select cpr_ledger'!R186)*T186</f>
        <v>560897.54962332058</v>
      </c>
      <c r="M186" s="10">
        <f>SUMIFS('KYPCo Gen Asset Grid 2020'!$P:$P,'KYPCo Gen Asset Grid 2020'!$BJ:$BJ,'Select cpr_ledger'!H186,'KYPCo Gen Asset Grid 2020'!$BL:$BL,'Select cpr_ledger'!R186)*T186</f>
        <v>560897.54962332058</v>
      </c>
      <c r="N186" s="10">
        <f t="shared" si="54"/>
        <v>0</v>
      </c>
      <c r="O186" s="10">
        <f t="shared" si="61"/>
        <v>-97728.07</v>
      </c>
      <c r="P186" s="10">
        <f t="shared" si="62"/>
        <v>-20522.894700000001</v>
      </c>
      <c r="R186" s="11" t="s">
        <v>104</v>
      </c>
      <c r="S186" s="10">
        <f t="shared" si="55"/>
        <v>2001219.72</v>
      </c>
      <c r="T186" s="12">
        <f t="shared" si="56"/>
        <v>0.38393044118114128</v>
      </c>
      <c r="U186" s="13">
        <f>SUMIFS('KYPCo Gen Asset Grid 2020'!$BK:$BK,'KYPCo Gen Asset Grid 2020'!$BJ:$BJ,'Select cpr_ledger'!H186,'KYPCo Gen Asset Grid 2020'!$BL:$BL,'Select cpr_ledger'!R186)</f>
        <v>0</v>
      </c>
      <c r="V186" s="14">
        <f t="shared" si="57"/>
        <v>0</v>
      </c>
      <c r="X186" s="17">
        <f t="shared" si="58"/>
        <v>0</v>
      </c>
    </row>
    <row r="187" spans="1:24" x14ac:dyDescent="0.2">
      <c r="A187" t="s">
        <v>11</v>
      </c>
      <c r="B187" t="s">
        <v>43</v>
      </c>
      <c r="C187" t="s">
        <v>13</v>
      </c>
      <c r="D187" t="s">
        <v>44</v>
      </c>
      <c r="E187" t="s">
        <v>15</v>
      </c>
      <c r="F187" t="s">
        <v>16</v>
      </c>
      <c r="G187" t="s">
        <v>24</v>
      </c>
      <c r="H187">
        <v>1998</v>
      </c>
      <c r="I187" s="3">
        <v>76836.63</v>
      </c>
      <c r="J187" s="3">
        <v>39244.230000000003</v>
      </c>
      <c r="K187" s="3">
        <v>37592.400000000001</v>
      </c>
      <c r="L187" s="10">
        <f>SUMIFS('KYPCo Gen Asset Grid 2020'!$O:$O,'KYPCo Gen Asset Grid 2020'!$BJ:$BJ,'Select cpr_ledger'!H187,'KYPCo Gen Asset Grid 2020'!$BL:$BL,'Select cpr_ledger'!R187)*T187</f>
        <v>4867.9664922928578</v>
      </c>
      <c r="M187" s="10">
        <f>SUMIFS('KYPCo Gen Asset Grid 2020'!$P:$P,'KYPCo Gen Asset Grid 2020'!$BJ:$BJ,'Select cpr_ledger'!H187,'KYPCo Gen Asset Grid 2020'!$BL:$BL,'Select cpr_ledger'!R187)*T187</f>
        <v>4867.9664922928578</v>
      </c>
      <c r="N187" s="10">
        <f t="shared" si="54"/>
        <v>0</v>
      </c>
      <c r="O187" s="10">
        <f t="shared" si="61"/>
        <v>-37592.400000000001</v>
      </c>
      <c r="P187" s="10">
        <f t="shared" si="62"/>
        <v>-7894.4040000000005</v>
      </c>
      <c r="R187" s="11" t="s">
        <v>104</v>
      </c>
      <c r="S187" s="10">
        <f t="shared" si="55"/>
        <v>5611847.2000000011</v>
      </c>
      <c r="T187" s="12">
        <f t="shared" si="56"/>
        <v>1.3691860676463177E-2</v>
      </c>
      <c r="U187" s="13">
        <f>SUMIFS('KYPCo Gen Asset Grid 2020'!$BK:$BK,'KYPCo Gen Asset Grid 2020'!$BJ:$BJ,'Select cpr_ledger'!H187,'KYPCo Gen Asset Grid 2020'!$BL:$BL,'Select cpr_ledger'!R187)</f>
        <v>0</v>
      </c>
      <c r="V187" s="14">
        <f t="shared" si="57"/>
        <v>0</v>
      </c>
      <c r="X187" s="17">
        <f t="shared" si="58"/>
        <v>0</v>
      </c>
    </row>
    <row r="188" spans="1:24" x14ac:dyDescent="0.2">
      <c r="A188" t="s">
        <v>11</v>
      </c>
      <c r="B188" t="s">
        <v>22</v>
      </c>
      <c r="C188" t="s">
        <v>13</v>
      </c>
      <c r="D188" t="s">
        <v>23</v>
      </c>
      <c r="E188" t="s">
        <v>15</v>
      </c>
      <c r="F188" t="s">
        <v>19</v>
      </c>
      <c r="G188" t="s">
        <v>20</v>
      </c>
      <c r="H188">
        <v>2004</v>
      </c>
      <c r="I188" s="3">
        <v>308197.51</v>
      </c>
      <c r="J188" s="3">
        <v>124308.34</v>
      </c>
      <c r="K188" s="3">
        <v>183889.17</v>
      </c>
      <c r="L188" s="10">
        <f>SUMIFS('KYPCo Gen Asset Grid 2020'!$O:$O,'KYPCo Gen Asset Grid 2020'!$BJ:$BJ,'Select cpr_ledger'!H188,'KYPCo Gen Asset Grid 2020'!$BL:$BL,'Select cpr_ledger'!R188)*T188</f>
        <v>-141233.4111886574</v>
      </c>
      <c r="M188" s="10">
        <f>SUMIFS('KYPCo Gen Asset Grid 2020'!$P:$P,'KYPCo Gen Asset Grid 2020'!$BJ:$BJ,'Select cpr_ledger'!H188,'KYPCo Gen Asset Grid 2020'!$BL:$BL,'Select cpr_ledger'!R188)*T188</f>
        <v>-253311.31934012211</v>
      </c>
      <c r="N188" s="10">
        <f t="shared" si="54"/>
        <v>112077.90815146468</v>
      </c>
      <c r="O188" s="10">
        <f t="shared" si="61"/>
        <v>-71811.261848535331</v>
      </c>
      <c r="P188" s="10">
        <f t="shared" si="62"/>
        <v>-15080.364988192419</v>
      </c>
      <c r="R188" s="11" t="s">
        <v>104</v>
      </c>
      <c r="S188" s="10">
        <f t="shared" si="55"/>
        <v>4851039.1899999995</v>
      </c>
      <c r="T188" s="12">
        <f t="shared" si="56"/>
        <v>6.3532265547415631E-2</v>
      </c>
      <c r="U188" s="13">
        <f>SUMIFS('KYPCo Gen Asset Grid 2020'!$BK:$BK,'KYPCo Gen Asset Grid 2020'!$BJ:$BJ,'Select cpr_ledger'!H188,'KYPCo Gen Asset Grid 2020'!$BL:$BL,'Select cpr_ledger'!R188)</f>
        <v>1764110.0500000003</v>
      </c>
      <c r="V188" s="14">
        <f t="shared" si="57"/>
        <v>112077.90815146468</v>
      </c>
      <c r="X188" s="17">
        <f t="shared" si="58"/>
        <v>0</v>
      </c>
    </row>
    <row r="189" spans="1:24" x14ac:dyDescent="0.2">
      <c r="A189" t="s">
        <v>11</v>
      </c>
      <c r="B189" t="s">
        <v>22</v>
      </c>
      <c r="C189" t="s">
        <v>13</v>
      </c>
      <c r="D189" t="s">
        <v>23</v>
      </c>
      <c r="E189" t="s">
        <v>15</v>
      </c>
      <c r="F189" t="s">
        <v>19</v>
      </c>
      <c r="G189" t="s">
        <v>20</v>
      </c>
      <c r="H189">
        <v>1997</v>
      </c>
      <c r="I189" s="3">
        <v>1215768.1100000001</v>
      </c>
      <c r="J189" s="3">
        <v>698402.55</v>
      </c>
      <c r="K189" s="3">
        <v>517365.56</v>
      </c>
      <c r="L189" s="10">
        <f>SUMIFS('KYPCo Gen Asset Grid 2020'!$O:$O,'KYPCo Gen Asset Grid 2020'!$BJ:$BJ,'Select cpr_ledger'!H189,'KYPCo Gen Asset Grid 2020'!$BL:$BL,'Select cpr_ledger'!R189)*T189</f>
        <v>799854.82413555158</v>
      </c>
      <c r="M189" s="10">
        <f>SUMIFS('KYPCo Gen Asset Grid 2020'!$P:$P,'KYPCo Gen Asset Grid 2020'!$BJ:$BJ,'Select cpr_ledger'!H189,'KYPCo Gen Asset Grid 2020'!$BL:$BL,'Select cpr_ledger'!R189)*T189</f>
        <v>799854.82413555158</v>
      </c>
      <c r="N189" s="10">
        <f t="shared" si="54"/>
        <v>0</v>
      </c>
      <c r="O189" s="10">
        <f t="shared" si="61"/>
        <v>-517365.56</v>
      </c>
      <c r="P189" s="10">
        <f t="shared" si="62"/>
        <v>-108646.76759999999</v>
      </c>
      <c r="R189" s="11" t="s">
        <v>104</v>
      </c>
      <c r="S189" s="10">
        <f t="shared" si="55"/>
        <v>4204640.88</v>
      </c>
      <c r="T189" s="12">
        <f t="shared" si="56"/>
        <v>0.28914909612922762</v>
      </c>
      <c r="U189" s="13">
        <f>SUMIFS('KYPCo Gen Asset Grid 2020'!$BK:$BK,'KYPCo Gen Asset Grid 2020'!$BJ:$BJ,'Select cpr_ledger'!H189,'KYPCo Gen Asset Grid 2020'!$BL:$BL,'Select cpr_ledger'!R189)</f>
        <v>0</v>
      </c>
      <c r="V189" s="14">
        <f t="shared" si="57"/>
        <v>0</v>
      </c>
      <c r="X189" s="17">
        <f t="shared" si="58"/>
        <v>0</v>
      </c>
    </row>
    <row r="190" spans="1:24" x14ac:dyDescent="0.2">
      <c r="A190" t="s">
        <v>11</v>
      </c>
      <c r="B190" t="s">
        <v>12</v>
      </c>
      <c r="C190" t="s">
        <v>13</v>
      </c>
      <c r="D190" t="s">
        <v>14</v>
      </c>
      <c r="E190" t="s">
        <v>15</v>
      </c>
      <c r="F190" t="s">
        <v>16</v>
      </c>
      <c r="G190" t="s">
        <v>24</v>
      </c>
      <c r="H190">
        <v>1963</v>
      </c>
      <c r="I190" s="3">
        <v>2004804.4</v>
      </c>
      <c r="J190" s="3">
        <v>1972297.92</v>
      </c>
      <c r="K190" s="3">
        <v>32506.48</v>
      </c>
      <c r="L190" s="10">
        <f>SUMIFS('KYPCo Gen Asset Grid 2020'!$O:$O,'KYPCo Gen Asset Grid 2020'!$BJ:$BJ,'Select cpr_ledger'!H190,'KYPCo Gen Asset Grid 2020'!$BL:$BL,'Select cpr_ledger'!R190)*T190</f>
        <v>0</v>
      </c>
      <c r="M190" s="10">
        <f>SUMIFS('KYPCo Gen Asset Grid 2020'!$P:$P,'KYPCo Gen Asset Grid 2020'!$BJ:$BJ,'Select cpr_ledger'!H190,'KYPCo Gen Asset Grid 2020'!$BL:$BL,'Select cpr_ledger'!R190)*T190</f>
        <v>0</v>
      </c>
      <c r="N190" s="10">
        <f t="shared" si="54"/>
        <v>0</v>
      </c>
      <c r="O190" s="10">
        <f t="shared" si="61"/>
        <v>-32506.48</v>
      </c>
      <c r="P190" s="10">
        <f t="shared" si="62"/>
        <v>-6826.3607999999995</v>
      </c>
      <c r="R190" s="11" t="s">
        <v>104</v>
      </c>
      <c r="S190" s="10">
        <f t="shared" si="55"/>
        <v>12344361.029999999</v>
      </c>
      <c r="T190" s="12">
        <f t="shared" si="56"/>
        <v>0.16240649436028362</v>
      </c>
      <c r="U190" s="13">
        <f>SUMIFS('KYPCo Gen Asset Grid 2020'!$BK:$BK,'KYPCo Gen Asset Grid 2020'!$BJ:$BJ,'Select cpr_ledger'!H190,'KYPCo Gen Asset Grid 2020'!$BL:$BL,'Select cpr_ledger'!R190)</f>
        <v>0</v>
      </c>
      <c r="V190" s="14">
        <f t="shared" si="57"/>
        <v>0</v>
      </c>
      <c r="X190" s="17">
        <f t="shared" si="58"/>
        <v>0</v>
      </c>
    </row>
    <row r="191" spans="1:24" x14ac:dyDescent="0.2">
      <c r="A191" t="s">
        <v>11</v>
      </c>
      <c r="B191" t="s">
        <v>34</v>
      </c>
      <c r="C191" t="s">
        <v>13</v>
      </c>
      <c r="D191" t="s">
        <v>35</v>
      </c>
      <c r="E191" t="s">
        <v>15</v>
      </c>
      <c r="F191" t="s">
        <v>16</v>
      </c>
      <c r="G191" t="s">
        <v>24</v>
      </c>
      <c r="H191">
        <v>2016</v>
      </c>
      <c r="I191" s="3">
        <v>257804.4</v>
      </c>
      <c r="J191" s="3">
        <v>29336.57</v>
      </c>
      <c r="K191" s="3">
        <v>228467.83</v>
      </c>
      <c r="L191" s="10">
        <f>SUMIFS('KYPCo Gen Asset Grid 2020'!$O:$O,'KYPCo Gen Asset Grid 2020'!$BJ:$BJ,'Select cpr_ledger'!H191,'KYPCo Gen Asset Grid 2020'!$BL:$BL,'Select cpr_ledger'!R191)*T191</f>
        <v>120483.42377303918</v>
      </c>
      <c r="M191" s="10">
        <f>SUMIFS('KYPCo Gen Asset Grid 2020'!$P:$P,'KYPCo Gen Asset Grid 2020'!$BJ:$BJ,'Select cpr_ledger'!H191,'KYPCo Gen Asset Grid 2020'!$BL:$BL,'Select cpr_ledger'!R191)*T191</f>
        <v>35585.98406968364</v>
      </c>
      <c r="N191" s="10">
        <f t="shared" si="54"/>
        <v>84897.439703355543</v>
      </c>
      <c r="O191" s="10">
        <f t="shared" si="61"/>
        <v>-143570.39029664444</v>
      </c>
      <c r="P191" s="10">
        <f t="shared" si="62"/>
        <v>-30149.781962295332</v>
      </c>
      <c r="R191" s="11" t="s">
        <v>104</v>
      </c>
      <c r="S191" s="10">
        <f t="shared" si="55"/>
        <v>70475807.170000002</v>
      </c>
      <c r="T191" s="12">
        <f t="shared" si="56"/>
        <v>3.6580553008514053E-3</v>
      </c>
      <c r="U191" s="13">
        <f>SUMIFS('KYPCo Gen Asset Grid 2020'!$BK:$BK,'KYPCo Gen Asset Grid 2020'!$BJ:$BJ,'Select cpr_ledger'!H191,'KYPCo Gen Asset Grid 2020'!$BL:$BL,'Select cpr_ledger'!R191)</f>
        <v>23208353.27</v>
      </c>
      <c r="V191" s="14">
        <f t="shared" si="57"/>
        <v>84897.439703355543</v>
      </c>
      <c r="X191" s="17">
        <f t="shared" si="58"/>
        <v>0</v>
      </c>
    </row>
    <row r="192" spans="1:24" x14ac:dyDescent="0.2">
      <c r="A192" t="s">
        <v>11</v>
      </c>
      <c r="B192" t="s">
        <v>50</v>
      </c>
      <c r="C192" t="s">
        <v>13</v>
      </c>
      <c r="D192" t="s">
        <v>63</v>
      </c>
      <c r="E192" t="s">
        <v>15</v>
      </c>
      <c r="F192" t="s">
        <v>19</v>
      </c>
      <c r="G192" t="s">
        <v>20</v>
      </c>
      <c r="H192">
        <v>2012</v>
      </c>
      <c r="I192" s="3">
        <v>299979.45</v>
      </c>
      <c r="J192" s="3">
        <v>0</v>
      </c>
      <c r="K192" s="3">
        <v>299979.45</v>
      </c>
      <c r="L192" s="10">
        <f t="shared" ref="L192" si="63">I192</f>
        <v>299979.45</v>
      </c>
      <c r="M192" s="10">
        <f t="shared" ref="M192" si="64">J192</f>
        <v>0</v>
      </c>
      <c r="N192" s="10">
        <f t="shared" ref="N192" si="65">L192-M192</f>
        <v>299979.45</v>
      </c>
      <c r="O192" s="10">
        <f t="shared" si="61"/>
        <v>0</v>
      </c>
      <c r="P192" s="10">
        <f t="shared" si="62"/>
        <v>0</v>
      </c>
      <c r="Q192" s="11" t="s">
        <v>95</v>
      </c>
      <c r="S192" s="11"/>
    </row>
    <row r="193" spans="1:24" x14ac:dyDescent="0.2">
      <c r="A193" t="s">
        <v>11</v>
      </c>
      <c r="B193" t="s">
        <v>43</v>
      </c>
      <c r="C193" t="s">
        <v>13</v>
      </c>
      <c r="D193" t="s">
        <v>44</v>
      </c>
      <c r="E193" t="s">
        <v>15</v>
      </c>
      <c r="F193" t="s">
        <v>16</v>
      </c>
      <c r="G193" t="s">
        <v>24</v>
      </c>
      <c r="H193">
        <v>1987</v>
      </c>
      <c r="I193" s="3">
        <v>28149.17</v>
      </c>
      <c r="J193" s="3">
        <v>21406</v>
      </c>
      <c r="K193" s="3">
        <v>6743.17</v>
      </c>
      <c r="L193" s="10">
        <f>SUMIFS('KYPCo Gen Asset Grid 2020'!$O:$O,'KYPCo Gen Asset Grid 2020'!$BJ:$BJ,'Select cpr_ledger'!H193,'KYPCo Gen Asset Grid 2020'!$BL:$BL,'Select cpr_ledger'!R193)*T193</f>
        <v>17464.011353371952</v>
      </c>
      <c r="M193" s="10">
        <f>SUMIFS('KYPCo Gen Asset Grid 2020'!$P:$P,'KYPCo Gen Asset Grid 2020'!$BJ:$BJ,'Select cpr_ledger'!H193,'KYPCo Gen Asset Grid 2020'!$BL:$BL,'Select cpr_ledger'!R193)*T193</f>
        <v>17464.011353371952</v>
      </c>
      <c r="N193" s="10">
        <f t="shared" ref="N193:N218" si="66">V193</f>
        <v>0</v>
      </c>
      <c r="O193" s="10">
        <f t="shared" si="61"/>
        <v>-6743.17</v>
      </c>
      <c r="P193" s="10">
        <f t="shared" si="62"/>
        <v>-1416.0656999999999</v>
      </c>
      <c r="R193" s="11" t="s">
        <v>104</v>
      </c>
      <c r="S193" s="10">
        <f t="shared" ref="S193:S218" si="67">SUMIFS($I:$I,$H:$H,H193,$R:$R,R193)</f>
        <v>3571575.57</v>
      </c>
      <c r="T193" s="12">
        <f t="shared" ref="T193:T218" si="68">I193/S193</f>
        <v>7.8814432029503442E-3</v>
      </c>
      <c r="U193" s="13">
        <f>SUMIFS('KYPCo Gen Asset Grid 2020'!$BK:$BK,'KYPCo Gen Asset Grid 2020'!$BJ:$BJ,'Select cpr_ledger'!H193,'KYPCo Gen Asset Grid 2020'!$BL:$BL,'Select cpr_ledger'!R193)</f>
        <v>0</v>
      </c>
      <c r="V193" s="14">
        <f t="shared" ref="V193:V218" si="69">U193*T193</f>
        <v>0</v>
      </c>
      <c r="X193" s="17">
        <f t="shared" ref="X193:X218" si="70">L193-M193-V193</f>
        <v>0</v>
      </c>
    </row>
    <row r="194" spans="1:24" x14ac:dyDescent="0.2">
      <c r="A194" t="s">
        <v>11</v>
      </c>
      <c r="B194" t="s">
        <v>12</v>
      </c>
      <c r="C194" t="s">
        <v>13</v>
      </c>
      <c r="D194" t="s">
        <v>14</v>
      </c>
      <c r="E194" t="s">
        <v>15</v>
      </c>
      <c r="F194" t="s">
        <v>16</v>
      </c>
      <c r="G194" t="s">
        <v>24</v>
      </c>
      <c r="H194">
        <v>1990</v>
      </c>
      <c r="I194" s="3">
        <v>143166.93</v>
      </c>
      <c r="J194" s="3">
        <v>141263.34</v>
      </c>
      <c r="K194" s="3">
        <v>1903.59</v>
      </c>
      <c r="L194" s="10">
        <f>SUMIFS('KYPCo Gen Asset Grid 2020'!$O:$O,'KYPCo Gen Asset Grid 2020'!$BJ:$BJ,'Select cpr_ledger'!H194,'KYPCo Gen Asset Grid 2020'!$BL:$BL,'Select cpr_ledger'!R194)*T194</f>
        <v>102674.99304787177</v>
      </c>
      <c r="M194" s="10">
        <f>SUMIFS('KYPCo Gen Asset Grid 2020'!$P:$P,'KYPCo Gen Asset Grid 2020'!$BJ:$BJ,'Select cpr_ledger'!H194,'KYPCo Gen Asset Grid 2020'!$BL:$BL,'Select cpr_ledger'!R194)*T194</f>
        <v>102674.99304787177</v>
      </c>
      <c r="N194" s="10">
        <f t="shared" si="66"/>
        <v>0</v>
      </c>
      <c r="O194" s="10">
        <f t="shared" si="61"/>
        <v>-1903.59</v>
      </c>
      <c r="P194" s="10">
        <f t="shared" si="62"/>
        <v>-399.75389999999999</v>
      </c>
      <c r="R194" s="11" t="s">
        <v>104</v>
      </c>
      <c r="S194" s="10">
        <f t="shared" si="67"/>
        <v>1292457.03</v>
      </c>
      <c r="T194" s="12">
        <f t="shared" si="68"/>
        <v>0.11077113333508658</v>
      </c>
      <c r="U194" s="13">
        <f>SUMIFS('KYPCo Gen Asset Grid 2020'!$BK:$BK,'KYPCo Gen Asset Grid 2020'!$BJ:$BJ,'Select cpr_ledger'!H194,'KYPCo Gen Asset Grid 2020'!$BL:$BL,'Select cpr_ledger'!R194)</f>
        <v>0</v>
      </c>
      <c r="V194" s="14">
        <f t="shared" si="69"/>
        <v>0</v>
      </c>
      <c r="X194" s="17">
        <f t="shared" si="70"/>
        <v>0</v>
      </c>
    </row>
    <row r="195" spans="1:24" x14ac:dyDescent="0.2">
      <c r="A195" t="s">
        <v>11</v>
      </c>
      <c r="B195" t="s">
        <v>26</v>
      </c>
      <c r="C195" t="s">
        <v>13</v>
      </c>
      <c r="D195" t="s">
        <v>45</v>
      </c>
      <c r="E195" t="s">
        <v>15</v>
      </c>
      <c r="F195" t="s">
        <v>19</v>
      </c>
      <c r="G195" t="s">
        <v>20</v>
      </c>
      <c r="H195">
        <v>2011</v>
      </c>
      <c r="I195" s="3">
        <v>1522764.85</v>
      </c>
      <c r="J195" s="3">
        <v>359548.93</v>
      </c>
      <c r="K195" s="3">
        <v>1163215.92</v>
      </c>
      <c r="L195" s="10">
        <f>SUMIFS('KYPCo Gen Asset Grid 2020'!$O:$O,'KYPCo Gen Asset Grid 2020'!$BJ:$BJ,'Select cpr_ledger'!H195,'KYPCo Gen Asset Grid 2020'!$BL:$BL,'Select cpr_ledger'!R195)*T195</f>
        <v>632872.13283634861</v>
      </c>
      <c r="M195" s="10">
        <f>SUMIFS('KYPCo Gen Asset Grid 2020'!$P:$P,'KYPCo Gen Asset Grid 2020'!$BJ:$BJ,'Select cpr_ledger'!H195,'KYPCo Gen Asset Grid 2020'!$BL:$BL,'Select cpr_ledger'!R195)*T195</f>
        <v>336384.82768962916</v>
      </c>
      <c r="N195" s="10">
        <f t="shared" si="66"/>
        <v>296487.30514671945</v>
      </c>
      <c r="O195" s="10">
        <f t="shared" si="61"/>
        <v>-866728.61485328048</v>
      </c>
      <c r="P195" s="10">
        <f t="shared" si="62"/>
        <v>-182013.00911918891</v>
      </c>
      <c r="R195" s="11" t="s">
        <v>104</v>
      </c>
      <c r="S195" s="10">
        <f t="shared" si="67"/>
        <v>8499666.120000001</v>
      </c>
      <c r="T195" s="12">
        <f t="shared" si="68"/>
        <v>0.17915584312387084</v>
      </c>
      <c r="U195" s="13">
        <f>SUMIFS('KYPCo Gen Asset Grid 2020'!$BK:$BK,'KYPCo Gen Asset Grid 2020'!$BJ:$BJ,'Select cpr_ledger'!H195,'KYPCo Gen Asset Grid 2020'!$BL:$BL,'Select cpr_ledger'!R195)</f>
        <v>1654912.8399999994</v>
      </c>
      <c r="V195" s="14">
        <f t="shared" si="69"/>
        <v>296487.30514671945</v>
      </c>
      <c r="X195" s="17">
        <f t="shared" si="70"/>
        <v>0</v>
      </c>
    </row>
    <row r="196" spans="1:24" x14ac:dyDescent="0.2">
      <c r="A196" t="s">
        <v>11</v>
      </c>
      <c r="B196" t="s">
        <v>12</v>
      </c>
      <c r="C196" t="s">
        <v>13</v>
      </c>
      <c r="D196" t="s">
        <v>18</v>
      </c>
      <c r="E196" t="s">
        <v>15</v>
      </c>
      <c r="F196" t="s">
        <v>19</v>
      </c>
      <c r="G196" t="s">
        <v>20</v>
      </c>
      <c r="H196">
        <v>1994</v>
      </c>
      <c r="I196" s="3">
        <v>11665720.279999999</v>
      </c>
      <c r="J196" s="3">
        <v>9146445.4600000009</v>
      </c>
      <c r="K196" s="3">
        <v>2519274.8199999998</v>
      </c>
      <c r="L196" s="10">
        <f>SUMIFS('KYPCo Gen Asset Grid 2020'!$O:$O,'KYPCo Gen Asset Grid 2020'!$BJ:$BJ,'Select cpr_ledger'!H196,'KYPCo Gen Asset Grid 2020'!$BL:$BL,'Select cpr_ledger'!R196)*T196</f>
        <v>3420035.1285129352</v>
      </c>
      <c r="M196" s="10">
        <f>SUMIFS('KYPCo Gen Asset Grid 2020'!$P:$P,'KYPCo Gen Asset Grid 2020'!$BJ:$BJ,'Select cpr_ledger'!H196,'KYPCo Gen Asset Grid 2020'!$BL:$BL,'Select cpr_ledger'!R196)*T196</f>
        <v>3420035.1285129352</v>
      </c>
      <c r="N196" s="10">
        <f t="shared" si="66"/>
        <v>0</v>
      </c>
      <c r="O196" s="10">
        <f t="shared" si="61"/>
        <v>-2519274.8199999998</v>
      </c>
      <c r="P196" s="10">
        <f t="shared" si="62"/>
        <v>-529047.71219999995</v>
      </c>
      <c r="R196" s="11" t="s">
        <v>104</v>
      </c>
      <c r="S196" s="10">
        <f t="shared" si="67"/>
        <v>14037455.389999999</v>
      </c>
      <c r="T196" s="12">
        <f t="shared" si="68"/>
        <v>0.8310423759786566</v>
      </c>
      <c r="U196" s="13">
        <f>SUMIFS('KYPCo Gen Asset Grid 2020'!$BK:$BK,'KYPCo Gen Asset Grid 2020'!$BJ:$BJ,'Select cpr_ledger'!H196,'KYPCo Gen Asset Grid 2020'!$BL:$BL,'Select cpr_ledger'!R196)</f>
        <v>0</v>
      </c>
      <c r="V196" s="14">
        <f t="shared" si="69"/>
        <v>0</v>
      </c>
      <c r="X196" s="17">
        <f t="shared" si="70"/>
        <v>0</v>
      </c>
    </row>
    <row r="197" spans="1:24" x14ac:dyDescent="0.2">
      <c r="A197" t="s">
        <v>11</v>
      </c>
      <c r="B197" t="s">
        <v>43</v>
      </c>
      <c r="C197" t="s">
        <v>13</v>
      </c>
      <c r="D197" t="s">
        <v>44</v>
      </c>
      <c r="E197" t="s">
        <v>15</v>
      </c>
      <c r="F197" t="s">
        <v>16</v>
      </c>
      <c r="G197" t="s">
        <v>24</v>
      </c>
      <c r="H197">
        <v>1979</v>
      </c>
      <c r="I197" s="3">
        <v>9493.76</v>
      </c>
      <c r="J197" s="3">
        <v>8943.58</v>
      </c>
      <c r="K197" s="3">
        <v>550.17999999999995</v>
      </c>
      <c r="L197" s="10">
        <f>SUMIFS('KYPCo Gen Asset Grid 2020'!$O:$O,'KYPCo Gen Asset Grid 2020'!$BJ:$BJ,'Select cpr_ledger'!H197,'KYPCo Gen Asset Grid 2020'!$BL:$BL,'Select cpr_ledger'!R197)*T197</f>
        <v>23117.328126160421</v>
      </c>
      <c r="M197" s="10">
        <f>SUMIFS('KYPCo Gen Asset Grid 2020'!$P:$P,'KYPCo Gen Asset Grid 2020'!$BJ:$BJ,'Select cpr_ledger'!H197,'KYPCo Gen Asset Grid 2020'!$BL:$BL,'Select cpr_ledger'!R197)*T197</f>
        <v>23117.328126160421</v>
      </c>
      <c r="N197" s="10">
        <f t="shared" si="66"/>
        <v>0</v>
      </c>
      <c r="O197" s="10">
        <f t="shared" si="61"/>
        <v>-550.17999999999995</v>
      </c>
      <c r="P197" s="10">
        <f t="shared" si="62"/>
        <v>-115.53779999999999</v>
      </c>
      <c r="R197" s="11" t="s">
        <v>104</v>
      </c>
      <c r="S197" s="10">
        <f t="shared" si="67"/>
        <v>1841146.6700000002</v>
      </c>
      <c r="T197" s="12">
        <f t="shared" si="68"/>
        <v>5.1564387317388459E-3</v>
      </c>
      <c r="U197" s="13">
        <f>SUMIFS('KYPCo Gen Asset Grid 2020'!$BK:$BK,'KYPCo Gen Asset Grid 2020'!$BJ:$BJ,'Select cpr_ledger'!H197,'KYPCo Gen Asset Grid 2020'!$BL:$BL,'Select cpr_ledger'!R197)</f>
        <v>0</v>
      </c>
      <c r="V197" s="14">
        <f t="shared" si="69"/>
        <v>0</v>
      </c>
      <c r="X197" s="17">
        <f t="shared" si="70"/>
        <v>0</v>
      </c>
    </row>
    <row r="198" spans="1:24" x14ac:dyDescent="0.2">
      <c r="A198" t="s">
        <v>11</v>
      </c>
      <c r="B198" t="s">
        <v>22</v>
      </c>
      <c r="C198" t="s">
        <v>13</v>
      </c>
      <c r="D198" t="s">
        <v>25</v>
      </c>
      <c r="E198" t="s">
        <v>15</v>
      </c>
      <c r="F198" t="s">
        <v>16</v>
      </c>
      <c r="G198" t="s">
        <v>24</v>
      </c>
      <c r="H198">
        <v>1972</v>
      </c>
      <c r="I198" s="3">
        <v>112908.7</v>
      </c>
      <c r="J198" s="3">
        <v>107187.11</v>
      </c>
      <c r="K198" s="3">
        <v>5721.59</v>
      </c>
      <c r="L198" s="10">
        <f>SUMIFS('KYPCo Gen Asset Grid 2020'!$O:$O,'KYPCo Gen Asset Grid 2020'!$BJ:$BJ,'Select cpr_ledger'!H198,'KYPCo Gen Asset Grid 2020'!$BL:$BL,'Select cpr_ledger'!R198)*T198</f>
        <v>125727.1031507583</v>
      </c>
      <c r="M198" s="10">
        <f>SUMIFS('KYPCo Gen Asset Grid 2020'!$P:$P,'KYPCo Gen Asset Grid 2020'!$BJ:$BJ,'Select cpr_ledger'!H198,'KYPCo Gen Asset Grid 2020'!$BL:$BL,'Select cpr_ledger'!R198)*T198</f>
        <v>125727.1031507583</v>
      </c>
      <c r="N198" s="10">
        <f t="shared" si="66"/>
        <v>0</v>
      </c>
      <c r="O198" s="10">
        <f t="shared" si="61"/>
        <v>-5721.59</v>
      </c>
      <c r="P198" s="10">
        <f t="shared" si="62"/>
        <v>-1201.5338999999999</v>
      </c>
      <c r="R198" s="11" t="s">
        <v>104</v>
      </c>
      <c r="S198" s="10">
        <f t="shared" si="67"/>
        <v>4783205.67</v>
      </c>
      <c r="T198" s="12">
        <f t="shared" si="68"/>
        <v>2.3605236276616138E-2</v>
      </c>
      <c r="U198" s="13">
        <f>SUMIFS('KYPCo Gen Asset Grid 2020'!$BK:$BK,'KYPCo Gen Asset Grid 2020'!$BJ:$BJ,'Select cpr_ledger'!H198,'KYPCo Gen Asset Grid 2020'!$BL:$BL,'Select cpr_ledger'!R198)</f>
        <v>0</v>
      </c>
      <c r="V198" s="14">
        <f t="shared" si="69"/>
        <v>0</v>
      </c>
      <c r="X198" s="17">
        <f t="shared" si="70"/>
        <v>0</v>
      </c>
    </row>
    <row r="199" spans="1:24" x14ac:dyDescent="0.2">
      <c r="A199" t="s">
        <v>11</v>
      </c>
      <c r="B199" t="s">
        <v>34</v>
      </c>
      <c r="C199" t="s">
        <v>13</v>
      </c>
      <c r="D199" t="s">
        <v>35</v>
      </c>
      <c r="E199" t="s">
        <v>17</v>
      </c>
      <c r="F199" t="s">
        <v>16</v>
      </c>
      <c r="G199" t="s">
        <v>24</v>
      </c>
      <c r="H199">
        <v>2020</v>
      </c>
      <c r="I199" s="3">
        <v>5651.76</v>
      </c>
      <c r="J199" s="3">
        <v>71.459999999999994</v>
      </c>
      <c r="K199" s="3">
        <v>5580.3</v>
      </c>
      <c r="L199" s="10">
        <f>SUMIFS('KYPCo Gen Asset Grid 2020'!$O:$O,'KYPCo Gen Asset Grid 2020'!$BJ:$BJ,'Select cpr_ledger'!H199,'KYPCo Gen Asset Grid 2020'!$BL:$BL,'Select cpr_ledger'!R199)*T199</f>
        <v>4957.0942040302261</v>
      </c>
      <c r="M199" s="10">
        <f>SUMIFS('KYPCo Gen Asset Grid 2020'!$P:$P,'KYPCo Gen Asset Grid 2020'!$BJ:$BJ,'Select cpr_ledger'!H199,'KYPCo Gen Asset Grid 2020'!$BL:$BL,'Select cpr_ledger'!R199)*T199</f>
        <v>185.89103299017327</v>
      </c>
      <c r="N199" s="10">
        <f t="shared" si="66"/>
        <v>4771.2031710400524</v>
      </c>
      <c r="O199" s="10">
        <f t="shared" si="61"/>
        <v>-809.09682895994774</v>
      </c>
      <c r="P199" s="10">
        <f t="shared" si="62"/>
        <v>-169.91033408158901</v>
      </c>
      <c r="R199" s="11" t="s">
        <v>104</v>
      </c>
      <c r="S199" s="10">
        <f t="shared" si="67"/>
        <v>12502426</v>
      </c>
      <c r="T199" s="12">
        <f t="shared" si="68"/>
        <v>4.5205306554103983E-4</v>
      </c>
      <c r="U199" s="13">
        <f>SUMIFS('KYPCo Gen Asset Grid 2020'!$BK:$BK,'KYPCo Gen Asset Grid 2020'!$BJ:$BJ,'Select cpr_ledger'!H199,'KYPCo Gen Asset Grid 2020'!$BL:$BL,'Select cpr_ledger'!R199)</f>
        <v>10554520.109999999</v>
      </c>
      <c r="V199" s="14">
        <f t="shared" si="69"/>
        <v>4771.2031710400524</v>
      </c>
      <c r="X199" s="17">
        <f t="shared" si="70"/>
        <v>0</v>
      </c>
    </row>
    <row r="200" spans="1:24" x14ac:dyDescent="0.2">
      <c r="A200" t="s">
        <v>11</v>
      </c>
      <c r="B200" t="s">
        <v>22</v>
      </c>
      <c r="C200" t="s">
        <v>13</v>
      </c>
      <c r="D200" t="s">
        <v>23</v>
      </c>
      <c r="E200" t="s">
        <v>15</v>
      </c>
      <c r="F200" t="s">
        <v>19</v>
      </c>
      <c r="G200" t="s">
        <v>20</v>
      </c>
      <c r="H200">
        <v>2000</v>
      </c>
      <c r="I200" s="3">
        <v>561647.85</v>
      </c>
      <c r="J200" s="3">
        <v>281452.53999999998</v>
      </c>
      <c r="K200" s="3">
        <v>280195.31</v>
      </c>
      <c r="L200" s="10">
        <f>SUMIFS('KYPCo Gen Asset Grid 2020'!$O:$O,'KYPCo Gen Asset Grid 2020'!$BJ:$BJ,'Select cpr_ledger'!H200,'KYPCo Gen Asset Grid 2020'!$BL:$BL,'Select cpr_ledger'!R200)*T200</f>
        <v>788869.96353963902</v>
      </c>
      <c r="M200" s="10">
        <f>SUMIFS('KYPCo Gen Asset Grid 2020'!$P:$P,'KYPCo Gen Asset Grid 2020'!$BJ:$BJ,'Select cpr_ledger'!H200,'KYPCo Gen Asset Grid 2020'!$BL:$BL,'Select cpr_ledger'!R200)*T200</f>
        <v>788869.96353963902</v>
      </c>
      <c r="N200" s="10">
        <f t="shared" si="66"/>
        <v>0</v>
      </c>
      <c r="O200" s="10">
        <f t="shared" si="61"/>
        <v>-280195.31</v>
      </c>
      <c r="P200" s="10">
        <f t="shared" si="62"/>
        <v>-58841.015099999997</v>
      </c>
      <c r="R200" s="11" t="s">
        <v>104</v>
      </c>
      <c r="S200" s="10">
        <f t="shared" si="67"/>
        <v>3473775.88</v>
      </c>
      <c r="T200" s="12">
        <f t="shared" si="68"/>
        <v>0.16168223552752631</v>
      </c>
      <c r="U200" s="13">
        <f>SUMIFS('KYPCo Gen Asset Grid 2020'!$BK:$BK,'KYPCo Gen Asset Grid 2020'!$BJ:$BJ,'Select cpr_ledger'!H200,'KYPCo Gen Asset Grid 2020'!$BL:$BL,'Select cpr_ledger'!R200)</f>
        <v>0</v>
      </c>
      <c r="V200" s="14">
        <f t="shared" si="69"/>
        <v>0</v>
      </c>
      <c r="X200" s="17">
        <f t="shared" si="70"/>
        <v>0</v>
      </c>
    </row>
    <row r="201" spans="1:24" x14ac:dyDescent="0.2">
      <c r="A201" t="s">
        <v>11</v>
      </c>
      <c r="B201" t="s">
        <v>12</v>
      </c>
      <c r="C201" t="s">
        <v>13</v>
      </c>
      <c r="D201" t="s">
        <v>14</v>
      </c>
      <c r="E201" t="s">
        <v>15</v>
      </c>
      <c r="F201" t="s">
        <v>16</v>
      </c>
      <c r="G201" t="s">
        <v>24</v>
      </c>
      <c r="H201">
        <v>1986</v>
      </c>
      <c r="I201" s="3">
        <v>121432.04</v>
      </c>
      <c r="J201" s="3">
        <v>119764.95</v>
      </c>
      <c r="K201" s="3">
        <v>1667.09</v>
      </c>
      <c r="L201" s="10">
        <f>SUMIFS('KYPCo Gen Asset Grid 2020'!$O:$O,'KYPCo Gen Asset Grid 2020'!$BJ:$BJ,'Select cpr_ledger'!H201,'KYPCo Gen Asset Grid 2020'!$BL:$BL,'Select cpr_ledger'!R201)*T201</f>
        <v>116889.15389735509</v>
      </c>
      <c r="M201" s="10">
        <f>SUMIFS('KYPCo Gen Asset Grid 2020'!$P:$P,'KYPCo Gen Asset Grid 2020'!$BJ:$BJ,'Select cpr_ledger'!H201,'KYPCo Gen Asset Grid 2020'!$BL:$BL,'Select cpr_ledger'!R201)*T201</f>
        <v>116889.15389735509</v>
      </c>
      <c r="N201" s="10">
        <f t="shared" si="66"/>
        <v>0</v>
      </c>
      <c r="O201" s="10">
        <f t="shared" ref="O201:O215" si="71">N201-K201</f>
        <v>-1667.09</v>
      </c>
      <c r="P201" s="10">
        <f t="shared" ref="P201:P215" si="72">O201*0.21</f>
        <v>-350.08889999999997</v>
      </c>
      <c r="R201" s="11" t="s">
        <v>104</v>
      </c>
      <c r="S201" s="10">
        <f t="shared" si="67"/>
        <v>1220219.45</v>
      </c>
      <c r="T201" s="12">
        <f t="shared" si="68"/>
        <v>9.951655827154697E-2</v>
      </c>
      <c r="U201" s="13">
        <f>SUMIFS('KYPCo Gen Asset Grid 2020'!$BK:$BK,'KYPCo Gen Asset Grid 2020'!$BJ:$BJ,'Select cpr_ledger'!H201,'KYPCo Gen Asset Grid 2020'!$BL:$BL,'Select cpr_ledger'!R201)</f>
        <v>0</v>
      </c>
      <c r="V201" s="14">
        <f t="shared" si="69"/>
        <v>0</v>
      </c>
      <c r="X201" s="17">
        <f t="shared" si="70"/>
        <v>0</v>
      </c>
    </row>
    <row r="202" spans="1:24" x14ac:dyDescent="0.2">
      <c r="A202" t="s">
        <v>11</v>
      </c>
      <c r="B202" t="s">
        <v>26</v>
      </c>
      <c r="C202" t="s">
        <v>13</v>
      </c>
      <c r="D202" t="s">
        <v>45</v>
      </c>
      <c r="E202" t="s">
        <v>15</v>
      </c>
      <c r="F202" t="s">
        <v>19</v>
      </c>
      <c r="G202" t="s">
        <v>20</v>
      </c>
      <c r="H202">
        <v>1978</v>
      </c>
      <c r="I202" s="3">
        <v>1907150.85</v>
      </c>
      <c r="J202" s="3">
        <v>1912450.8</v>
      </c>
      <c r="K202" s="3">
        <v>-5299.95</v>
      </c>
      <c r="L202" s="10">
        <f>SUMIFS('KYPCo Gen Asset Grid 2020'!$O:$O,'KYPCo Gen Asset Grid 2020'!$BJ:$BJ,'Select cpr_ledger'!H202,'KYPCo Gen Asset Grid 2020'!$BL:$BL,'Select cpr_ledger'!R202)*T202</f>
        <v>2643523.3452939382</v>
      </c>
      <c r="M202" s="10">
        <f>SUMIFS('KYPCo Gen Asset Grid 2020'!$P:$P,'KYPCo Gen Asset Grid 2020'!$BJ:$BJ,'Select cpr_ledger'!H202,'KYPCo Gen Asset Grid 2020'!$BL:$BL,'Select cpr_ledger'!R202)*T202</f>
        <v>2643523.3452939382</v>
      </c>
      <c r="N202" s="10">
        <f t="shared" si="66"/>
        <v>0</v>
      </c>
      <c r="O202" s="10">
        <f t="shared" si="71"/>
        <v>5299.95</v>
      </c>
      <c r="P202" s="10">
        <f t="shared" si="72"/>
        <v>1112.9894999999999</v>
      </c>
      <c r="R202" s="11" t="s">
        <v>104</v>
      </c>
      <c r="S202" s="10">
        <f t="shared" si="67"/>
        <v>40116366.789999999</v>
      </c>
      <c r="T202" s="12">
        <f t="shared" si="68"/>
        <v>4.7540467958713667E-2</v>
      </c>
      <c r="U202" s="13">
        <f>SUMIFS('KYPCo Gen Asset Grid 2020'!$BK:$BK,'KYPCo Gen Asset Grid 2020'!$BJ:$BJ,'Select cpr_ledger'!H202,'KYPCo Gen Asset Grid 2020'!$BL:$BL,'Select cpr_ledger'!R202)</f>
        <v>0</v>
      </c>
      <c r="V202" s="14">
        <f t="shared" si="69"/>
        <v>0</v>
      </c>
      <c r="X202" s="17">
        <f t="shared" si="70"/>
        <v>0</v>
      </c>
    </row>
    <row r="203" spans="1:24" x14ac:dyDescent="0.2">
      <c r="A203" t="s">
        <v>11</v>
      </c>
      <c r="B203" t="s">
        <v>61</v>
      </c>
      <c r="C203" t="s">
        <v>13</v>
      </c>
      <c r="D203" t="s">
        <v>62</v>
      </c>
      <c r="E203" t="s">
        <v>15</v>
      </c>
      <c r="F203" t="s">
        <v>38</v>
      </c>
      <c r="G203" t="s">
        <v>39</v>
      </c>
      <c r="H203">
        <v>1994</v>
      </c>
      <c r="I203" s="3">
        <v>284.51</v>
      </c>
      <c r="J203" s="3">
        <v>191.71</v>
      </c>
      <c r="K203" s="3">
        <v>92.8</v>
      </c>
      <c r="L203" s="10">
        <f>SUMIFS('KYPCo Gen Asset Grid 2020'!$O:$O,'KYPCo Gen Asset Grid 2020'!$BJ:$BJ,'Select cpr_ledger'!H203,'KYPCo Gen Asset Grid 2020'!$BL:$BL,'Select cpr_ledger'!R203)*T203</f>
        <v>5615.5405569051536</v>
      </c>
      <c r="M203" s="10">
        <f>SUMIFS('KYPCo Gen Asset Grid 2020'!$P:$P,'KYPCo Gen Asset Grid 2020'!$BJ:$BJ,'Select cpr_ledger'!H203,'KYPCo Gen Asset Grid 2020'!$BL:$BL,'Select cpr_ledger'!R203)*T203</f>
        <v>5615.5405569051536</v>
      </c>
      <c r="N203" s="10">
        <f t="shared" si="66"/>
        <v>0</v>
      </c>
      <c r="O203" s="10">
        <f t="shared" si="71"/>
        <v>-92.8</v>
      </c>
      <c r="P203" s="10">
        <f t="shared" si="72"/>
        <v>-19.488</v>
      </c>
      <c r="R203" s="11" t="s">
        <v>112</v>
      </c>
      <c r="S203" s="10">
        <f t="shared" si="67"/>
        <v>382.83</v>
      </c>
      <c r="T203" s="12">
        <f t="shared" si="68"/>
        <v>0.74317582216649691</v>
      </c>
      <c r="U203" s="13">
        <f>SUMIFS('KYPCo Gen Asset Grid 2020'!$BK:$BK,'KYPCo Gen Asset Grid 2020'!$BJ:$BJ,'Select cpr_ledger'!H203,'KYPCo Gen Asset Grid 2020'!$BL:$BL,'Select cpr_ledger'!R203)</f>
        <v>0</v>
      </c>
      <c r="V203" s="14">
        <f t="shared" si="69"/>
        <v>0</v>
      </c>
      <c r="X203" s="17">
        <f t="shared" si="70"/>
        <v>0</v>
      </c>
    </row>
    <row r="204" spans="1:24" x14ac:dyDescent="0.2">
      <c r="A204" t="s">
        <v>11</v>
      </c>
      <c r="B204" t="s">
        <v>34</v>
      </c>
      <c r="C204" t="s">
        <v>13</v>
      </c>
      <c r="D204" t="s">
        <v>35</v>
      </c>
      <c r="E204" t="s">
        <v>15</v>
      </c>
      <c r="F204" t="s">
        <v>16</v>
      </c>
      <c r="G204" t="s">
        <v>24</v>
      </c>
      <c r="H204">
        <v>1996</v>
      </c>
      <c r="I204" s="3">
        <v>48395.71</v>
      </c>
      <c r="J204" s="3">
        <v>29983.3</v>
      </c>
      <c r="K204" s="3">
        <v>18412.41</v>
      </c>
      <c r="L204" s="10">
        <f>SUMIFS('KYPCo Gen Asset Grid 2020'!$O:$O,'KYPCo Gen Asset Grid 2020'!$BJ:$BJ,'Select cpr_ledger'!H204,'KYPCo Gen Asset Grid 2020'!$BL:$BL,'Select cpr_ledger'!R204)*T204</f>
        <v>60233.026800194712</v>
      </c>
      <c r="M204" s="10">
        <f>SUMIFS('KYPCo Gen Asset Grid 2020'!$P:$P,'KYPCo Gen Asset Grid 2020'!$BJ:$BJ,'Select cpr_ledger'!H204,'KYPCo Gen Asset Grid 2020'!$BL:$BL,'Select cpr_ledger'!R204)*T204</f>
        <v>60233.026800194712</v>
      </c>
      <c r="N204" s="10">
        <f t="shared" si="66"/>
        <v>0</v>
      </c>
      <c r="O204" s="10">
        <f t="shared" si="71"/>
        <v>-18412.41</v>
      </c>
      <c r="P204" s="10">
        <f t="shared" si="72"/>
        <v>-3866.6061</v>
      </c>
      <c r="R204" s="11" t="s">
        <v>104</v>
      </c>
      <c r="S204" s="10">
        <f t="shared" si="67"/>
        <v>1874497.2099999997</v>
      </c>
      <c r="T204" s="12">
        <f t="shared" si="68"/>
        <v>2.5817968542081748E-2</v>
      </c>
      <c r="U204" s="13">
        <f>SUMIFS('KYPCo Gen Asset Grid 2020'!$BK:$BK,'KYPCo Gen Asset Grid 2020'!$BJ:$BJ,'Select cpr_ledger'!H204,'KYPCo Gen Asset Grid 2020'!$BL:$BL,'Select cpr_ledger'!R204)</f>
        <v>0</v>
      </c>
      <c r="V204" s="14">
        <f t="shared" si="69"/>
        <v>0</v>
      </c>
      <c r="X204" s="17">
        <f t="shared" si="70"/>
        <v>0</v>
      </c>
    </row>
    <row r="205" spans="1:24" x14ac:dyDescent="0.2">
      <c r="A205" t="s">
        <v>11</v>
      </c>
      <c r="B205" t="s">
        <v>43</v>
      </c>
      <c r="C205" t="s">
        <v>13</v>
      </c>
      <c r="D205" t="s">
        <v>52</v>
      </c>
      <c r="E205" t="s">
        <v>15</v>
      </c>
      <c r="F205" t="s">
        <v>19</v>
      </c>
      <c r="G205" t="s">
        <v>20</v>
      </c>
      <c r="H205">
        <v>2004</v>
      </c>
      <c r="I205" s="3">
        <v>66449.23</v>
      </c>
      <c r="J205" s="3">
        <v>22506.62</v>
      </c>
      <c r="K205" s="3">
        <v>43942.61</v>
      </c>
      <c r="L205" s="10">
        <f>SUMIFS('KYPCo Gen Asset Grid 2020'!$O:$O,'KYPCo Gen Asset Grid 2020'!$BJ:$BJ,'Select cpr_ledger'!H205,'KYPCo Gen Asset Grid 2020'!$BL:$BL,'Select cpr_ledger'!R205)*T205</f>
        <v>-30450.769779936469</v>
      </c>
      <c r="M205" s="10">
        <f>SUMIFS('KYPCo Gen Asset Grid 2020'!$P:$P,'KYPCo Gen Asset Grid 2020'!$BJ:$BJ,'Select cpr_ledger'!H205,'KYPCo Gen Asset Grid 2020'!$BL:$BL,'Select cpr_ledger'!R205)*T205</f>
        <v>-54615.438393500393</v>
      </c>
      <c r="N205" s="10">
        <f t="shared" si="66"/>
        <v>24164.668613563914</v>
      </c>
      <c r="O205" s="10">
        <f t="shared" si="71"/>
        <v>-19777.941386436087</v>
      </c>
      <c r="P205" s="10">
        <f t="shared" si="72"/>
        <v>-4153.3676911515777</v>
      </c>
      <c r="R205" s="11" t="s">
        <v>104</v>
      </c>
      <c r="S205" s="10">
        <f t="shared" si="67"/>
        <v>4851039.1899999995</v>
      </c>
      <c r="T205" s="12">
        <f t="shared" si="68"/>
        <v>1.3697937163026712E-2</v>
      </c>
      <c r="U205" s="13">
        <f>SUMIFS('KYPCo Gen Asset Grid 2020'!$BK:$BK,'KYPCo Gen Asset Grid 2020'!$BJ:$BJ,'Select cpr_ledger'!H205,'KYPCo Gen Asset Grid 2020'!$BL:$BL,'Select cpr_ledger'!R205)</f>
        <v>1764110.0500000003</v>
      </c>
      <c r="V205" s="14">
        <f t="shared" si="69"/>
        <v>24164.668613563914</v>
      </c>
      <c r="X205" s="17">
        <f t="shared" si="70"/>
        <v>0</v>
      </c>
    </row>
    <row r="206" spans="1:24" x14ac:dyDescent="0.2">
      <c r="A206" t="s">
        <v>11</v>
      </c>
      <c r="B206" t="s">
        <v>43</v>
      </c>
      <c r="C206" t="s">
        <v>13</v>
      </c>
      <c r="D206" t="s">
        <v>44</v>
      </c>
      <c r="E206" t="s">
        <v>15</v>
      </c>
      <c r="F206" t="s">
        <v>16</v>
      </c>
      <c r="G206" t="s">
        <v>24</v>
      </c>
      <c r="H206">
        <v>2008</v>
      </c>
      <c r="I206" s="3">
        <v>58685.81</v>
      </c>
      <c r="J206" s="3">
        <v>16652.060000000001</v>
      </c>
      <c r="K206" s="3">
        <v>42033.75</v>
      </c>
      <c r="L206" s="10">
        <f>SUMIFS('KYPCo Gen Asset Grid 2020'!$O:$O,'KYPCo Gen Asset Grid 2020'!$BJ:$BJ,'Select cpr_ledger'!H206,'KYPCo Gen Asset Grid 2020'!$BL:$BL,'Select cpr_ledger'!R206)*T206</f>
        <v>31693.50348192504</v>
      </c>
      <c r="M206" s="10">
        <f>SUMIFS('KYPCo Gen Asset Grid 2020'!$P:$P,'KYPCo Gen Asset Grid 2020'!$BJ:$BJ,'Select cpr_ledger'!H206,'KYPCo Gen Asset Grid 2020'!$BL:$BL,'Select cpr_ledger'!R206)*T206</f>
        <v>17008.030451210794</v>
      </c>
      <c r="N206" s="10">
        <f t="shared" si="66"/>
        <v>14685.473030714245</v>
      </c>
      <c r="O206" s="10">
        <f t="shared" si="71"/>
        <v>-27348.276969285755</v>
      </c>
      <c r="P206" s="10">
        <f t="shared" si="72"/>
        <v>-5743.1381635500084</v>
      </c>
      <c r="R206" s="11" t="s">
        <v>104</v>
      </c>
      <c r="S206" s="10">
        <f t="shared" si="67"/>
        <v>58197115.450000003</v>
      </c>
      <c r="T206" s="12">
        <f t="shared" si="68"/>
        <v>1.0083972297633868E-3</v>
      </c>
      <c r="U206" s="13">
        <f>SUMIFS('KYPCo Gen Asset Grid 2020'!$BK:$BK,'KYPCo Gen Asset Grid 2020'!$BJ:$BJ,'Select cpr_ledger'!H206,'KYPCo Gen Asset Grid 2020'!$BL:$BL,'Select cpr_ledger'!R206)</f>
        <v>14563182.640000001</v>
      </c>
      <c r="V206" s="14">
        <f t="shared" si="69"/>
        <v>14685.473030714245</v>
      </c>
      <c r="X206" s="17">
        <f t="shared" si="70"/>
        <v>0</v>
      </c>
    </row>
    <row r="207" spans="1:24" x14ac:dyDescent="0.2">
      <c r="A207" t="s">
        <v>11</v>
      </c>
      <c r="B207" t="s">
        <v>34</v>
      </c>
      <c r="C207" t="s">
        <v>13</v>
      </c>
      <c r="D207" t="s">
        <v>35</v>
      </c>
      <c r="E207" t="s">
        <v>15</v>
      </c>
      <c r="F207" t="s">
        <v>16</v>
      </c>
      <c r="G207" t="s">
        <v>24</v>
      </c>
      <c r="H207">
        <v>1985</v>
      </c>
      <c r="I207" s="3">
        <v>24183.46</v>
      </c>
      <c r="J207" s="3">
        <v>19539.18</v>
      </c>
      <c r="K207" s="3">
        <v>4644.28</v>
      </c>
      <c r="L207" s="10">
        <f>SUMIFS('KYPCo Gen Asset Grid 2020'!$O:$O,'KYPCo Gen Asset Grid 2020'!$BJ:$BJ,'Select cpr_ledger'!H207,'KYPCo Gen Asset Grid 2020'!$BL:$BL,'Select cpr_ledger'!R207)*T207</f>
        <v>9404.7639884117925</v>
      </c>
      <c r="M207" s="10">
        <f>SUMIFS('KYPCo Gen Asset Grid 2020'!$P:$P,'KYPCo Gen Asset Grid 2020'!$BJ:$BJ,'Select cpr_ledger'!H207,'KYPCo Gen Asset Grid 2020'!$BL:$BL,'Select cpr_ledger'!R207)*T207</f>
        <v>9404.7639884117925</v>
      </c>
      <c r="N207" s="10">
        <f t="shared" si="66"/>
        <v>0</v>
      </c>
      <c r="O207" s="10">
        <f t="shared" si="71"/>
        <v>-4644.28</v>
      </c>
      <c r="P207" s="10">
        <f t="shared" si="72"/>
        <v>-975.29879999999991</v>
      </c>
      <c r="R207" s="11" t="s">
        <v>104</v>
      </c>
      <c r="S207" s="10">
        <f t="shared" si="67"/>
        <v>597248.6100000001</v>
      </c>
      <c r="T207" s="12">
        <f t="shared" si="68"/>
        <v>4.0491446267242034E-2</v>
      </c>
      <c r="U207" s="13">
        <f>SUMIFS('KYPCo Gen Asset Grid 2020'!$BK:$BK,'KYPCo Gen Asset Grid 2020'!$BJ:$BJ,'Select cpr_ledger'!H207,'KYPCo Gen Asset Grid 2020'!$BL:$BL,'Select cpr_ledger'!R207)</f>
        <v>0</v>
      </c>
      <c r="V207" s="14">
        <f t="shared" si="69"/>
        <v>0</v>
      </c>
      <c r="X207" s="17">
        <f t="shared" si="70"/>
        <v>0</v>
      </c>
    </row>
    <row r="208" spans="1:24" x14ac:dyDescent="0.2">
      <c r="A208" t="s">
        <v>11</v>
      </c>
      <c r="B208" t="s">
        <v>12</v>
      </c>
      <c r="C208" t="s">
        <v>13</v>
      </c>
      <c r="D208" t="s">
        <v>18</v>
      </c>
      <c r="E208" t="s">
        <v>15</v>
      </c>
      <c r="F208" t="s">
        <v>19</v>
      </c>
      <c r="G208" t="s">
        <v>20</v>
      </c>
      <c r="H208">
        <v>2010</v>
      </c>
      <c r="I208" s="3">
        <v>3195376.07</v>
      </c>
      <c r="J208" s="3">
        <v>992672.97</v>
      </c>
      <c r="K208" s="3">
        <v>2202703.1</v>
      </c>
      <c r="L208" s="10">
        <f>SUMIFS('KYPCo Gen Asset Grid 2020'!$O:$O,'KYPCo Gen Asset Grid 2020'!$BJ:$BJ,'Select cpr_ledger'!H208,'KYPCo Gen Asset Grid 2020'!$BL:$BL,'Select cpr_ledger'!R208)*T208</f>
        <v>3102262.3918536264</v>
      </c>
      <c r="M208" s="10">
        <f>SUMIFS('KYPCo Gen Asset Grid 2020'!$P:$P,'KYPCo Gen Asset Grid 2020'!$BJ:$BJ,'Select cpr_ledger'!H208,'KYPCo Gen Asset Grid 2020'!$BL:$BL,'Select cpr_ledger'!R208)*T208</f>
        <v>1871905.2073304104</v>
      </c>
      <c r="N208" s="10">
        <f t="shared" si="66"/>
        <v>1230357.1845232153</v>
      </c>
      <c r="O208" s="10">
        <f t="shared" si="71"/>
        <v>-972345.91547678481</v>
      </c>
      <c r="P208" s="10">
        <f t="shared" si="72"/>
        <v>-204192.6422501248</v>
      </c>
      <c r="R208" s="11" t="s">
        <v>104</v>
      </c>
      <c r="S208" s="10">
        <f t="shared" si="67"/>
        <v>6472391.5700000003</v>
      </c>
      <c r="T208" s="12">
        <f t="shared" si="68"/>
        <v>0.49369325626261512</v>
      </c>
      <c r="U208" s="13">
        <f>SUMIFS('KYPCo Gen Asset Grid 2020'!$BK:$BK,'KYPCo Gen Asset Grid 2020'!$BJ:$BJ,'Select cpr_ledger'!H208,'KYPCo Gen Asset Grid 2020'!$BL:$BL,'Select cpr_ledger'!R208)</f>
        <v>2492149.0599999996</v>
      </c>
      <c r="V208" s="14">
        <f t="shared" si="69"/>
        <v>1230357.1845232153</v>
      </c>
      <c r="X208" s="17">
        <f t="shared" si="70"/>
        <v>0</v>
      </c>
    </row>
    <row r="209" spans="1:24" x14ac:dyDescent="0.2">
      <c r="A209" t="s">
        <v>11</v>
      </c>
      <c r="B209" t="s">
        <v>43</v>
      </c>
      <c r="C209" t="s">
        <v>13</v>
      </c>
      <c r="D209" t="s">
        <v>52</v>
      </c>
      <c r="E209" t="s">
        <v>15</v>
      </c>
      <c r="F209" t="s">
        <v>19</v>
      </c>
      <c r="G209" t="s">
        <v>20</v>
      </c>
      <c r="H209">
        <v>1980</v>
      </c>
      <c r="I209" s="3">
        <v>43725.91</v>
      </c>
      <c r="J209" s="3">
        <v>36352.17</v>
      </c>
      <c r="K209" s="3">
        <v>7373.74</v>
      </c>
      <c r="L209" s="10">
        <f>SUMIFS('KYPCo Gen Asset Grid 2020'!$O:$O,'KYPCo Gen Asset Grid 2020'!$BJ:$BJ,'Select cpr_ledger'!H209,'KYPCo Gen Asset Grid 2020'!$BL:$BL,'Select cpr_ledger'!R209)*T209</f>
        <v>59435.549094683331</v>
      </c>
      <c r="M209" s="10">
        <f>SUMIFS('KYPCo Gen Asset Grid 2020'!$P:$P,'KYPCo Gen Asset Grid 2020'!$BJ:$BJ,'Select cpr_ledger'!H209,'KYPCo Gen Asset Grid 2020'!$BL:$BL,'Select cpr_ledger'!R209)*T209</f>
        <v>59435.549094683331</v>
      </c>
      <c r="N209" s="10">
        <f t="shared" si="66"/>
        <v>0</v>
      </c>
      <c r="O209" s="10">
        <f t="shared" si="71"/>
        <v>-7373.74</v>
      </c>
      <c r="P209" s="10">
        <f t="shared" si="72"/>
        <v>-1548.4853999999998</v>
      </c>
      <c r="R209" s="11" t="s">
        <v>104</v>
      </c>
      <c r="S209" s="10">
        <f t="shared" si="67"/>
        <v>1324829.79</v>
      </c>
      <c r="T209" s="12">
        <f t="shared" si="68"/>
        <v>3.3004926617780844E-2</v>
      </c>
      <c r="U209" s="13">
        <f>SUMIFS('KYPCo Gen Asset Grid 2020'!$BK:$BK,'KYPCo Gen Asset Grid 2020'!$BJ:$BJ,'Select cpr_ledger'!H209,'KYPCo Gen Asset Grid 2020'!$BL:$BL,'Select cpr_ledger'!R209)</f>
        <v>0</v>
      </c>
      <c r="V209" s="14">
        <f t="shared" si="69"/>
        <v>0</v>
      </c>
      <c r="X209" s="17">
        <f t="shared" si="70"/>
        <v>0</v>
      </c>
    </row>
    <row r="210" spans="1:24" x14ac:dyDescent="0.2">
      <c r="A210" t="s">
        <v>11</v>
      </c>
      <c r="B210" t="s">
        <v>34</v>
      </c>
      <c r="C210" t="s">
        <v>13</v>
      </c>
      <c r="D210" t="s">
        <v>40</v>
      </c>
      <c r="E210" t="s">
        <v>15</v>
      </c>
      <c r="F210" t="s">
        <v>19</v>
      </c>
      <c r="G210" t="s">
        <v>20</v>
      </c>
      <c r="H210">
        <v>2003</v>
      </c>
      <c r="I210" s="3">
        <v>49524.84</v>
      </c>
      <c r="J210" s="3">
        <v>26219.86</v>
      </c>
      <c r="K210" s="3">
        <v>23304.98</v>
      </c>
      <c r="L210" s="10">
        <f>SUMIFS('KYPCo Gen Asset Grid 2020'!$O:$O,'KYPCo Gen Asset Grid 2020'!$BJ:$BJ,'Select cpr_ledger'!H210,'KYPCo Gen Asset Grid 2020'!$BL:$BL,'Select cpr_ledger'!R210)*T210</f>
        <v>64902.435461681489</v>
      </c>
      <c r="M210" s="10">
        <f>SUMIFS('KYPCo Gen Asset Grid 2020'!$P:$P,'KYPCo Gen Asset Grid 2020'!$BJ:$BJ,'Select cpr_ledger'!H210,'KYPCo Gen Asset Grid 2020'!$BL:$BL,'Select cpr_ledger'!R210)*T210</f>
        <v>-73998.435505689529</v>
      </c>
      <c r="N210" s="10">
        <f t="shared" si="66"/>
        <v>138900.87096737101</v>
      </c>
      <c r="O210" s="10">
        <f t="shared" si="71"/>
        <v>115595.89096737101</v>
      </c>
      <c r="P210" s="10">
        <f t="shared" si="72"/>
        <v>24275.137103147914</v>
      </c>
      <c r="R210" s="11" t="s">
        <v>104</v>
      </c>
      <c r="S210" s="10">
        <f t="shared" si="67"/>
        <v>2326430.11</v>
      </c>
      <c r="T210" s="12">
        <f t="shared" si="68"/>
        <v>2.1287912233907597E-2</v>
      </c>
      <c r="U210" s="13">
        <f>SUMIFS('KYPCo Gen Asset Grid 2020'!$BK:$BK,'KYPCo Gen Asset Grid 2020'!$BJ:$BJ,'Select cpr_ledger'!H210,'KYPCo Gen Asset Grid 2020'!$BL:$BL,'Select cpr_ledger'!R210)</f>
        <v>6524870.5199999996</v>
      </c>
      <c r="V210" s="14">
        <f t="shared" si="69"/>
        <v>138900.87096737101</v>
      </c>
      <c r="X210" s="17">
        <f t="shared" si="70"/>
        <v>0</v>
      </c>
    </row>
    <row r="211" spans="1:24" x14ac:dyDescent="0.2">
      <c r="A211" t="s">
        <v>11</v>
      </c>
      <c r="B211" t="s">
        <v>46</v>
      </c>
      <c r="C211" t="s">
        <v>13</v>
      </c>
      <c r="D211" t="s">
        <v>47</v>
      </c>
      <c r="E211" t="s">
        <v>15</v>
      </c>
      <c r="F211" t="s">
        <v>16</v>
      </c>
      <c r="G211" t="s">
        <v>24</v>
      </c>
      <c r="H211">
        <v>2005</v>
      </c>
      <c r="I211" s="3">
        <v>6455.04</v>
      </c>
      <c r="J211" s="3">
        <v>2892.27</v>
      </c>
      <c r="K211" s="3">
        <v>3562.77</v>
      </c>
      <c r="L211" s="10">
        <f>SUMIFS('KYPCo Gen Asset Grid 2020'!$O:$O,'KYPCo Gen Asset Grid 2020'!$BJ:$BJ,'Select cpr_ledger'!H211,'KYPCo Gen Asset Grid 2020'!$BL:$BL,'Select cpr_ledger'!R211)*T211</f>
        <v>121472.72596592826</v>
      </c>
      <c r="M211" s="10">
        <f>SUMIFS('KYPCo Gen Asset Grid 2020'!$P:$P,'KYPCo Gen Asset Grid 2020'!$BJ:$BJ,'Select cpr_ledger'!H211,'KYPCo Gen Asset Grid 2020'!$BL:$BL,'Select cpr_ledger'!R211)*T211</f>
        <v>121472.72596592826</v>
      </c>
      <c r="N211" s="10">
        <f t="shared" si="66"/>
        <v>0</v>
      </c>
      <c r="O211" s="10">
        <f t="shared" si="71"/>
        <v>-3562.77</v>
      </c>
      <c r="P211" s="10">
        <f t="shared" si="72"/>
        <v>-748.18169999999998</v>
      </c>
      <c r="R211" s="11" t="s">
        <v>112</v>
      </c>
      <c r="S211" s="10">
        <f t="shared" si="67"/>
        <v>15479.099999999999</v>
      </c>
      <c r="T211" s="12">
        <f t="shared" si="68"/>
        <v>0.41701649320696943</v>
      </c>
      <c r="U211" s="13">
        <f>SUMIFS('KYPCo Gen Asset Grid 2020'!$BK:$BK,'KYPCo Gen Asset Grid 2020'!$BJ:$BJ,'Select cpr_ledger'!H211,'KYPCo Gen Asset Grid 2020'!$BL:$BL,'Select cpr_ledger'!R211)</f>
        <v>0</v>
      </c>
      <c r="V211" s="14">
        <f t="shared" si="69"/>
        <v>0</v>
      </c>
      <c r="X211" s="17">
        <f t="shared" si="70"/>
        <v>0</v>
      </c>
    </row>
    <row r="212" spans="1:24" x14ac:dyDescent="0.2">
      <c r="A212" t="s">
        <v>11</v>
      </c>
      <c r="B212" t="s">
        <v>43</v>
      </c>
      <c r="C212" t="s">
        <v>13</v>
      </c>
      <c r="D212" t="s">
        <v>44</v>
      </c>
      <c r="E212" t="s">
        <v>15</v>
      </c>
      <c r="F212" t="s">
        <v>16</v>
      </c>
      <c r="G212" t="s">
        <v>24</v>
      </c>
      <c r="H212">
        <v>1982</v>
      </c>
      <c r="I212" s="3">
        <v>85905.65</v>
      </c>
      <c r="J212" s="3">
        <v>75077.08</v>
      </c>
      <c r="K212" s="3">
        <v>10828.57</v>
      </c>
      <c r="L212" s="10">
        <f>SUMIFS('KYPCo Gen Asset Grid 2020'!$O:$O,'KYPCo Gen Asset Grid 2020'!$BJ:$BJ,'Select cpr_ledger'!H212,'KYPCo Gen Asset Grid 2020'!$BL:$BL,'Select cpr_ledger'!R212)*T212</f>
        <v>12800.307705522589</v>
      </c>
      <c r="M212" s="10">
        <f>SUMIFS('KYPCo Gen Asset Grid 2020'!$P:$P,'KYPCo Gen Asset Grid 2020'!$BJ:$BJ,'Select cpr_ledger'!H212,'KYPCo Gen Asset Grid 2020'!$BL:$BL,'Select cpr_ledger'!R212)*T212</f>
        <v>12800.307705522589</v>
      </c>
      <c r="N212" s="10">
        <f t="shared" si="66"/>
        <v>0</v>
      </c>
      <c r="O212" s="10">
        <f t="shared" si="71"/>
        <v>-10828.57</v>
      </c>
      <c r="P212" s="10">
        <f t="shared" si="72"/>
        <v>-2273.9996999999998</v>
      </c>
      <c r="R212" s="11" t="s">
        <v>104</v>
      </c>
      <c r="S212" s="10">
        <f t="shared" si="67"/>
        <v>2026264.9699999997</v>
      </c>
      <c r="T212" s="12">
        <f t="shared" si="68"/>
        <v>4.2396059386053543E-2</v>
      </c>
      <c r="U212" s="13">
        <f>SUMIFS('KYPCo Gen Asset Grid 2020'!$BK:$BK,'KYPCo Gen Asset Grid 2020'!$BJ:$BJ,'Select cpr_ledger'!H212,'KYPCo Gen Asset Grid 2020'!$BL:$BL,'Select cpr_ledger'!R212)</f>
        <v>0</v>
      </c>
      <c r="V212" s="14">
        <f t="shared" si="69"/>
        <v>0</v>
      </c>
      <c r="X212" s="17">
        <f t="shared" si="70"/>
        <v>0</v>
      </c>
    </row>
    <row r="213" spans="1:24" x14ac:dyDescent="0.2">
      <c r="A213" t="s">
        <v>11</v>
      </c>
      <c r="B213" t="s">
        <v>34</v>
      </c>
      <c r="C213" t="s">
        <v>13</v>
      </c>
      <c r="D213" t="s">
        <v>35</v>
      </c>
      <c r="E213" t="s">
        <v>15</v>
      </c>
      <c r="F213" t="s">
        <v>16</v>
      </c>
      <c r="G213" t="s">
        <v>24</v>
      </c>
      <c r="H213">
        <v>1993</v>
      </c>
      <c r="I213" s="3">
        <v>3212.3</v>
      </c>
      <c r="J213" s="3">
        <v>2233.85</v>
      </c>
      <c r="K213" s="3">
        <v>978.45</v>
      </c>
      <c r="L213" s="10">
        <f>SUMIFS('KYPCo Gen Asset Grid 2020'!$O:$O,'KYPCo Gen Asset Grid 2020'!$BJ:$BJ,'Select cpr_ledger'!H213,'KYPCo Gen Asset Grid 2020'!$BL:$BL,'Select cpr_ledger'!R213)*T213</f>
        <v>2112.2802832466109</v>
      </c>
      <c r="M213" s="10">
        <f>SUMIFS('KYPCo Gen Asset Grid 2020'!$P:$P,'KYPCo Gen Asset Grid 2020'!$BJ:$BJ,'Select cpr_ledger'!H213,'KYPCo Gen Asset Grid 2020'!$BL:$BL,'Select cpr_ledger'!R213)*T213</f>
        <v>2112.2802832466109</v>
      </c>
      <c r="N213" s="10">
        <f t="shared" si="66"/>
        <v>0</v>
      </c>
      <c r="O213" s="10">
        <f t="shared" si="71"/>
        <v>-978.45</v>
      </c>
      <c r="P213" s="10">
        <f t="shared" si="72"/>
        <v>-205.47450000000001</v>
      </c>
      <c r="R213" s="11" t="s">
        <v>104</v>
      </c>
      <c r="S213" s="10">
        <f t="shared" si="67"/>
        <v>9072292.1499999985</v>
      </c>
      <c r="T213" s="12">
        <f t="shared" si="68"/>
        <v>3.5407810362456202E-4</v>
      </c>
      <c r="U213" s="13">
        <f>SUMIFS('KYPCo Gen Asset Grid 2020'!$BK:$BK,'KYPCo Gen Asset Grid 2020'!$BJ:$BJ,'Select cpr_ledger'!H213,'KYPCo Gen Asset Grid 2020'!$BL:$BL,'Select cpr_ledger'!R213)</f>
        <v>0</v>
      </c>
      <c r="V213" s="14">
        <f t="shared" si="69"/>
        <v>0</v>
      </c>
      <c r="X213" s="17">
        <f t="shared" si="70"/>
        <v>0</v>
      </c>
    </row>
    <row r="214" spans="1:24" x14ac:dyDescent="0.2">
      <c r="A214" t="s">
        <v>11</v>
      </c>
      <c r="B214" t="s">
        <v>26</v>
      </c>
      <c r="C214" t="s">
        <v>13</v>
      </c>
      <c r="D214" t="s">
        <v>27</v>
      </c>
      <c r="E214" t="s">
        <v>15</v>
      </c>
      <c r="F214" t="s">
        <v>16</v>
      </c>
      <c r="G214" t="s">
        <v>24</v>
      </c>
      <c r="H214">
        <v>1971</v>
      </c>
      <c r="I214" s="3">
        <v>30036.42</v>
      </c>
      <c r="J214" s="3">
        <v>26445.62</v>
      </c>
      <c r="K214" s="3">
        <v>3590.8</v>
      </c>
      <c r="L214" s="10">
        <f>SUMIFS('KYPCo Gen Asset Grid 2020'!$O:$O,'KYPCo Gen Asset Grid 2020'!$BJ:$BJ,'Select cpr_ledger'!H214,'KYPCo Gen Asset Grid 2020'!$BL:$BL,'Select cpr_ledger'!R214)*T214</f>
        <v>42654.486774433353</v>
      </c>
      <c r="M214" s="10">
        <f>SUMIFS('KYPCo Gen Asset Grid 2020'!$P:$P,'KYPCo Gen Asset Grid 2020'!$BJ:$BJ,'Select cpr_ledger'!H214,'KYPCo Gen Asset Grid 2020'!$BL:$BL,'Select cpr_ledger'!R214)*T214</f>
        <v>42654.486774433353</v>
      </c>
      <c r="N214" s="10">
        <f t="shared" si="66"/>
        <v>0</v>
      </c>
      <c r="O214" s="10">
        <f t="shared" si="71"/>
        <v>-3590.8</v>
      </c>
      <c r="P214" s="10">
        <f t="shared" si="72"/>
        <v>-754.06799999999998</v>
      </c>
      <c r="R214" s="11" t="s">
        <v>104</v>
      </c>
      <c r="S214" s="10">
        <f t="shared" si="67"/>
        <v>69866541.61999999</v>
      </c>
      <c r="T214" s="12">
        <f t="shared" si="68"/>
        <v>4.2991136105414117E-4</v>
      </c>
      <c r="U214" s="13">
        <f>SUMIFS('KYPCo Gen Asset Grid 2020'!$BK:$BK,'KYPCo Gen Asset Grid 2020'!$BJ:$BJ,'Select cpr_ledger'!H214,'KYPCo Gen Asset Grid 2020'!$BL:$BL,'Select cpr_ledger'!R214)</f>
        <v>0</v>
      </c>
      <c r="V214" s="14">
        <f t="shared" si="69"/>
        <v>0</v>
      </c>
      <c r="X214" s="17">
        <f t="shared" si="70"/>
        <v>0</v>
      </c>
    </row>
    <row r="215" spans="1:24" x14ac:dyDescent="0.2">
      <c r="A215" t="s">
        <v>11</v>
      </c>
      <c r="B215" t="s">
        <v>21</v>
      </c>
      <c r="C215" t="s">
        <v>13</v>
      </c>
      <c r="D215" t="s">
        <v>48</v>
      </c>
      <c r="E215" t="s">
        <v>15</v>
      </c>
      <c r="F215" t="s">
        <v>16</v>
      </c>
      <c r="G215" t="s">
        <v>24</v>
      </c>
      <c r="H215">
        <v>1986</v>
      </c>
      <c r="I215" s="3">
        <v>830.66</v>
      </c>
      <c r="J215" s="3">
        <v>568.36</v>
      </c>
      <c r="K215" s="3">
        <v>262.3</v>
      </c>
      <c r="L215" s="10">
        <f>SUMIFS('KYPCo Gen Asset Grid 2020'!$O:$O,'KYPCo Gen Asset Grid 2020'!$BJ:$BJ,'Select cpr_ledger'!H215,'KYPCo Gen Asset Grid 2020'!$BL:$BL,'Select cpr_ledger'!R215)*T215</f>
        <v>0</v>
      </c>
      <c r="M215" s="10">
        <f>SUMIFS('KYPCo Gen Asset Grid 2020'!$P:$P,'KYPCo Gen Asset Grid 2020'!$BJ:$BJ,'Select cpr_ledger'!H215,'KYPCo Gen Asset Grid 2020'!$BL:$BL,'Select cpr_ledger'!R215)*T215</f>
        <v>0</v>
      </c>
      <c r="N215" s="10">
        <f t="shared" si="66"/>
        <v>0</v>
      </c>
      <c r="O215" s="10">
        <f t="shared" si="71"/>
        <v>-262.3</v>
      </c>
      <c r="P215" s="10">
        <f t="shared" si="72"/>
        <v>-55.082999999999998</v>
      </c>
      <c r="R215" s="11" t="s">
        <v>106</v>
      </c>
      <c r="S215" s="10">
        <f t="shared" si="67"/>
        <v>94577.150000000009</v>
      </c>
      <c r="T215" s="12">
        <f t="shared" si="68"/>
        <v>8.7828825461541173E-3</v>
      </c>
      <c r="U215" s="13">
        <f>SUMIFS('KYPCo Gen Asset Grid 2020'!$BK:$BK,'KYPCo Gen Asset Grid 2020'!$BJ:$BJ,'Select cpr_ledger'!H215,'KYPCo Gen Asset Grid 2020'!$BL:$BL,'Select cpr_ledger'!R215)</f>
        <v>0</v>
      </c>
      <c r="V215" s="14">
        <f t="shared" si="69"/>
        <v>0</v>
      </c>
      <c r="X215" s="17">
        <f t="shared" si="70"/>
        <v>0</v>
      </c>
    </row>
    <row r="216" spans="1:24" x14ac:dyDescent="0.2">
      <c r="A216" t="s">
        <v>11</v>
      </c>
      <c r="B216" t="s">
        <v>55</v>
      </c>
      <c r="C216" t="s">
        <v>13</v>
      </c>
      <c r="D216" t="s">
        <v>56</v>
      </c>
      <c r="E216" t="s">
        <v>15</v>
      </c>
      <c r="F216" t="s">
        <v>16</v>
      </c>
      <c r="G216" t="s">
        <v>24</v>
      </c>
      <c r="H216">
        <v>1997</v>
      </c>
      <c r="I216" s="3">
        <v>595.9</v>
      </c>
      <c r="J216" s="3">
        <v>251.79</v>
      </c>
      <c r="K216" s="3">
        <v>344.11</v>
      </c>
      <c r="L216" s="10">
        <f>SUMIFS('KYPCo Gen Asset Grid 2020'!$O:$O,'KYPCo Gen Asset Grid 2020'!$BJ:$BJ,'Select cpr_ledger'!H216,'KYPCo Gen Asset Grid 2020'!$BL:$BL,'Select cpr_ledger'!R216)*T216</f>
        <v>0</v>
      </c>
      <c r="M216" s="10">
        <f>SUMIFS('KYPCo Gen Asset Grid 2020'!$P:$P,'KYPCo Gen Asset Grid 2020'!$BJ:$BJ,'Select cpr_ledger'!H216,'KYPCo Gen Asset Grid 2020'!$BL:$BL,'Select cpr_ledger'!R216)*T216</f>
        <v>0</v>
      </c>
      <c r="N216" s="10">
        <f t="shared" si="66"/>
        <v>0</v>
      </c>
      <c r="O216" s="10">
        <f t="shared" ref="O216:O233" si="73">N216-K216</f>
        <v>-344.11</v>
      </c>
      <c r="P216" s="10">
        <f t="shared" ref="P216:P233" si="74">O216*0.21</f>
        <v>-72.263099999999994</v>
      </c>
      <c r="R216" s="11" t="s">
        <v>106</v>
      </c>
      <c r="S216" s="10">
        <f t="shared" si="67"/>
        <v>112464.93</v>
      </c>
      <c r="T216" s="12">
        <f t="shared" si="68"/>
        <v>5.2985406206183562E-3</v>
      </c>
      <c r="U216" s="13">
        <f>SUMIFS('KYPCo Gen Asset Grid 2020'!$BK:$BK,'KYPCo Gen Asset Grid 2020'!$BJ:$BJ,'Select cpr_ledger'!H216,'KYPCo Gen Asset Grid 2020'!$BL:$BL,'Select cpr_ledger'!R216)</f>
        <v>0</v>
      </c>
      <c r="V216" s="14">
        <f t="shared" si="69"/>
        <v>0</v>
      </c>
      <c r="X216" s="17">
        <f t="shared" si="70"/>
        <v>0</v>
      </c>
    </row>
    <row r="217" spans="1:24" x14ac:dyDescent="0.2">
      <c r="A217" t="s">
        <v>11</v>
      </c>
      <c r="B217" t="s">
        <v>12</v>
      </c>
      <c r="C217" t="s">
        <v>13</v>
      </c>
      <c r="D217" t="s">
        <v>14</v>
      </c>
      <c r="E217" t="s">
        <v>15</v>
      </c>
      <c r="F217" t="s">
        <v>16</v>
      </c>
      <c r="G217" t="s">
        <v>24</v>
      </c>
      <c r="H217">
        <v>1976</v>
      </c>
      <c r="I217" s="3">
        <v>36117.620000000003</v>
      </c>
      <c r="J217" s="3">
        <v>35582.74</v>
      </c>
      <c r="K217" s="3">
        <v>534.88</v>
      </c>
      <c r="L217" s="10">
        <f>SUMIFS('KYPCo Gen Asset Grid 2020'!$O:$O,'KYPCo Gen Asset Grid 2020'!$BJ:$BJ,'Select cpr_ledger'!H217,'KYPCo Gen Asset Grid 2020'!$BL:$BL,'Select cpr_ledger'!R217)*T217</f>
        <v>84261.056138964748</v>
      </c>
      <c r="M217" s="10">
        <f>SUMIFS('KYPCo Gen Asset Grid 2020'!$P:$P,'KYPCo Gen Asset Grid 2020'!$BJ:$BJ,'Select cpr_ledger'!H217,'KYPCo Gen Asset Grid 2020'!$BL:$BL,'Select cpr_ledger'!R217)*T217</f>
        <v>84261.056138964748</v>
      </c>
      <c r="N217" s="10">
        <f t="shared" si="66"/>
        <v>0</v>
      </c>
      <c r="O217" s="10">
        <f t="shared" si="73"/>
        <v>-534.88</v>
      </c>
      <c r="P217" s="10">
        <f t="shared" si="74"/>
        <v>-112.3248</v>
      </c>
      <c r="R217" s="11" t="s">
        <v>104</v>
      </c>
      <c r="S217" s="10">
        <f t="shared" si="67"/>
        <v>5393954.4199999999</v>
      </c>
      <c r="T217" s="12">
        <f t="shared" si="68"/>
        <v>6.6959446053309448E-3</v>
      </c>
      <c r="U217" s="13">
        <f>SUMIFS('KYPCo Gen Asset Grid 2020'!$BK:$BK,'KYPCo Gen Asset Grid 2020'!$BJ:$BJ,'Select cpr_ledger'!H217,'KYPCo Gen Asset Grid 2020'!$BL:$BL,'Select cpr_ledger'!R217)</f>
        <v>0</v>
      </c>
      <c r="V217" s="14">
        <f t="shared" si="69"/>
        <v>0</v>
      </c>
      <c r="X217" s="17">
        <f t="shared" si="70"/>
        <v>0</v>
      </c>
    </row>
    <row r="218" spans="1:24" x14ac:dyDescent="0.2">
      <c r="A218" t="s">
        <v>11</v>
      </c>
      <c r="B218" t="s">
        <v>26</v>
      </c>
      <c r="C218" t="s">
        <v>13</v>
      </c>
      <c r="D218" t="s">
        <v>27</v>
      </c>
      <c r="E218" t="s">
        <v>15</v>
      </c>
      <c r="F218" t="s">
        <v>16</v>
      </c>
      <c r="G218" t="s">
        <v>24</v>
      </c>
      <c r="H218">
        <v>2020</v>
      </c>
      <c r="I218" s="3">
        <v>494073.16</v>
      </c>
      <c r="J218" s="3">
        <v>6830.24</v>
      </c>
      <c r="K218" s="3">
        <v>487242.92</v>
      </c>
      <c r="L218" s="10">
        <f>SUMIFS('KYPCo Gen Asset Grid 2020'!$O:$O,'KYPCo Gen Asset Grid 2020'!$BJ:$BJ,'Select cpr_ledger'!H218,'KYPCo Gen Asset Grid 2020'!$BL:$BL,'Select cpr_ledger'!R218)*T218</f>
        <v>433345.93079021369</v>
      </c>
      <c r="M218" s="10">
        <f>SUMIFS('KYPCo Gen Asset Grid 2020'!$P:$P,'KYPCo Gen Asset Grid 2020'!$BJ:$BJ,'Select cpr_ledger'!H218,'KYPCo Gen Asset Grid 2020'!$BL:$BL,'Select cpr_ledger'!R218)*T218</f>
        <v>16250.472434271651</v>
      </c>
      <c r="N218" s="10">
        <f t="shared" si="66"/>
        <v>417095.45835594204</v>
      </c>
      <c r="O218" s="10">
        <f t="shared" si="73"/>
        <v>-70147.461644057941</v>
      </c>
      <c r="P218" s="10">
        <f t="shared" si="74"/>
        <v>-14730.966945252167</v>
      </c>
      <c r="R218" s="11" t="s">
        <v>104</v>
      </c>
      <c r="S218" s="10">
        <f t="shared" si="67"/>
        <v>12502426</v>
      </c>
      <c r="T218" s="12">
        <f t="shared" si="68"/>
        <v>3.9518183111021808E-2</v>
      </c>
      <c r="U218" s="13">
        <f>SUMIFS('KYPCo Gen Asset Grid 2020'!$BK:$BK,'KYPCo Gen Asset Grid 2020'!$BJ:$BJ,'Select cpr_ledger'!H218,'KYPCo Gen Asset Grid 2020'!$BL:$BL,'Select cpr_ledger'!R218)</f>
        <v>10554520.109999999</v>
      </c>
      <c r="V218" s="14">
        <f t="shared" si="69"/>
        <v>417095.45835594204</v>
      </c>
      <c r="X218" s="17">
        <f t="shared" si="70"/>
        <v>0</v>
      </c>
    </row>
    <row r="219" spans="1:24" x14ac:dyDescent="0.2">
      <c r="A219" t="s">
        <v>11</v>
      </c>
      <c r="B219" t="s">
        <v>28</v>
      </c>
      <c r="C219" t="s">
        <v>13</v>
      </c>
      <c r="D219" t="s">
        <v>71</v>
      </c>
      <c r="E219" t="s">
        <v>15</v>
      </c>
      <c r="F219" t="s">
        <v>30</v>
      </c>
      <c r="G219" t="s">
        <v>72</v>
      </c>
      <c r="H219">
        <v>2017</v>
      </c>
      <c r="I219" s="3">
        <v>457878.61</v>
      </c>
      <c r="J219" s="3">
        <v>274727.15999999997</v>
      </c>
      <c r="K219" s="3">
        <v>183151.45</v>
      </c>
      <c r="L219" s="10">
        <f>I219</f>
        <v>457878.61</v>
      </c>
      <c r="M219" s="10">
        <f>L219*36/36</f>
        <v>457878.61</v>
      </c>
      <c r="N219" s="10">
        <f t="shared" ref="N219:N224" si="75">L219-M219</f>
        <v>0</v>
      </c>
      <c r="O219" s="10">
        <f t="shared" si="73"/>
        <v>-183151.45</v>
      </c>
      <c r="P219" s="10">
        <f t="shared" si="74"/>
        <v>-38461.804499999998</v>
      </c>
      <c r="Q219" s="11" t="s">
        <v>99</v>
      </c>
      <c r="S219" s="11"/>
    </row>
    <row r="220" spans="1:24" x14ac:dyDescent="0.2">
      <c r="A220" t="s">
        <v>11</v>
      </c>
      <c r="B220" t="s">
        <v>22</v>
      </c>
      <c r="C220" t="s">
        <v>13</v>
      </c>
      <c r="D220" t="s">
        <v>23</v>
      </c>
      <c r="E220" t="s">
        <v>15</v>
      </c>
      <c r="F220" t="s">
        <v>19</v>
      </c>
      <c r="G220" t="s">
        <v>20</v>
      </c>
      <c r="H220">
        <v>2017</v>
      </c>
      <c r="I220" s="3">
        <v>523633.43</v>
      </c>
      <c r="J220" s="3">
        <v>44800.480000000003</v>
      </c>
      <c r="K220" s="3">
        <v>478832.95</v>
      </c>
      <c r="L220" s="10">
        <f>SUMIFS('KYPCo Gen Asset Grid 2020'!$O:$O,'KYPCo Gen Asset Grid 2020'!$BJ:$BJ,'Select cpr_ledger'!H220,'KYPCo Gen Asset Grid 2020'!$BL:$BL,'Select cpr_ledger'!R220)*T220</f>
        <v>156487.28549646685</v>
      </c>
      <c r="M220" s="10">
        <f>SUMIFS('KYPCo Gen Asset Grid 2020'!$P:$P,'KYPCo Gen Asset Grid 2020'!$BJ:$BJ,'Select cpr_ledger'!H220,'KYPCo Gen Asset Grid 2020'!$BL:$BL,'Select cpr_ledger'!R220)*T220</f>
        <v>37279.966192771775</v>
      </c>
      <c r="N220" s="10">
        <f>V220</f>
        <v>119207.31930369508</v>
      </c>
      <c r="O220" s="10">
        <f t="shared" si="73"/>
        <v>-359625.63069630496</v>
      </c>
      <c r="P220" s="10">
        <f t="shared" si="74"/>
        <v>-75521.382446224045</v>
      </c>
      <c r="R220" s="11" t="s">
        <v>104</v>
      </c>
      <c r="S220" s="10">
        <f>SUMIFS($I:$I,$H:$H,H220,$R:$R,R220)</f>
        <v>10594878.209999999</v>
      </c>
      <c r="T220" s="12">
        <f t="shared" ref="T220:T223" si="76">I220/S220</f>
        <v>4.9423260902212864E-2</v>
      </c>
      <c r="U220" s="13">
        <f>SUMIFS('KYPCo Gen Asset Grid 2020'!$BK:$BK,'KYPCo Gen Asset Grid 2020'!$BJ:$BJ,'Select cpr_ledger'!H220,'KYPCo Gen Asset Grid 2020'!$BL:$BL,'Select cpr_ledger'!R220)</f>
        <v>2411967.91</v>
      </c>
      <c r="V220" s="14">
        <f t="shared" ref="V220:V223" si="77">U220*T220</f>
        <v>119207.31930369508</v>
      </c>
      <c r="X220" s="17">
        <f t="shared" ref="X220:X223" si="78">L220-M220-V220</f>
        <v>0</v>
      </c>
    </row>
    <row r="221" spans="1:24" x14ac:dyDescent="0.2">
      <c r="A221" t="s">
        <v>11</v>
      </c>
      <c r="B221" t="s">
        <v>12</v>
      </c>
      <c r="C221" t="s">
        <v>13</v>
      </c>
      <c r="D221" t="s">
        <v>14</v>
      </c>
      <c r="E221" t="s">
        <v>15</v>
      </c>
      <c r="F221" t="s">
        <v>16</v>
      </c>
      <c r="G221" t="s">
        <v>24</v>
      </c>
      <c r="H221">
        <v>2002</v>
      </c>
      <c r="I221" s="3">
        <v>210538.96</v>
      </c>
      <c r="J221" s="3">
        <v>146110.04</v>
      </c>
      <c r="K221" s="3">
        <v>64428.92</v>
      </c>
      <c r="L221" s="10">
        <f>SUMIFS('KYPCo Gen Asset Grid 2020'!$O:$O,'KYPCo Gen Asset Grid 2020'!$BJ:$BJ,'Select cpr_ledger'!H221,'KYPCo Gen Asset Grid 2020'!$BL:$BL,'Select cpr_ledger'!R221)*T221</f>
        <v>89701.883005804164</v>
      </c>
      <c r="M221" s="10">
        <f>SUMIFS('KYPCo Gen Asset Grid 2020'!$P:$P,'KYPCo Gen Asset Grid 2020'!$BJ:$BJ,'Select cpr_ledger'!H221,'KYPCo Gen Asset Grid 2020'!$BL:$BL,'Select cpr_ledger'!R221)*T221</f>
        <v>83959.602405198792</v>
      </c>
      <c r="N221" s="10">
        <f>V221</f>
        <v>5742.280600605367</v>
      </c>
      <c r="O221" s="10">
        <f t="shared" si="73"/>
        <v>-58686.639399394633</v>
      </c>
      <c r="P221" s="10">
        <f t="shared" si="74"/>
        <v>-12324.194273872872</v>
      </c>
      <c r="R221" s="11" t="s">
        <v>104</v>
      </c>
      <c r="S221" s="10">
        <f>SUMIFS($I:$I,$H:$H,H221,$R:$R,R221)</f>
        <v>8792428.2299999986</v>
      </c>
      <c r="T221" s="12">
        <f t="shared" si="76"/>
        <v>2.3945485193912128E-2</v>
      </c>
      <c r="U221" s="13">
        <f>SUMIFS('KYPCo Gen Asset Grid 2020'!$BK:$BK,'KYPCo Gen Asset Grid 2020'!$BJ:$BJ,'Select cpr_ledger'!H221,'KYPCo Gen Asset Grid 2020'!$BL:$BL,'Select cpr_ledger'!R221)</f>
        <v>239806.39999999991</v>
      </c>
      <c r="V221" s="14">
        <f t="shared" si="77"/>
        <v>5742.280600605367</v>
      </c>
      <c r="X221" s="17">
        <f t="shared" si="78"/>
        <v>0</v>
      </c>
    </row>
    <row r="222" spans="1:24" x14ac:dyDescent="0.2">
      <c r="A222" t="s">
        <v>11</v>
      </c>
      <c r="B222" t="s">
        <v>12</v>
      </c>
      <c r="C222" t="s">
        <v>13</v>
      </c>
      <c r="D222" t="s">
        <v>18</v>
      </c>
      <c r="E222" t="s">
        <v>15</v>
      </c>
      <c r="F222" t="s">
        <v>19</v>
      </c>
      <c r="G222" t="s">
        <v>20</v>
      </c>
      <c r="H222">
        <v>2015</v>
      </c>
      <c r="I222" s="3">
        <v>22826200.859999999</v>
      </c>
      <c r="J222" s="3">
        <v>3714422.07</v>
      </c>
      <c r="K222" s="3">
        <v>19111778.789999999</v>
      </c>
      <c r="L222" s="10">
        <f>SUMIFS('KYPCo Gen Asset Grid 2020'!$O:$O,'KYPCo Gen Asset Grid 2020'!$BJ:$BJ,'Select cpr_ledger'!H222,'KYPCo Gen Asset Grid 2020'!$BL:$BL,'Select cpr_ledger'!R222)*T222</f>
        <v>7576947.2731740614</v>
      </c>
      <c r="M222" s="10">
        <f>SUMIFS('KYPCo Gen Asset Grid 2020'!$P:$P,'KYPCo Gen Asset Grid 2020'!$BJ:$BJ,'Select cpr_ledger'!H222,'KYPCo Gen Asset Grid 2020'!$BL:$BL,'Select cpr_ledger'!R222)*T222</f>
        <v>2638368.8055442744</v>
      </c>
      <c r="N222" s="10">
        <f>V222</f>
        <v>4938578.4676297875</v>
      </c>
      <c r="O222" s="10">
        <f t="shared" si="73"/>
        <v>-14173200.322370213</v>
      </c>
      <c r="P222" s="10">
        <f t="shared" si="74"/>
        <v>-2976372.0676977444</v>
      </c>
      <c r="R222" s="11" t="s">
        <v>104</v>
      </c>
      <c r="S222" s="10">
        <f>SUMIFS($I:$I,$H:$H,H222,$R:$R,R222)</f>
        <v>35724558.259999998</v>
      </c>
      <c r="T222" s="12">
        <f t="shared" si="76"/>
        <v>0.63894984211905548</v>
      </c>
      <c r="U222" s="13">
        <f>SUMIFS('KYPCo Gen Asset Grid 2020'!$BK:$BK,'KYPCo Gen Asset Grid 2020'!$BJ:$BJ,'Select cpr_ledger'!H222,'KYPCo Gen Asset Grid 2020'!$BL:$BL,'Select cpr_ledger'!R222)</f>
        <v>7729211.4999999991</v>
      </c>
      <c r="V222" s="14">
        <f t="shared" si="77"/>
        <v>4938578.4676297875</v>
      </c>
      <c r="X222" s="17">
        <f t="shared" si="78"/>
        <v>0</v>
      </c>
    </row>
    <row r="223" spans="1:24" x14ac:dyDescent="0.2">
      <c r="A223" t="s">
        <v>11</v>
      </c>
      <c r="B223" t="s">
        <v>34</v>
      </c>
      <c r="C223" t="s">
        <v>13</v>
      </c>
      <c r="D223" t="s">
        <v>40</v>
      </c>
      <c r="E223" t="s">
        <v>15</v>
      </c>
      <c r="F223" t="s">
        <v>19</v>
      </c>
      <c r="G223" t="s">
        <v>20</v>
      </c>
      <c r="H223">
        <v>2002</v>
      </c>
      <c r="I223" s="3">
        <v>127315.93</v>
      </c>
      <c r="J223" s="3">
        <v>71256.36</v>
      </c>
      <c r="K223" s="3">
        <v>56059.57</v>
      </c>
      <c r="L223" s="10">
        <f>SUMIFS('KYPCo Gen Asset Grid 2020'!$O:$O,'KYPCo Gen Asset Grid 2020'!$BJ:$BJ,'Select cpr_ledger'!H223,'KYPCo Gen Asset Grid 2020'!$BL:$BL,'Select cpr_ledger'!R223)*T223</f>
        <v>54244.015728182334</v>
      </c>
      <c r="M223" s="10">
        <f>SUMIFS('KYPCo Gen Asset Grid 2020'!$P:$P,'KYPCo Gen Asset Grid 2020'!$BJ:$BJ,'Select cpr_ledger'!H223,'KYPCo Gen Asset Grid 2020'!$BL:$BL,'Select cpr_ledger'!R223)*T223</f>
        <v>50771.576256708599</v>
      </c>
      <c r="N223" s="10">
        <f>V223</f>
        <v>3472.43947147374</v>
      </c>
      <c r="O223" s="10">
        <f t="shared" si="73"/>
        <v>-52587.130528526257</v>
      </c>
      <c r="P223" s="10">
        <f t="shared" si="74"/>
        <v>-11043.297410990514</v>
      </c>
      <c r="R223" s="11" t="s">
        <v>104</v>
      </c>
      <c r="S223" s="10">
        <f>SUMIFS($I:$I,$H:$H,H223,$R:$R,R223)</f>
        <v>8792428.2299999986</v>
      </c>
      <c r="T223" s="12">
        <f t="shared" si="76"/>
        <v>1.4480178475110511E-2</v>
      </c>
      <c r="U223" s="13">
        <f>SUMIFS('KYPCo Gen Asset Grid 2020'!$BK:$BK,'KYPCo Gen Asset Grid 2020'!$BJ:$BJ,'Select cpr_ledger'!H223,'KYPCo Gen Asset Grid 2020'!$BL:$BL,'Select cpr_ledger'!R223)</f>
        <v>239806.39999999991</v>
      </c>
      <c r="V223" s="14">
        <f t="shared" si="77"/>
        <v>3472.43947147374</v>
      </c>
      <c r="X223" s="17">
        <f t="shared" si="78"/>
        <v>-4.5474735088646412E-12</v>
      </c>
    </row>
    <row r="224" spans="1:24" x14ac:dyDescent="0.2">
      <c r="A224" t="s">
        <v>11</v>
      </c>
      <c r="B224" t="s">
        <v>50</v>
      </c>
      <c r="C224" t="s">
        <v>13</v>
      </c>
      <c r="D224" t="s">
        <v>51</v>
      </c>
      <c r="E224" t="s">
        <v>15</v>
      </c>
      <c r="F224" t="s">
        <v>16</v>
      </c>
      <c r="G224" t="s">
        <v>24</v>
      </c>
      <c r="H224">
        <v>1973</v>
      </c>
      <c r="I224" s="3">
        <v>1052031.06</v>
      </c>
      <c r="J224" s="3">
        <v>0</v>
      </c>
      <c r="K224" s="3">
        <v>1052031.06</v>
      </c>
      <c r="L224" s="10">
        <f>I224</f>
        <v>1052031.06</v>
      </c>
      <c r="M224" s="10">
        <f>J224</f>
        <v>0</v>
      </c>
      <c r="N224" s="10">
        <f t="shared" si="75"/>
        <v>1052031.06</v>
      </c>
      <c r="O224" s="10">
        <f t="shared" si="73"/>
        <v>0</v>
      </c>
      <c r="P224" s="10">
        <f t="shared" si="74"/>
        <v>0</v>
      </c>
      <c r="Q224" s="11" t="s">
        <v>95</v>
      </c>
      <c r="S224" s="11"/>
    </row>
    <row r="225" spans="1:24" x14ac:dyDescent="0.2">
      <c r="A225" t="s">
        <v>11</v>
      </c>
      <c r="B225" t="s">
        <v>66</v>
      </c>
      <c r="C225" t="s">
        <v>13</v>
      </c>
      <c r="D225" t="s">
        <v>51</v>
      </c>
      <c r="E225" t="s">
        <v>15</v>
      </c>
      <c r="F225" t="s">
        <v>16</v>
      </c>
      <c r="G225" t="s">
        <v>24</v>
      </c>
      <c r="H225">
        <v>1964</v>
      </c>
      <c r="I225" s="3">
        <v>200</v>
      </c>
      <c r="J225" s="3">
        <v>0</v>
      </c>
      <c r="K225" s="3">
        <v>200</v>
      </c>
      <c r="L225" s="10">
        <f>SUMIFS('KYPCo Gen Asset Grid 2020'!$O:$O,'KYPCo Gen Asset Grid 2020'!$BJ:$BJ,'Select cpr_ledger'!H225,'KYPCo Gen Asset Grid 2020'!$BL:$BL,'Select cpr_ledger'!R225)*T225</f>
        <v>0</v>
      </c>
      <c r="M225" s="10">
        <f>SUMIFS('KYPCo Gen Asset Grid 2020'!$P:$P,'KYPCo Gen Asset Grid 2020'!$BJ:$BJ,'Select cpr_ledger'!H225,'KYPCo Gen Asset Grid 2020'!$BL:$BL,'Select cpr_ledger'!R225)*T225</f>
        <v>0</v>
      </c>
      <c r="N225" s="10">
        <f t="shared" ref="N225:N233" si="79">V225</f>
        <v>0</v>
      </c>
      <c r="O225" s="10">
        <f t="shared" si="73"/>
        <v>-200</v>
      </c>
      <c r="P225" s="10">
        <f t="shared" si="74"/>
        <v>-42</v>
      </c>
      <c r="R225" s="11" t="s">
        <v>66</v>
      </c>
      <c r="S225" s="10">
        <f t="shared" ref="S225:S233" si="80">SUMIFS($I:$I,$H:$H,H225,$R:$R,R225)</f>
        <v>200</v>
      </c>
      <c r="T225" s="12">
        <f t="shared" ref="T225:T233" si="81">I225/S225</f>
        <v>1</v>
      </c>
      <c r="U225" s="13">
        <f>SUMIFS('KYPCo Gen Asset Grid 2020'!$BK:$BK,'KYPCo Gen Asset Grid 2020'!$BJ:$BJ,'Select cpr_ledger'!H225,'KYPCo Gen Asset Grid 2020'!$BL:$BL,'Select cpr_ledger'!R225)</f>
        <v>0</v>
      </c>
      <c r="V225" s="14">
        <f t="shared" ref="V225:V233" si="82">U225*T225</f>
        <v>0</v>
      </c>
      <c r="X225" s="17">
        <f t="shared" ref="X225:X233" si="83">L225-M225-V225</f>
        <v>0</v>
      </c>
    </row>
    <row r="226" spans="1:24" x14ac:dyDescent="0.2">
      <c r="A226" t="s">
        <v>11</v>
      </c>
      <c r="B226" t="s">
        <v>36</v>
      </c>
      <c r="C226" t="s">
        <v>13</v>
      </c>
      <c r="D226" t="s">
        <v>37</v>
      </c>
      <c r="E226" t="s">
        <v>15</v>
      </c>
      <c r="F226" t="s">
        <v>38</v>
      </c>
      <c r="G226" t="s">
        <v>39</v>
      </c>
      <c r="H226">
        <v>1992</v>
      </c>
      <c r="I226" s="3">
        <v>224.07</v>
      </c>
      <c r="J226" s="3">
        <v>244.94</v>
      </c>
      <c r="K226" s="3">
        <v>-20.87</v>
      </c>
      <c r="L226" s="10">
        <f>SUMIFS('KYPCo Gen Asset Grid 2020'!$O:$O,'KYPCo Gen Asset Grid 2020'!$BJ:$BJ,'Select cpr_ledger'!H226,'KYPCo Gen Asset Grid 2020'!$BL:$BL,'Select cpr_ledger'!R226)*T226</f>
        <v>5830.2395436195156</v>
      </c>
      <c r="M226" s="10">
        <f>SUMIFS('KYPCo Gen Asset Grid 2020'!$P:$P,'KYPCo Gen Asset Grid 2020'!$BJ:$BJ,'Select cpr_ledger'!H226,'KYPCo Gen Asset Grid 2020'!$BL:$BL,'Select cpr_ledger'!R226)*T226</f>
        <v>5830.2395436195156</v>
      </c>
      <c r="N226" s="10">
        <f t="shared" si="79"/>
        <v>0</v>
      </c>
      <c r="O226" s="10">
        <f t="shared" si="73"/>
        <v>20.87</v>
      </c>
      <c r="P226" s="10">
        <f t="shared" si="74"/>
        <v>4.3826999999999998</v>
      </c>
      <c r="R226" s="11" t="s">
        <v>112</v>
      </c>
      <c r="S226" s="10">
        <f t="shared" si="80"/>
        <v>520.18000000000006</v>
      </c>
      <c r="T226" s="12">
        <f t="shared" si="81"/>
        <v>0.43075473874428077</v>
      </c>
      <c r="U226" s="13">
        <f>SUMIFS('KYPCo Gen Asset Grid 2020'!$BK:$BK,'KYPCo Gen Asset Grid 2020'!$BJ:$BJ,'Select cpr_ledger'!H226,'KYPCo Gen Asset Grid 2020'!$BL:$BL,'Select cpr_ledger'!R226)</f>
        <v>0</v>
      </c>
      <c r="V226" s="14">
        <f t="shared" si="82"/>
        <v>0</v>
      </c>
      <c r="X226" s="17">
        <f t="shared" si="83"/>
        <v>0</v>
      </c>
    </row>
    <row r="227" spans="1:24" x14ac:dyDescent="0.2">
      <c r="A227" t="s">
        <v>11</v>
      </c>
      <c r="B227" t="s">
        <v>12</v>
      </c>
      <c r="C227" t="s">
        <v>13</v>
      </c>
      <c r="D227" t="s">
        <v>14</v>
      </c>
      <c r="E227" t="s">
        <v>15</v>
      </c>
      <c r="F227" t="s">
        <v>16</v>
      </c>
      <c r="G227" t="s">
        <v>24</v>
      </c>
      <c r="H227">
        <v>1997</v>
      </c>
      <c r="I227" s="3">
        <v>462747.73</v>
      </c>
      <c r="J227" s="3">
        <v>407932.23</v>
      </c>
      <c r="K227" s="3">
        <v>54815.5</v>
      </c>
      <c r="L227" s="10">
        <f>SUMIFS('KYPCo Gen Asset Grid 2020'!$O:$O,'KYPCo Gen Asset Grid 2020'!$BJ:$BJ,'Select cpr_ledger'!H227,'KYPCo Gen Asset Grid 2020'!$BL:$BL,'Select cpr_ledger'!R227)*T227</f>
        <v>304442.10631439876</v>
      </c>
      <c r="M227" s="10">
        <f>SUMIFS('KYPCo Gen Asset Grid 2020'!$P:$P,'KYPCo Gen Asset Grid 2020'!$BJ:$BJ,'Select cpr_ledger'!H227,'KYPCo Gen Asset Grid 2020'!$BL:$BL,'Select cpr_ledger'!R227)*T227</f>
        <v>304442.10631439876</v>
      </c>
      <c r="N227" s="10">
        <f t="shared" si="79"/>
        <v>0</v>
      </c>
      <c r="O227" s="10">
        <f t="shared" si="73"/>
        <v>-54815.5</v>
      </c>
      <c r="P227" s="10">
        <f t="shared" si="74"/>
        <v>-11511.254999999999</v>
      </c>
      <c r="R227" s="11" t="s">
        <v>104</v>
      </c>
      <c r="S227" s="10">
        <f t="shared" si="80"/>
        <v>4204640.88</v>
      </c>
      <c r="T227" s="12">
        <f t="shared" si="81"/>
        <v>0.11005642175081549</v>
      </c>
      <c r="U227" s="13">
        <f>SUMIFS('KYPCo Gen Asset Grid 2020'!$BK:$BK,'KYPCo Gen Asset Grid 2020'!$BJ:$BJ,'Select cpr_ledger'!H227,'KYPCo Gen Asset Grid 2020'!$BL:$BL,'Select cpr_ledger'!R227)</f>
        <v>0</v>
      </c>
      <c r="V227" s="14">
        <f t="shared" si="82"/>
        <v>0</v>
      </c>
      <c r="X227" s="17">
        <f t="shared" si="83"/>
        <v>0</v>
      </c>
    </row>
    <row r="228" spans="1:24" x14ac:dyDescent="0.2">
      <c r="A228" t="s">
        <v>11</v>
      </c>
      <c r="B228" t="s">
        <v>21</v>
      </c>
      <c r="C228" t="s">
        <v>13</v>
      </c>
      <c r="D228" t="s">
        <v>48</v>
      </c>
      <c r="E228" t="s">
        <v>15</v>
      </c>
      <c r="F228" t="s">
        <v>16</v>
      </c>
      <c r="G228" t="s">
        <v>24</v>
      </c>
      <c r="H228">
        <v>1983</v>
      </c>
      <c r="I228" s="3">
        <v>498.9</v>
      </c>
      <c r="J228" s="3">
        <v>359.67</v>
      </c>
      <c r="K228" s="3">
        <v>139.22999999999999</v>
      </c>
      <c r="L228" s="10">
        <f>SUMIFS('KYPCo Gen Asset Grid 2020'!$O:$O,'KYPCo Gen Asset Grid 2020'!$BJ:$BJ,'Select cpr_ledger'!H228,'KYPCo Gen Asset Grid 2020'!$BL:$BL,'Select cpr_ledger'!R228)*T228</f>
        <v>0</v>
      </c>
      <c r="M228" s="10">
        <f>SUMIFS('KYPCo Gen Asset Grid 2020'!$P:$P,'KYPCo Gen Asset Grid 2020'!$BJ:$BJ,'Select cpr_ledger'!H228,'KYPCo Gen Asset Grid 2020'!$BL:$BL,'Select cpr_ledger'!R228)*T228</f>
        <v>0</v>
      </c>
      <c r="N228" s="10">
        <f t="shared" si="79"/>
        <v>0</v>
      </c>
      <c r="O228" s="10">
        <f t="shared" si="73"/>
        <v>-139.22999999999999</v>
      </c>
      <c r="P228" s="10">
        <f t="shared" si="74"/>
        <v>-29.238299999999995</v>
      </c>
      <c r="R228" s="11" t="s">
        <v>106</v>
      </c>
      <c r="S228" s="10">
        <f t="shared" si="80"/>
        <v>498.9</v>
      </c>
      <c r="T228" s="12">
        <f t="shared" si="81"/>
        <v>1</v>
      </c>
      <c r="U228" s="13">
        <f>SUMIFS('KYPCo Gen Asset Grid 2020'!$BK:$BK,'KYPCo Gen Asset Grid 2020'!$BJ:$BJ,'Select cpr_ledger'!H228,'KYPCo Gen Asset Grid 2020'!$BL:$BL,'Select cpr_ledger'!R228)</f>
        <v>0</v>
      </c>
      <c r="V228" s="14">
        <f t="shared" si="82"/>
        <v>0</v>
      </c>
      <c r="X228" s="17">
        <f t="shared" si="83"/>
        <v>0</v>
      </c>
    </row>
    <row r="229" spans="1:24" x14ac:dyDescent="0.2">
      <c r="A229" t="s">
        <v>11</v>
      </c>
      <c r="B229" t="s">
        <v>34</v>
      </c>
      <c r="C229" t="s">
        <v>13</v>
      </c>
      <c r="D229" t="s">
        <v>35</v>
      </c>
      <c r="E229" t="s">
        <v>15</v>
      </c>
      <c r="F229" t="s">
        <v>16</v>
      </c>
      <c r="G229" t="s">
        <v>24</v>
      </c>
      <c r="H229">
        <v>1991</v>
      </c>
      <c r="I229" s="3">
        <v>8298.2900000000009</v>
      </c>
      <c r="J229" s="3">
        <v>6190.38</v>
      </c>
      <c r="K229" s="3">
        <v>2107.91</v>
      </c>
      <c r="L229" s="10">
        <f>SUMIFS('KYPCo Gen Asset Grid 2020'!$O:$O,'KYPCo Gen Asset Grid 2020'!$BJ:$BJ,'Select cpr_ledger'!H229,'KYPCo Gen Asset Grid 2020'!$BL:$BL,'Select cpr_ledger'!R229)*T229</f>
        <v>6057.938067174653</v>
      </c>
      <c r="M229" s="10">
        <f>SUMIFS('KYPCo Gen Asset Grid 2020'!$P:$P,'KYPCo Gen Asset Grid 2020'!$BJ:$BJ,'Select cpr_ledger'!H229,'KYPCo Gen Asset Grid 2020'!$BL:$BL,'Select cpr_ledger'!R229)*T229</f>
        <v>6057.938067174653</v>
      </c>
      <c r="N229" s="10">
        <f t="shared" si="79"/>
        <v>0</v>
      </c>
      <c r="O229" s="10">
        <f t="shared" si="73"/>
        <v>-2107.91</v>
      </c>
      <c r="P229" s="10">
        <f t="shared" si="74"/>
        <v>-442.66109999999998</v>
      </c>
      <c r="R229" s="11" t="s">
        <v>104</v>
      </c>
      <c r="S229" s="10">
        <f t="shared" si="80"/>
        <v>2001219.72</v>
      </c>
      <c r="T229" s="12">
        <f t="shared" si="81"/>
        <v>4.1466161446780071E-3</v>
      </c>
      <c r="U229" s="13">
        <f>SUMIFS('KYPCo Gen Asset Grid 2020'!$BK:$BK,'KYPCo Gen Asset Grid 2020'!$BJ:$BJ,'Select cpr_ledger'!H229,'KYPCo Gen Asset Grid 2020'!$BL:$BL,'Select cpr_ledger'!R229)</f>
        <v>0</v>
      </c>
      <c r="V229" s="14">
        <f t="shared" si="82"/>
        <v>0</v>
      </c>
      <c r="X229" s="17">
        <f t="shared" si="83"/>
        <v>0</v>
      </c>
    </row>
    <row r="230" spans="1:24" x14ac:dyDescent="0.2">
      <c r="A230" t="s">
        <v>11</v>
      </c>
      <c r="B230" t="s">
        <v>26</v>
      </c>
      <c r="C230" t="s">
        <v>13</v>
      </c>
      <c r="D230" t="s">
        <v>27</v>
      </c>
      <c r="E230" t="s">
        <v>15</v>
      </c>
      <c r="F230" t="s">
        <v>16</v>
      </c>
      <c r="G230" t="s">
        <v>24</v>
      </c>
      <c r="H230">
        <v>2013</v>
      </c>
      <c r="I230" s="3">
        <v>68919.899999999994</v>
      </c>
      <c r="J230" s="3">
        <v>14291.59</v>
      </c>
      <c r="K230" s="3">
        <v>54628.31</v>
      </c>
      <c r="L230" s="10">
        <f>SUMIFS('KYPCo Gen Asset Grid 2020'!$O:$O,'KYPCo Gen Asset Grid 2020'!$BJ:$BJ,'Select cpr_ledger'!H230,'KYPCo Gen Asset Grid 2020'!$BL:$BL,'Select cpr_ledger'!R230)*T230</f>
        <v>59679.526860533217</v>
      </c>
      <c r="M230" s="10">
        <f>SUMIFS('KYPCo Gen Asset Grid 2020'!$P:$P,'KYPCo Gen Asset Grid 2020'!$BJ:$BJ,'Select cpr_ledger'!H230,'KYPCo Gen Asset Grid 2020'!$BL:$BL,'Select cpr_ledger'!R230)*T230</f>
        <v>26422.738978253827</v>
      </c>
      <c r="N230" s="10">
        <f t="shared" si="79"/>
        <v>33256.787882279386</v>
      </c>
      <c r="O230" s="10">
        <f t="shared" si="73"/>
        <v>-21371.522117720611</v>
      </c>
      <c r="P230" s="10">
        <f t="shared" si="74"/>
        <v>-4488.0196447213284</v>
      </c>
      <c r="R230" s="11" t="s">
        <v>104</v>
      </c>
      <c r="S230" s="10">
        <f t="shared" si="80"/>
        <v>25241909.329999998</v>
      </c>
      <c r="T230" s="12">
        <f t="shared" si="81"/>
        <v>2.7303758641620949E-3</v>
      </c>
      <c r="U230" s="13">
        <f>SUMIFS('KYPCo Gen Asset Grid 2020'!$BK:$BK,'KYPCo Gen Asset Grid 2020'!$BJ:$BJ,'Select cpr_ledger'!H230,'KYPCo Gen Asset Grid 2020'!$BL:$BL,'Select cpr_ledger'!R230)</f>
        <v>12180296.609999999</v>
      </c>
      <c r="V230" s="14">
        <f t="shared" si="82"/>
        <v>33256.787882279386</v>
      </c>
      <c r="X230" s="17">
        <f t="shared" si="83"/>
        <v>0</v>
      </c>
    </row>
    <row r="231" spans="1:24" x14ac:dyDescent="0.2">
      <c r="A231" t="s">
        <v>11</v>
      </c>
      <c r="B231" t="s">
        <v>22</v>
      </c>
      <c r="C231" t="s">
        <v>13</v>
      </c>
      <c r="D231" t="s">
        <v>25</v>
      </c>
      <c r="E231" t="s">
        <v>15</v>
      </c>
      <c r="F231" t="s">
        <v>16</v>
      </c>
      <c r="G231" t="s">
        <v>24</v>
      </c>
      <c r="H231">
        <v>1966</v>
      </c>
      <c r="I231" s="3">
        <v>13.82</v>
      </c>
      <c r="J231" s="3">
        <v>13.05</v>
      </c>
      <c r="K231" s="3">
        <v>0.77</v>
      </c>
      <c r="L231" s="10">
        <f>SUMIFS('KYPCo Gen Asset Grid 2020'!$O:$O,'KYPCo Gen Asset Grid 2020'!$BJ:$BJ,'Select cpr_ledger'!H231,'KYPCo Gen Asset Grid 2020'!$BL:$BL,'Select cpr_ledger'!R231)*T231</f>
        <v>0</v>
      </c>
      <c r="M231" s="10">
        <f>SUMIFS('KYPCo Gen Asset Grid 2020'!$P:$P,'KYPCo Gen Asset Grid 2020'!$BJ:$BJ,'Select cpr_ledger'!H231,'KYPCo Gen Asset Grid 2020'!$BL:$BL,'Select cpr_ledger'!R231)*T231</f>
        <v>0</v>
      </c>
      <c r="N231" s="10">
        <f t="shared" si="79"/>
        <v>0</v>
      </c>
      <c r="O231" s="10">
        <f t="shared" si="73"/>
        <v>-0.77</v>
      </c>
      <c r="P231" s="10">
        <f t="shared" si="74"/>
        <v>-0.16170000000000001</v>
      </c>
      <c r="R231" s="11" t="s">
        <v>104</v>
      </c>
      <c r="S231" s="10">
        <f t="shared" si="80"/>
        <v>94721.44</v>
      </c>
      <c r="T231" s="12">
        <f t="shared" si="81"/>
        <v>1.4590149811911644E-4</v>
      </c>
      <c r="U231" s="13">
        <f>SUMIFS('KYPCo Gen Asset Grid 2020'!$BK:$BK,'KYPCo Gen Asset Grid 2020'!$BJ:$BJ,'Select cpr_ledger'!H231,'KYPCo Gen Asset Grid 2020'!$BL:$BL,'Select cpr_ledger'!R231)</f>
        <v>0</v>
      </c>
      <c r="V231" s="14">
        <f t="shared" si="82"/>
        <v>0</v>
      </c>
      <c r="X231" s="17">
        <f t="shared" si="83"/>
        <v>0</v>
      </c>
    </row>
    <row r="232" spans="1:24" x14ac:dyDescent="0.2">
      <c r="A232" t="s">
        <v>11</v>
      </c>
      <c r="B232" t="s">
        <v>34</v>
      </c>
      <c r="C232" t="s">
        <v>13</v>
      </c>
      <c r="D232" t="s">
        <v>40</v>
      </c>
      <c r="E232" t="s">
        <v>15</v>
      </c>
      <c r="F232" t="s">
        <v>19</v>
      </c>
      <c r="G232" t="s">
        <v>20</v>
      </c>
      <c r="H232">
        <v>2008</v>
      </c>
      <c r="I232" s="3">
        <v>133301.79999999999</v>
      </c>
      <c r="J232" s="3">
        <v>50409.82</v>
      </c>
      <c r="K232" s="3">
        <v>82891.98</v>
      </c>
      <c r="L232" s="10">
        <f>SUMIFS('KYPCo Gen Asset Grid 2020'!$O:$O,'KYPCo Gen Asset Grid 2020'!$BJ:$BJ,'Select cpr_ledger'!H232,'KYPCo Gen Asset Grid 2020'!$BL:$BL,'Select cpr_ledger'!R232)*T232</f>
        <v>71990.163592304089</v>
      </c>
      <c r="M232" s="10">
        <f>SUMIFS('KYPCo Gen Asset Grid 2020'!$P:$P,'KYPCo Gen Asset Grid 2020'!$BJ:$BJ,'Select cpr_ledger'!H232,'KYPCo Gen Asset Grid 2020'!$BL:$BL,'Select cpr_ledger'!R232)*T232</f>
        <v>38632.866677672355</v>
      </c>
      <c r="N232" s="10">
        <f t="shared" si="79"/>
        <v>33357.296914631734</v>
      </c>
      <c r="O232" s="10">
        <f t="shared" si="73"/>
        <v>-49534.683085368262</v>
      </c>
      <c r="P232" s="10">
        <f t="shared" si="74"/>
        <v>-10402.283447927335</v>
      </c>
      <c r="R232" s="11" t="s">
        <v>104</v>
      </c>
      <c r="S232" s="10">
        <f t="shared" si="80"/>
        <v>58197115.450000003</v>
      </c>
      <c r="T232" s="12">
        <f t="shared" si="81"/>
        <v>2.2905224592192392E-3</v>
      </c>
      <c r="U232" s="13">
        <f>SUMIFS('KYPCo Gen Asset Grid 2020'!$BK:$BK,'KYPCo Gen Asset Grid 2020'!$BJ:$BJ,'Select cpr_ledger'!H232,'KYPCo Gen Asset Grid 2020'!$BL:$BL,'Select cpr_ledger'!R232)</f>
        <v>14563182.640000001</v>
      </c>
      <c r="V232" s="14">
        <f t="shared" si="82"/>
        <v>33357.296914631734</v>
      </c>
      <c r="X232" s="17">
        <f t="shared" si="83"/>
        <v>0</v>
      </c>
    </row>
    <row r="233" spans="1:24" x14ac:dyDescent="0.2">
      <c r="A233" t="s">
        <v>11</v>
      </c>
      <c r="B233" t="s">
        <v>12</v>
      </c>
      <c r="C233" t="s">
        <v>13</v>
      </c>
      <c r="D233" t="s">
        <v>14</v>
      </c>
      <c r="E233" t="s">
        <v>15</v>
      </c>
      <c r="F233" t="s">
        <v>16</v>
      </c>
      <c r="G233" t="s">
        <v>24</v>
      </c>
      <c r="H233">
        <v>1978</v>
      </c>
      <c r="I233" s="3">
        <v>298041.19</v>
      </c>
      <c r="J233" s="3">
        <v>293691.82</v>
      </c>
      <c r="K233" s="3">
        <v>4349.37</v>
      </c>
      <c r="L233" s="10">
        <f>SUMIFS('KYPCo Gen Asset Grid 2020'!$O:$O,'KYPCo Gen Asset Grid 2020'!$BJ:$BJ,'Select cpr_ledger'!H233,'KYPCo Gen Asset Grid 2020'!$BL:$BL,'Select cpr_ledger'!R233)*T233</f>
        <v>413118.26152828248</v>
      </c>
      <c r="M233" s="10">
        <f>SUMIFS('KYPCo Gen Asset Grid 2020'!$P:$P,'KYPCo Gen Asset Grid 2020'!$BJ:$BJ,'Select cpr_ledger'!H233,'KYPCo Gen Asset Grid 2020'!$BL:$BL,'Select cpr_ledger'!R233)*T233</f>
        <v>413118.26152828248</v>
      </c>
      <c r="N233" s="10">
        <f t="shared" si="79"/>
        <v>0</v>
      </c>
      <c r="O233" s="10">
        <f t="shared" si="73"/>
        <v>-4349.37</v>
      </c>
      <c r="P233" s="10">
        <f t="shared" si="74"/>
        <v>-913.3676999999999</v>
      </c>
      <c r="R233" s="11" t="s">
        <v>104</v>
      </c>
      <c r="S233" s="10">
        <f t="shared" si="80"/>
        <v>40116366.789999999</v>
      </c>
      <c r="T233" s="12">
        <f t="shared" si="81"/>
        <v>7.4294163167910356E-3</v>
      </c>
      <c r="U233" s="13">
        <f>SUMIFS('KYPCo Gen Asset Grid 2020'!$BK:$BK,'KYPCo Gen Asset Grid 2020'!$BJ:$BJ,'Select cpr_ledger'!H233,'KYPCo Gen Asset Grid 2020'!$BL:$BL,'Select cpr_ledger'!R233)</f>
        <v>0</v>
      </c>
      <c r="V233" s="14">
        <f t="shared" si="82"/>
        <v>0</v>
      </c>
      <c r="X233" s="17">
        <f t="shared" si="83"/>
        <v>0</v>
      </c>
    </row>
    <row r="234" spans="1:24" x14ac:dyDescent="0.2">
      <c r="A234" t="s">
        <v>11</v>
      </c>
      <c r="B234" t="s">
        <v>67</v>
      </c>
      <c r="C234" t="s">
        <v>13</v>
      </c>
      <c r="D234" t="s">
        <v>74</v>
      </c>
      <c r="E234" t="s">
        <v>15</v>
      </c>
      <c r="F234" t="s">
        <v>19</v>
      </c>
      <c r="G234" t="s">
        <v>75</v>
      </c>
      <c r="H234">
        <v>1971</v>
      </c>
      <c r="I234" s="3">
        <v>1942061.47</v>
      </c>
      <c r="J234" s="3">
        <v>716551.06</v>
      </c>
      <c r="K234" s="3">
        <v>1225510.4099999999</v>
      </c>
      <c r="L234" s="10">
        <v>0</v>
      </c>
      <c r="M234" s="10">
        <v>0</v>
      </c>
      <c r="N234" s="10">
        <f t="shared" ref="N234:N239" si="84">L234-M234</f>
        <v>0</v>
      </c>
      <c r="O234" s="10">
        <f t="shared" ref="O234:O250" si="85">N234-K234</f>
        <v>-1225510.4099999999</v>
      </c>
      <c r="P234" s="10">
        <f t="shared" ref="P234:P250" si="86">O234*0.21</f>
        <v>-257357.18609999996</v>
      </c>
      <c r="Q234" s="11" t="s">
        <v>101</v>
      </c>
      <c r="S234" s="11"/>
    </row>
    <row r="235" spans="1:24" x14ac:dyDescent="0.2">
      <c r="A235" t="s">
        <v>11</v>
      </c>
      <c r="B235" t="s">
        <v>12</v>
      </c>
      <c r="C235" t="s">
        <v>13</v>
      </c>
      <c r="D235" t="s">
        <v>14</v>
      </c>
      <c r="E235" t="s">
        <v>15</v>
      </c>
      <c r="F235" t="s">
        <v>16</v>
      </c>
      <c r="G235" t="s">
        <v>24</v>
      </c>
      <c r="H235">
        <v>2011</v>
      </c>
      <c r="I235" s="3">
        <v>429130.03</v>
      </c>
      <c r="J235" s="3">
        <v>152928.49</v>
      </c>
      <c r="K235" s="3">
        <v>276201.53999999998</v>
      </c>
      <c r="L235" s="10">
        <f>SUMIFS('KYPCo Gen Asset Grid 2020'!$O:$O,'KYPCo Gen Asset Grid 2020'!$BJ:$BJ,'Select cpr_ledger'!H235,'KYPCo Gen Asset Grid 2020'!$BL:$BL,'Select cpr_ledger'!R235)*T235</f>
        <v>178349.55761569244</v>
      </c>
      <c r="M235" s="10">
        <f>SUMIFS('KYPCo Gen Asset Grid 2020'!$P:$P,'KYPCo Gen Asset Grid 2020'!$BJ:$BJ,'Select cpr_ledger'!H235,'KYPCo Gen Asset Grid 2020'!$BL:$BL,'Select cpr_ledger'!R235)*T235</f>
        <v>94796.534867478316</v>
      </c>
      <c r="N235" s="10">
        <f>V235</f>
        <v>83553.02274821412</v>
      </c>
      <c r="O235" s="10">
        <f t="shared" si="85"/>
        <v>-192648.51725178584</v>
      </c>
      <c r="P235" s="10">
        <f t="shared" si="86"/>
        <v>-40456.188622875023</v>
      </c>
      <c r="R235" s="11" t="s">
        <v>104</v>
      </c>
      <c r="S235" s="10">
        <f>SUMIFS($I:$I,$H:$H,H235,$R:$R,R235)</f>
        <v>8499666.120000001</v>
      </c>
      <c r="T235" s="12">
        <f t="shared" ref="T235:T238" si="87">I235/S235</f>
        <v>5.0487869045849058E-2</v>
      </c>
      <c r="U235" s="13">
        <f>SUMIFS('KYPCo Gen Asset Grid 2020'!$BK:$BK,'KYPCo Gen Asset Grid 2020'!$BJ:$BJ,'Select cpr_ledger'!H235,'KYPCo Gen Asset Grid 2020'!$BL:$BL,'Select cpr_ledger'!R235)</f>
        <v>1654912.8399999994</v>
      </c>
      <c r="V235" s="14">
        <f t="shared" ref="V235:V238" si="88">U235*T235</f>
        <v>83553.02274821412</v>
      </c>
      <c r="X235" s="17">
        <f t="shared" ref="X235:X238" si="89">L235-M235-V235</f>
        <v>0</v>
      </c>
    </row>
    <row r="236" spans="1:24" x14ac:dyDescent="0.2">
      <c r="A236" t="s">
        <v>11</v>
      </c>
      <c r="B236" t="s">
        <v>22</v>
      </c>
      <c r="C236" t="s">
        <v>13</v>
      </c>
      <c r="D236" t="s">
        <v>25</v>
      </c>
      <c r="E236" t="s">
        <v>15</v>
      </c>
      <c r="F236" t="s">
        <v>16</v>
      </c>
      <c r="G236" t="s">
        <v>24</v>
      </c>
      <c r="H236">
        <v>2008</v>
      </c>
      <c r="I236" s="3">
        <v>30460364.530000001</v>
      </c>
      <c r="J236" s="3">
        <v>11180241.65</v>
      </c>
      <c r="K236" s="3">
        <v>19280122.879999999</v>
      </c>
      <c r="L236" s="10">
        <f>SUMIFS('KYPCo Gen Asset Grid 2020'!$O:$O,'KYPCo Gen Asset Grid 2020'!$BJ:$BJ,'Select cpr_ledger'!H236,'KYPCo Gen Asset Grid 2020'!$BL:$BL,'Select cpr_ledger'!R236)*T236</f>
        <v>16450240.173770472</v>
      </c>
      <c r="M236" s="10">
        <f>SUMIFS('KYPCo Gen Asset Grid 2020'!$P:$P,'KYPCo Gen Asset Grid 2020'!$BJ:$BJ,'Select cpr_ledger'!H236,'KYPCo Gen Asset Grid 2020'!$BL:$BL,'Select cpr_ledger'!R236)*T236</f>
        <v>8827871.8054879233</v>
      </c>
      <c r="N236" s="10">
        <f>V236</f>
        <v>7622368.3682825509</v>
      </c>
      <c r="O236" s="10">
        <f t="shared" si="85"/>
        <v>-11657754.511717448</v>
      </c>
      <c r="P236" s="10">
        <f t="shared" si="86"/>
        <v>-2448128.447460664</v>
      </c>
      <c r="R236" s="11" t="s">
        <v>104</v>
      </c>
      <c r="S236" s="10">
        <f>SUMIFS($I:$I,$H:$H,H236,$R:$R,R236)</f>
        <v>58197115.450000003</v>
      </c>
      <c r="T236" s="12">
        <f t="shared" si="87"/>
        <v>0.52339990211662624</v>
      </c>
      <c r="U236" s="13">
        <f>SUMIFS('KYPCo Gen Asset Grid 2020'!$BK:$BK,'KYPCo Gen Asset Grid 2020'!$BJ:$BJ,'Select cpr_ledger'!H236,'KYPCo Gen Asset Grid 2020'!$BL:$BL,'Select cpr_ledger'!R236)</f>
        <v>14563182.640000001</v>
      </c>
      <c r="V236" s="14">
        <f t="shared" si="88"/>
        <v>7622368.3682825509</v>
      </c>
      <c r="X236" s="17">
        <f t="shared" si="89"/>
        <v>0</v>
      </c>
    </row>
    <row r="237" spans="1:24" x14ac:dyDescent="0.2">
      <c r="A237" t="s">
        <v>11</v>
      </c>
      <c r="B237" t="s">
        <v>22</v>
      </c>
      <c r="C237" t="s">
        <v>13</v>
      </c>
      <c r="D237" t="s">
        <v>25</v>
      </c>
      <c r="E237" t="s">
        <v>15</v>
      </c>
      <c r="F237" t="s">
        <v>16</v>
      </c>
      <c r="G237" t="s">
        <v>24</v>
      </c>
      <c r="H237">
        <v>1982</v>
      </c>
      <c r="I237" s="3">
        <v>176639.95</v>
      </c>
      <c r="J237" s="3">
        <v>169170.21</v>
      </c>
      <c r="K237" s="3">
        <v>7469.74</v>
      </c>
      <c r="L237" s="10">
        <f>SUMIFS('KYPCo Gen Asset Grid 2020'!$O:$O,'KYPCo Gen Asset Grid 2020'!$BJ:$BJ,'Select cpr_ledger'!H237,'KYPCo Gen Asset Grid 2020'!$BL:$BL,'Select cpr_ledger'!R237)*T237</f>
        <v>26320.104825330178</v>
      </c>
      <c r="M237" s="10">
        <f>SUMIFS('KYPCo Gen Asset Grid 2020'!$P:$P,'KYPCo Gen Asset Grid 2020'!$BJ:$BJ,'Select cpr_ledger'!H237,'KYPCo Gen Asset Grid 2020'!$BL:$BL,'Select cpr_ledger'!R237)*T237</f>
        <v>26320.104825330178</v>
      </c>
      <c r="N237" s="10">
        <f>V237</f>
        <v>0</v>
      </c>
      <c r="O237" s="10">
        <f t="shared" si="85"/>
        <v>-7469.74</v>
      </c>
      <c r="P237" s="10">
        <f t="shared" si="86"/>
        <v>-1568.6453999999999</v>
      </c>
      <c r="R237" s="11" t="s">
        <v>104</v>
      </c>
      <c r="S237" s="10">
        <f>SUMIFS($I:$I,$H:$H,H237,$R:$R,R237)</f>
        <v>2026264.9699999997</v>
      </c>
      <c r="T237" s="12">
        <f t="shared" si="87"/>
        <v>8.7175148667748045E-2</v>
      </c>
      <c r="U237" s="13">
        <f>SUMIFS('KYPCo Gen Asset Grid 2020'!$BK:$BK,'KYPCo Gen Asset Grid 2020'!$BJ:$BJ,'Select cpr_ledger'!H237,'KYPCo Gen Asset Grid 2020'!$BL:$BL,'Select cpr_ledger'!R237)</f>
        <v>0</v>
      </c>
      <c r="V237" s="14">
        <f t="shared" si="88"/>
        <v>0</v>
      </c>
      <c r="X237" s="17">
        <f t="shared" si="89"/>
        <v>0</v>
      </c>
    </row>
    <row r="238" spans="1:24" x14ac:dyDescent="0.2">
      <c r="A238" t="s">
        <v>11</v>
      </c>
      <c r="B238" t="s">
        <v>36</v>
      </c>
      <c r="C238" t="s">
        <v>13</v>
      </c>
      <c r="D238" t="s">
        <v>37</v>
      </c>
      <c r="E238" t="s">
        <v>15</v>
      </c>
      <c r="F238" t="s">
        <v>38</v>
      </c>
      <c r="G238" t="s">
        <v>39</v>
      </c>
      <c r="H238">
        <v>1991</v>
      </c>
      <c r="I238" s="3">
        <v>681.85</v>
      </c>
      <c r="J238" s="3">
        <v>745.44</v>
      </c>
      <c r="K238" s="3">
        <v>-63.59</v>
      </c>
      <c r="L238" s="10">
        <f>SUMIFS('KYPCo Gen Asset Grid 2020'!$O:$O,'KYPCo Gen Asset Grid 2020'!$BJ:$BJ,'Select cpr_ledger'!H238,'KYPCo Gen Asset Grid 2020'!$BL:$BL,'Select cpr_ledger'!R238)*T238</f>
        <v>3976.5870809302883</v>
      </c>
      <c r="M238" s="10">
        <f>SUMIFS('KYPCo Gen Asset Grid 2020'!$P:$P,'KYPCo Gen Asset Grid 2020'!$BJ:$BJ,'Select cpr_ledger'!H238,'KYPCo Gen Asset Grid 2020'!$BL:$BL,'Select cpr_ledger'!R238)*T238</f>
        <v>3976.5870809302883</v>
      </c>
      <c r="N238" s="10">
        <f>V238</f>
        <v>0</v>
      </c>
      <c r="O238" s="10">
        <f t="shared" si="85"/>
        <v>63.59</v>
      </c>
      <c r="P238" s="10">
        <f t="shared" si="86"/>
        <v>13.353899999999999</v>
      </c>
      <c r="R238" s="11" t="s">
        <v>112</v>
      </c>
      <c r="S238" s="10">
        <f>SUMIFS($I:$I,$H:$H,H238,$R:$R,R238)</f>
        <v>1010.87</v>
      </c>
      <c r="T238" s="12">
        <f t="shared" si="87"/>
        <v>0.67451798945462826</v>
      </c>
      <c r="U238" s="13">
        <f>SUMIFS('KYPCo Gen Asset Grid 2020'!$BK:$BK,'KYPCo Gen Asset Grid 2020'!$BJ:$BJ,'Select cpr_ledger'!H238,'KYPCo Gen Asset Grid 2020'!$BL:$BL,'Select cpr_ledger'!R238)</f>
        <v>0</v>
      </c>
      <c r="V238" s="14">
        <f t="shared" si="88"/>
        <v>0</v>
      </c>
      <c r="X238" s="17">
        <f t="shared" si="89"/>
        <v>0</v>
      </c>
    </row>
    <row r="239" spans="1:24" x14ac:dyDescent="0.2">
      <c r="A239" t="s">
        <v>11</v>
      </c>
      <c r="B239" t="s">
        <v>50</v>
      </c>
      <c r="C239" t="s">
        <v>13</v>
      </c>
      <c r="D239" t="s">
        <v>63</v>
      </c>
      <c r="E239" t="s">
        <v>15</v>
      </c>
      <c r="F239" t="s">
        <v>19</v>
      </c>
      <c r="G239" t="s">
        <v>20</v>
      </c>
      <c r="H239">
        <v>2013</v>
      </c>
      <c r="I239" s="3">
        <v>1032461.9</v>
      </c>
      <c r="J239" s="3">
        <v>0</v>
      </c>
      <c r="K239" s="3">
        <v>1032461.9</v>
      </c>
      <c r="L239" s="10">
        <f>I239</f>
        <v>1032461.9</v>
      </c>
      <c r="M239" s="10">
        <f>J239</f>
        <v>0</v>
      </c>
      <c r="N239" s="10">
        <f t="shared" si="84"/>
        <v>1032461.9</v>
      </c>
      <c r="O239" s="10">
        <f t="shared" si="85"/>
        <v>0</v>
      </c>
      <c r="P239" s="10">
        <f t="shared" si="86"/>
        <v>0</v>
      </c>
      <c r="Q239" s="11" t="s">
        <v>95</v>
      </c>
      <c r="S239" s="11"/>
    </row>
    <row r="240" spans="1:24" x14ac:dyDescent="0.2">
      <c r="A240" t="s">
        <v>11</v>
      </c>
      <c r="B240" t="s">
        <v>43</v>
      </c>
      <c r="C240" t="s">
        <v>13</v>
      </c>
      <c r="D240" t="s">
        <v>44</v>
      </c>
      <c r="E240" t="s">
        <v>15</v>
      </c>
      <c r="F240" t="s">
        <v>16</v>
      </c>
      <c r="G240" t="s">
        <v>24</v>
      </c>
      <c r="H240">
        <v>1994</v>
      </c>
      <c r="I240" s="3">
        <v>4126.3500000000004</v>
      </c>
      <c r="J240" s="3">
        <v>2482.21</v>
      </c>
      <c r="K240" s="3">
        <v>1644.14</v>
      </c>
      <c r="L240" s="10">
        <f>SUMIFS('KYPCo Gen Asset Grid 2020'!$O:$O,'KYPCo Gen Asset Grid 2020'!$BJ:$BJ,'Select cpr_ledger'!H240,'KYPCo Gen Asset Grid 2020'!$BL:$BL,'Select cpr_ledger'!R240)*T240</f>
        <v>1209.7205842260562</v>
      </c>
      <c r="M240" s="10">
        <f>SUMIFS('KYPCo Gen Asset Grid 2020'!$P:$P,'KYPCo Gen Asset Grid 2020'!$BJ:$BJ,'Select cpr_ledger'!H240,'KYPCo Gen Asset Grid 2020'!$BL:$BL,'Select cpr_ledger'!R240)*T240</f>
        <v>1209.7205842260562</v>
      </c>
      <c r="N240" s="10">
        <f t="shared" ref="N240:N263" si="90">V240</f>
        <v>0</v>
      </c>
      <c r="O240" s="10">
        <f t="shared" si="85"/>
        <v>-1644.14</v>
      </c>
      <c r="P240" s="10">
        <f t="shared" si="86"/>
        <v>-345.26940000000002</v>
      </c>
      <c r="R240" s="11" t="s">
        <v>104</v>
      </c>
      <c r="S240" s="10">
        <f t="shared" ref="S240:S263" si="91">SUMIFS($I:$I,$H:$H,H240,$R:$R,R240)</f>
        <v>14037455.389999999</v>
      </c>
      <c r="T240" s="12">
        <f t="shared" ref="T240:T263" si="92">I240/S240</f>
        <v>2.9395284867224077E-4</v>
      </c>
      <c r="U240" s="13">
        <f>SUMIFS('KYPCo Gen Asset Grid 2020'!$BK:$BK,'KYPCo Gen Asset Grid 2020'!$BJ:$BJ,'Select cpr_ledger'!H240,'KYPCo Gen Asset Grid 2020'!$BL:$BL,'Select cpr_ledger'!R240)</f>
        <v>0</v>
      </c>
      <c r="V240" s="14">
        <f t="shared" ref="V240:V263" si="93">U240*T240</f>
        <v>0</v>
      </c>
      <c r="X240" s="17">
        <f t="shared" ref="X240:X263" si="94">L240-M240-V240</f>
        <v>0</v>
      </c>
    </row>
    <row r="241" spans="1:24" x14ac:dyDescent="0.2">
      <c r="A241" t="s">
        <v>11</v>
      </c>
      <c r="B241" t="s">
        <v>12</v>
      </c>
      <c r="C241" t="s">
        <v>13</v>
      </c>
      <c r="D241" t="s">
        <v>14</v>
      </c>
      <c r="E241" t="s">
        <v>15</v>
      </c>
      <c r="F241" t="s">
        <v>16</v>
      </c>
      <c r="G241" t="s">
        <v>24</v>
      </c>
      <c r="H241">
        <v>1994</v>
      </c>
      <c r="I241" s="3">
        <v>412803.02</v>
      </c>
      <c r="J241" s="3">
        <v>407492.73</v>
      </c>
      <c r="K241" s="3">
        <v>5310.29</v>
      </c>
      <c r="L241" s="10">
        <f>SUMIFS('KYPCo Gen Asset Grid 2020'!$O:$O,'KYPCo Gen Asset Grid 2020'!$BJ:$BJ,'Select cpr_ledger'!H241,'KYPCo Gen Asset Grid 2020'!$BL:$BL,'Select cpr_ledger'!R241)*T241</f>
        <v>121021.31678715581</v>
      </c>
      <c r="M241" s="10">
        <f>SUMIFS('KYPCo Gen Asset Grid 2020'!$P:$P,'KYPCo Gen Asset Grid 2020'!$BJ:$BJ,'Select cpr_ledger'!H241,'KYPCo Gen Asset Grid 2020'!$BL:$BL,'Select cpr_ledger'!R241)*T241</f>
        <v>121021.31678715581</v>
      </c>
      <c r="N241" s="10">
        <f t="shared" si="90"/>
        <v>0</v>
      </c>
      <c r="O241" s="10">
        <f t="shared" si="85"/>
        <v>-5310.29</v>
      </c>
      <c r="P241" s="10">
        <f t="shared" si="86"/>
        <v>-1115.1608999999999</v>
      </c>
      <c r="R241" s="11" t="s">
        <v>104</v>
      </c>
      <c r="S241" s="10">
        <f t="shared" si="91"/>
        <v>14037455.389999999</v>
      </c>
      <c r="T241" s="12">
        <f t="shared" si="92"/>
        <v>2.9407254273026762E-2</v>
      </c>
      <c r="U241" s="13">
        <f>SUMIFS('KYPCo Gen Asset Grid 2020'!$BK:$BK,'KYPCo Gen Asset Grid 2020'!$BJ:$BJ,'Select cpr_ledger'!H241,'KYPCo Gen Asset Grid 2020'!$BL:$BL,'Select cpr_ledger'!R241)</f>
        <v>0</v>
      </c>
      <c r="V241" s="14">
        <f t="shared" si="93"/>
        <v>0</v>
      </c>
      <c r="X241" s="17">
        <f t="shared" si="94"/>
        <v>0</v>
      </c>
    </row>
    <row r="242" spans="1:24" x14ac:dyDescent="0.2">
      <c r="A242" t="s">
        <v>11</v>
      </c>
      <c r="B242" t="s">
        <v>43</v>
      </c>
      <c r="C242" t="s">
        <v>13</v>
      </c>
      <c r="D242" t="s">
        <v>44</v>
      </c>
      <c r="E242" t="s">
        <v>15</v>
      </c>
      <c r="F242" t="s">
        <v>16</v>
      </c>
      <c r="G242" t="s">
        <v>24</v>
      </c>
      <c r="H242">
        <v>2018</v>
      </c>
      <c r="I242" s="3">
        <v>1182018.8</v>
      </c>
      <c r="J242" s="3">
        <v>67079.44</v>
      </c>
      <c r="K242" s="3">
        <v>1114939.3600000001</v>
      </c>
      <c r="L242" s="10">
        <f>SUMIFS('KYPCo Gen Asset Grid 2020'!$O:$O,'KYPCo Gen Asset Grid 2020'!$BJ:$BJ,'Select cpr_ledger'!H242,'KYPCo Gen Asset Grid 2020'!$BL:$BL,'Select cpr_ledger'!R242)*T242</f>
        <v>213231.4486692861</v>
      </c>
      <c r="M242" s="10">
        <f>SUMIFS('KYPCo Gen Asset Grid 2020'!$P:$P,'KYPCo Gen Asset Grid 2020'!$BJ:$BJ,'Select cpr_ledger'!H242,'KYPCo Gen Asset Grid 2020'!$BL:$BL,'Select cpr_ledger'!R242)*T242</f>
        <v>37626.822859308188</v>
      </c>
      <c r="N242" s="10">
        <f t="shared" si="90"/>
        <v>175604.62580997794</v>
      </c>
      <c r="O242" s="10">
        <f t="shared" si="85"/>
        <v>-939334.73419002211</v>
      </c>
      <c r="P242" s="10">
        <f t="shared" si="86"/>
        <v>-197260.29417990462</v>
      </c>
      <c r="R242" s="11" t="s">
        <v>104</v>
      </c>
      <c r="S242" s="10">
        <f t="shared" si="91"/>
        <v>21970522.819999997</v>
      </c>
      <c r="T242" s="12">
        <f t="shared" si="92"/>
        <v>5.3800212661484596E-2</v>
      </c>
      <c r="U242" s="13">
        <f>SUMIFS('KYPCo Gen Asset Grid 2020'!$BK:$BK,'KYPCo Gen Asset Grid 2020'!$BJ:$BJ,'Select cpr_ledger'!H242,'KYPCo Gen Asset Grid 2020'!$BL:$BL,'Select cpr_ledger'!R242)</f>
        <v>3264013.6</v>
      </c>
      <c r="V242" s="14">
        <f t="shared" si="93"/>
        <v>175604.62580997794</v>
      </c>
      <c r="X242" s="17">
        <f t="shared" si="94"/>
        <v>0</v>
      </c>
    </row>
    <row r="243" spans="1:24" x14ac:dyDescent="0.2">
      <c r="A243" t="s">
        <v>11</v>
      </c>
      <c r="B243" t="s">
        <v>34</v>
      </c>
      <c r="C243" t="s">
        <v>13</v>
      </c>
      <c r="D243" t="s">
        <v>40</v>
      </c>
      <c r="E243" t="s">
        <v>15</v>
      </c>
      <c r="F243" t="s">
        <v>19</v>
      </c>
      <c r="G243" t="s">
        <v>20</v>
      </c>
      <c r="H243">
        <v>2015</v>
      </c>
      <c r="I243" s="3">
        <v>165512.34</v>
      </c>
      <c r="J243" s="3">
        <v>27539.9</v>
      </c>
      <c r="K243" s="3">
        <v>137972.44</v>
      </c>
      <c r="L243" s="10">
        <f>SUMIFS('KYPCo Gen Asset Grid 2020'!$O:$O,'KYPCo Gen Asset Grid 2020'!$BJ:$BJ,'Select cpr_ledger'!H243,'KYPCo Gen Asset Grid 2020'!$BL:$BL,'Select cpr_ledger'!R243)*T243</f>
        <v>54940.297815273771</v>
      </c>
      <c r="M243" s="10">
        <f>SUMIFS('KYPCo Gen Asset Grid 2020'!$P:$P,'KYPCo Gen Asset Grid 2020'!$BJ:$BJ,'Select cpr_ledger'!H243,'KYPCo Gen Asset Grid 2020'!$BL:$BL,'Select cpr_ledger'!R243)*T243</f>
        <v>19130.761070006542</v>
      </c>
      <c r="N243" s="10">
        <f t="shared" si="90"/>
        <v>35809.536745267229</v>
      </c>
      <c r="O243" s="10">
        <f t="shared" si="85"/>
        <v>-102162.90325473278</v>
      </c>
      <c r="P243" s="10">
        <f t="shared" si="86"/>
        <v>-21454.209683493882</v>
      </c>
      <c r="R243" s="11" t="s">
        <v>104</v>
      </c>
      <c r="S243" s="10">
        <f t="shared" si="91"/>
        <v>35724558.259999998</v>
      </c>
      <c r="T243" s="12">
        <f t="shared" si="92"/>
        <v>4.6330129205634021E-3</v>
      </c>
      <c r="U243" s="13">
        <f>SUMIFS('KYPCo Gen Asset Grid 2020'!$BK:$BK,'KYPCo Gen Asset Grid 2020'!$BJ:$BJ,'Select cpr_ledger'!H243,'KYPCo Gen Asset Grid 2020'!$BL:$BL,'Select cpr_ledger'!R243)</f>
        <v>7729211.4999999991</v>
      </c>
      <c r="V243" s="14">
        <f t="shared" si="93"/>
        <v>35809.536745267229</v>
      </c>
      <c r="X243" s="17">
        <f t="shared" si="94"/>
        <v>0</v>
      </c>
    </row>
    <row r="244" spans="1:24" x14ac:dyDescent="0.2">
      <c r="A244" t="s">
        <v>11</v>
      </c>
      <c r="B244" t="s">
        <v>26</v>
      </c>
      <c r="C244" t="s">
        <v>13</v>
      </c>
      <c r="D244" t="s">
        <v>45</v>
      </c>
      <c r="E244" t="s">
        <v>15</v>
      </c>
      <c r="F244" t="s">
        <v>19</v>
      </c>
      <c r="G244" t="s">
        <v>20</v>
      </c>
      <c r="H244">
        <v>2014</v>
      </c>
      <c r="I244" s="3">
        <v>9869073.8200000003</v>
      </c>
      <c r="J244" s="3">
        <v>1594377.99</v>
      </c>
      <c r="K244" s="3">
        <v>8274695.8300000001</v>
      </c>
      <c r="L244" s="10">
        <f>SUMIFS('KYPCo Gen Asset Grid 2020'!$O:$O,'KYPCo Gen Asset Grid 2020'!$BJ:$BJ,'Select cpr_ledger'!H244,'KYPCo Gen Asset Grid 2020'!$BL:$BL,'Select cpr_ledger'!R244)*T244</f>
        <v>4050771.8066670136</v>
      </c>
      <c r="M244" s="10">
        <f>SUMIFS('KYPCo Gen Asset Grid 2020'!$P:$P,'KYPCo Gen Asset Grid 2020'!$BJ:$BJ,'Select cpr_ledger'!H244,'KYPCo Gen Asset Grid 2020'!$BL:$BL,'Select cpr_ledger'!R244)*T244</f>
        <v>1608520.9769884876</v>
      </c>
      <c r="N244" s="10">
        <f t="shared" si="90"/>
        <v>2442250.8296785261</v>
      </c>
      <c r="O244" s="10">
        <f t="shared" si="85"/>
        <v>-5832445.0003214739</v>
      </c>
      <c r="P244" s="10">
        <f t="shared" si="86"/>
        <v>-1224813.4500675094</v>
      </c>
      <c r="R244" s="11" t="s">
        <v>104</v>
      </c>
      <c r="S244" s="10">
        <f t="shared" si="91"/>
        <v>100408159.21000001</v>
      </c>
      <c r="T244" s="12">
        <f t="shared" si="92"/>
        <v>9.828956030713791E-2</v>
      </c>
      <c r="U244" s="13">
        <f>SUMIFS('KYPCo Gen Asset Grid 2020'!$BK:$BK,'KYPCo Gen Asset Grid 2020'!$BJ:$BJ,'Select cpr_ledger'!H244,'KYPCo Gen Asset Grid 2020'!$BL:$BL,'Select cpr_ledger'!R244)</f>
        <v>24847509.970000006</v>
      </c>
      <c r="V244" s="14">
        <f t="shared" si="93"/>
        <v>2442250.8296785261</v>
      </c>
      <c r="X244" s="17">
        <f t="shared" si="94"/>
        <v>0</v>
      </c>
    </row>
    <row r="245" spans="1:24" x14ac:dyDescent="0.2">
      <c r="A245" t="s">
        <v>11</v>
      </c>
      <c r="B245" t="s">
        <v>12</v>
      </c>
      <c r="C245" t="s">
        <v>13</v>
      </c>
      <c r="D245" t="s">
        <v>14</v>
      </c>
      <c r="E245" t="s">
        <v>17</v>
      </c>
      <c r="F245" t="s">
        <v>16</v>
      </c>
      <c r="G245" t="s">
        <v>24</v>
      </c>
      <c r="H245">
        <v>2020</v>
      </c>
      <c r="I245" s="3">
        <v>127773.26</v>
      </c>
      <c r="J245" s="3">
        <v>2396.5</v>
      </c>
      <c r="K245" s="3">
        <v>125376.76</v>
      </c>
      <c r="L245" s="10">
        <f>SUMIFS('KYPCo Gen Asset Grid 2020'!$O:$O,'KYPCo Gen Asset Grid 2020'!$BJ:$BJ,'Select cpr_ledger'!H245,'KYPCo Gen Asset Grid 2020'!$BL:$BL,'Select cpr_ledger'!R245)*T245</f>
        <v>112068.4683312892</v>
      </c>
      <c r="M245" s="10">
        <f>SUMIFS('KYPCo Gen Asset Grid 2020'!$P:$P,'KYPCo Gen Asset Grid 2020'!$BJ:$BJ,'Select cpr_ledger'!H245,'KYPCo Gen Asset Grid 2020'!$BL:$BL,'Select cpr_ledger'!R245)*T245</f>
        <v>4202.567570088253</v>
      </c>
      <c r="N245" s="10">
        <f t="shared" si="90"/>
        <v>107865.90076120094</v>
      </c>
      <c r="O245" s="10">
        <f t="shared" si="85"/>
        <v>-17510.85923879905</v>
      </c>
      <c r="P245" s="10">
        <f t="shared" si="86"/>
        <v>-3677.2804401478006</v>
      </c>
      <c r="R245" s="11" t="s">
        <v>104</v>
      </c>
      <c r="S245" s="10">
        <f t="shared" si="91"/>
        <v>12502426</v>
      </c>
      <c r="T245" s="12">
        <f t="shared" si="92"/>
        <v>1.0219877326208529E-2</v>
      </c>
      <c r="U245" s="13">
        <f>SUMIFS('KYPCo Gen Asset Grid 2020'!$BK:$BK,'KYPCo Gen Asset Grid 2020'!$BJ:$BJ,'Select cpr_ledger'!H245,'KYPCo Gen Asset Grid 2020'!$BL:$BL,'Select cpr_ledger'!R245)</f>
        <v>10554520.109999999</v>
      </c>
      <c r="V245" s="14">
        <f t="shared" si="93"/>
        <v>107865.90076120094</v>
      </c>
      <c r="X245" s="17">
        <f t="shared" si="94"/>
        <v>0</v>
      </c>
    </row>
    <row r="246" spans="1:24" x14ac:dyDescent="0.2">
      <c r="A246" t="s">
        <v>11</v>
      </c>
      <c r="B246" t="s">
        <v>22</v>
      </c>
      <c r="C246" t="s">
        <v>13</v>
      </c>
      <c r="D246" t="s">
        <v>23</v>
      </c>
      <c r="E246" t="s">
        <v>15</v>
      </c>
      <c r="F246" t="s">
        <v>19</v>
      </c>
      <c r="G246" t="s">
        <v>20</v>
      </c>
      <c r="H246">
        <v>1974</v>
      </c>
      <c r="I246" s="3">
        <v>371702.5</v>
      </c>
      <c r="J246" s="3">
        <v>371468.68</v>
      </c>
      <c r="K246" s="3">
        <v>233.82</v>
      </c>
      <c r="L246" s="10">
        <f>SUMIFS('KYPCo Gen Asset Grid 2020'!$O:$O,'KYPCo Gen Asset Grid 2020'!$BJ:$BJ,'Select cpr_ledger'!H246,'KYPCo Gen Asset Grid 2020'!$BL:$BL,'Select cpr_ledger'!R246)*T246</f>
        <v>586545.59486018494</v>
      </c>
      <c r="M246" s="10">
        <f>SUMIFS('KYPCo Gen Asset Grid 2020'!$P:$P,'KYPCo Gen Asset Grid 2020'!$BJ:$BJ,'Select cpr_ledger'!H246,'KYPCo Gen Asset Grid 2020'!$BL:$BL,'Select cpr_ledger'!R246)*T246</f>
        <v>586545.59486018494</v>
      </c>
      <c r="N246" s="10">
        <f t="shared" si="90"/>
        <v>0</v>
      </c>
      <c r="O246" s="10">
        <f t="shared" si="85"/>
        <v>-233.82</v>
      </c>
      <c r="P246" s="10">
        <f t="shared" si="86"/>
        <v>-49.102199999999996</v>
      </c>
      <c r="R246" s="11" t="s">
        <v>104</v>
      </c>
      <c r="S246" s="10">
        <f t="shared" si="91"/>
        <v>788433.21</v>
      </c>
      <c r="T246" s="12">
        <f t="shared" si="92"/>
        <v>0.47144449940154098</v>
      </c>
      <c r="U246" s="13">
        <f>SUMIFS('KYPCo Gen Asset Grid 2020'!$BK:$BK,'KYPCo Gen Asset Grid 2020'!$BJ:$BJ,'Select cpr_ledger'!H246,'KYPCo Gen Asset Grid 2020'!$BL:$BL,'Select cpr_ledger'!R246)</f>
        <v>0</v>
      </c>
      <c r="V246" s="14">
        <f t="shared" si="93"/>
        <v>0</v>
      </c>
      <c r="X246" s="17">
        <f t="shared" si="94"/>
        <v>0</v>
      </c>
    </row>
    <row r="247" spans="1:24" x14ac:dyDescent="0.2">
      <c r="A247" t="s">
        <v>11</v>
      </c>
      <c r="B247" t="s">
        <v>22</v>
      </c>
      <c r="C247" t="s">
        <v>13</v>
      </c>
      <c r="D247" t="s">
        <v>25</v>
      </c>
      <c r="E247" t="s">
        <v>15</v>
      </c>
      <c r="F247" t="s">
        <v>16</v>
      </c>
      <c r="G247" t="s">
        <v>24</v>
      </c>
      <c r="H247">
        <v>1983</v>
      </c>
      <c r="I247" s="3">
        <v>433828.36</v>
      </c>
      <c r="J247" s="3">
        <v>415846.48</v>
      </c>
      <c r="K247" s="3">
        <v>17981.88</v>
      </c>
      <c r="L247" s="10">
        <f>SUMIFS('KYPCo Gen Asset Grid 2020'!$O:$O,'KYPCo Gen Asset Grid 2020'!$BJ:$BJ,'Select cpr_ledger'!H247,'KYPCo Gen Asset Grid 2020'!$BL:$BL,'Select cpr_ledger'!R247)*T247</f>
        <v>36102.029838621325</v>
      </c>
      <c r="M247" s="10">
        <f>SUMIFS('KYPCo Gen Asset Grid 2020'!$P:$P,'KYPCo Gen Asset Grid 2020'!$BJ:$BJ,'Select cpr_ledger'!H247,'KYPCo Gen Asset Grid 2020'!$BL:$BL,'Select cpr_ledger'!R247)*T247</f>
        <v>36102.029838621325</v>
      </c>
      <c r="N247" s="10">
        <f t="shared" si="90"/>
        <v>0</v>
      </c>
      <c r="O247" s="10">
        <f t="shared" si="85"/>
        <v>-17981.88</v>
      </c>
      <c r="P247" s="10">
        <f t="shared" si="86"/>
        <v>-3776.1948000000002</v>
      </c>
      <c r="R247" s="11" t="s">
        <v>104</v>
      </c>
      <c r="S247" s="10">
        <f t="shared" si="91"/>
        <v>2149971.7599999998</v>
      </c>
      <c r="T247" s="12">
        <f t="shared" si="92"/>
        <v>0.20178328295809803</v>
      </c>
      <c r="U247" s="13">
        <f>SUMIFS('KYPCo Gen Asset Grid 2020'!$BK:$BK,'KYPCo Gen Asset Grid 2020'!$BJ:$BJ,'Select cpr_ledger'!H247,'KYPCo Gen Asset Grid 2020'!$BL:$BL,'Select cpr_ledger'!R247)</f>
        <v>0</v>
      </c>
      <c r="V247" s="14">
        <f t="shared" si="93"/>
        <v>0</v>
      </c>
      <c r="X247" s="17">
        <f t="shared" si="94"/>
        <v>0</v>
      </c>
    </row>
    <row r="248" spans="1:24" x14ac:dyDescent="0.2">
      <c r="A248" t="s">
        <v>11</v>
      </c>
      <c r="B248" t="s">
        <v>22</v>
      </c>
      <c r="C248" t="s">
        <v>13</v>
      </c>
      <c r="D248" t="s">
        <v>25</v>
      </c>
      <c r="E248" t="s">
        <v>15</v>
      </c>
      <c r="F248" t="s">
        <v>16</v>
      </c>
      <c r="G248" t="s">
        <v>24</v>
      </c>
      <c r="H248">
        <v>1996</v>
      </c>
      <c r="I248" s="3">
        <v>598554.72</v>
      </c>
      <c r="J248" s="3">
        <v>430601.98</v>
      </c>
      <c r="K248" s="3">
        <v>167952.74</v>
      </c>
      <c r="L248" s="10">
        <f>SUMIFS('KYPCo Gen Asset Grid 2020'!$O:$O,'KYPCo Gen Asset Grid 2020'!$BJ:$BJ,'Select cpr_ledger'!H248,'KYPCo Gen Asset Grid 2020'!$BL:$BL,'Select cpr_ledger'!R248)*T248</f>
        <v>744957.81735908089</v>
      </c>
      <c r="M248" s="10">
        <f>SUMIFS('KYPCo Gen Asset Grid 2020'!$P:$P,'KYPCo Gen Asset Grid 2020'!$BJ:$BJ,'Select cpr_ledger'!H248,'KYPCo Gen Asset Grid 2020'!$BL:$BL,'Select cpr_ledger'!R248)*T248</f>
        <v>744957.81735908089</v>
      </c>
      <c r="N248" s="10">
        <f t="shared" si="90"/>
        <v>0</v>
      </c>
      <c r="O248" s="10">
        <f t="shared" si="85"/>
        <v>-167952.74</v>
      </c>
      <c r="P248" s="10">
        <f t="shared" si="86"/>
        <v>-35270.075399999994</v>
      </c>
      <c r="R248" s="11" t="s">
        <v>104</v>
      </c>
      <c r="S248" s="10">
        <f t="shared" si="91"/>
        <v>1874497.2099999997</v>
      </c>
      <c r="T248" s="12">
        <f t="shared" si="92"/>
        <v>0.319314809756372</v>
      </c>
      <c r="U248" s="13">
        <f>SUMIFS('KYPCo Gen Asset Grid 2020'!$BK:$BK,'KYPCo Gen Asset Grid 2020'!$BJ:$BJ,'Select cpr_ledger'!H248,'KYPCo Gen Asset Grid 2020'!$BL:$BL,'Select cpr_ledger'!R248)</f>
        <v>0</v>
      </c>
      <c r="V248" s="14">
        <f t="shared" si="93"/>
        <v>0</v>
      </c>
      <c r="X248" s="17">
        <f t="shared" si="94"/>
        <v>0</v>
      </c>
    </row>
    <row r="249" spans="1:24" x14ac:dyDescent="0.2">
      <c r="A249" t="s">
        <v>11</v>
      </c>
      <c r="B249" t="s">
        <v>46</v>
      </c>
      <c r="C249" t="s">
        <v>13</v>
      </c>
      <c r="D249" t="s">
        <v>47</v>
      </c>
      <c r="E249" t="s">
        <v>15</v>
      </c>
      <c r="F249" t="s">
        <v>38</v>
      </c>
      <c r="G249" t="s">
        <v>39</v>
      </c>
      <c r="H249">
        <v>1998</v>
      </c>
      <c r="I249" s="3">
        <v>575.25</v>
      </c>
      <c r="J249" s="3">
        <v>373.85</v>
      </c>
      <c r="K249" s="3">
        <v>201.4</v>
      </c>
      <c r="L249" s="10">
        <f>SUMIFS('KYPCo Gen Asset Grid 2020'!$O:$O,'KYPCo Gen Asset Grid 2020'!$BJ:$BJ,'Select cpr_ledger'!H249,'KYPCo Gen Asset Grid 2020'!$BL:$BL,'Select cpr_ledger'!R249)*T249</f>
        <v>17108.661960956128</v>
      </c>
      <c r="M249" s="10">
        <f>SUMIFS('KYPCo Gen Asset Grid 2020'!$P:$P,'KYPCo Gen Asset Grid 2020'!$BJ:$BJ,'Select cpr_ledger'!H249,'KYPCo Gen Asset Grid 2020'!$BL:$BL,'Select cpr_ledger'!R249)*T249</f>
        <v>17108.661960956128</v>
      </c>
      <c r="N249" s="10">
        <f t="shared" si="90"/>
        <v>0</v>
      </c>
      <c r="O249" s="10">
        <f t="shared" si="85"/>
        <v>-201.4</v>
      </c>
      <c r="P249" s="10">
        <f t="shared" si="86"/>
        <v>-42.293999999999997</v>
      </c>
      <c r="R249" s="11" t="s">
        <v>112</v>
      </c>
      <c r="S249" s="10">
        <f t="shared" si="91"/>
        <v>2088.42</v>
      </c>
      <c r="T249" s="12">
        <f t="shared" si="92"/>
        <v>0.27544746746344123</v>
      </c>
      <c r="U249" s="13">
        <f>SUMIFS('KYPCo Gen Asset Grid 2020'!$BK:$BK,'KYPCo Gen Asset Grid 2020'!$BJ:$BJ,'Select cpr_ledger'!H249,'KYPCo Gen Asset Grid 2020'!$BL:$BL,'Select cpr_ledger'!R249)</f>
        <v>0</v>
      </c>
      <c r="V249" s="14">
        <f t="shared" si="93"/>
        <v>0</v>
      </c>
      <c r="X249" s="17">
        <f t="shared" si="94"/>
        <v>0</v>
      </c>
    </row>
    <row r="250" spans="1:24" x14ac:dyDescent="0.2">
      <c r="A250" t="s">
        <v>11</v>
      </c>
      <c r="B250" t="s">
        <v>34</v>
      </c>
      <c r="C250" t="s">
        <v>13</v>
      </c>
      <c r="D250" t="s">
        <v>35</v>
      </c>
      <c r="E250" t="s">
        <v>15</v>
      </c>
      <c r="F250" t="s">
        <v>16</v>
      </c>
      <c r="G250" t="s">
        <v>24</v>
      </c>
      <c r="H250">
        <v>1986</v>
      </c>
      <c r="I250" s="3">
        <v>27264.63</v>
      </c>
      <c r="J250" s="3">
        <v>22168.44</v>
      </c>
      <c r="K250" s="3">
        <v>5096.1899999999996</v>
      </c>
      <c r="L250" s="10">
        <f>SUMIFS('KYPCo Gen Asset Grid 2020'!$O:$O,'KYPCo Gen Asset Grid 2020'!$BJ:$BJ,'Select cpr_ledger'!H250,'KYPCo Gen Asset Grid 2020'!$BL:$BL,'Select cpr_ledger'!R250)*T250</f>
        <v>26244.634711106271</v>
      </c>
      <c r="M250" s="10">
        <f>SUMIFS('KYPCo Gen Asset Grid 2020'!$P:$P,'KYPCo Gen Asset Grid 2020'!$BJ:$BJ,'Select cpr_ledger'!H250,'KYPCo Gen Asset Grid 2020'!$BL:$BL,'Select cpr_ledger'!R250)*T250</f>
        <v>26244.634711106271</v>
      </c>
      <c r="N250" s="10">
        <f t="shared" si="90"/>
        <v>0</v>
      </c>
      <c r="O250" s="10">
        <f t="shared" si="85"/>
        <v>-5096.1899999999996</v>
      </c>
      <c r="P250" s="10">
        <f t="shared" si="86"/>
        <v>-1070.1998999999998</v>
      </c>
      <c r="R250" s="11" t="s">
        <v>104</v>
      </c>
      <c r="S250" s="10">
        <f t="shared" si="91"/>
        <v>1220219.45</v>
      </c>
      <c r="T250" s="12">
        <f t="shared" si="92"/>
        <v>2.2344038197391464E-2</v>
      </c>
      <c r="U250" s="13">
        <f>SUMIFS('KYPCo Gen Asset Grid 2020'!$BK:$BK,'KYPCo Gen Asset Grid 2020'!$BJ:$BJ,'Select cpr_ledger'!H250,'KYPCo Gen Asset Grid 2020'!$BL:$BL,'Select cpr_ledger'!R250)</f>
        <v>0</v>
      </c>
      <c r="V250" s="14">
        <f t="shared" si="93"/>
        <v>0</v>
      </c>
      <c r="X250" s="17">
        <f t="shared" si="94"/>
        <v>0</v>
      </c>
    </row>
    <row r="251" spans="1:24" x14ac:dyDescent="0.2">
      <c r="A251" t="s">
        <v>11</v>
      </c>
      <c r="B251" t="s">
        <v>61</v>
      </c>
      <c r="C251" t="s">
        <v>13</v>
      </c>
      <c r="D251" t="s">
        <v>62</v>
      </c>
      <c r="E251" t="s">
        <v>15</v>
      </c>
      <c r="F251" t="s">
        <v>38</v>
      </c>
      <c r="G251" t="s">
        <v>39</v>
      </c>
      <c r="H251">
        <v>1995</v>
      </c>
      <c r="I251" s="3">
        <v>263.94</v>
      </c>
      <c r="J251" s="3">
        <v>161.66999999999999</v>
      </c>
      <c r="K251" s="3">
        <v>102.27</v>
      </c>
      <c r="L251" s="10">
        <f>SUMIFS('KYPCo Gen Asset Grid 2020'!$O:$O,'KYPCo Gen Asset Grid 2020'!$BJ:$BJ,'Select cpr_ledger'!H251,'KYPCo Gen Asset Grid 2020'!$BL:$BL,'Select cpr_ledger'!R251)*T251</f>
        <v>-2098.3999999999996</v>
      </c>
      <c r="M251" s="10">
        <f>SUMIFS('KYPCo Gen Asset Grid 2020'!$P:$P,'KYPCo Gen Asset Grid 2020'!$BJ:$BJ,'Select cpr_ledger'!H251,'KYPCo Gen Asset Grid 2020'!$BL:$BL,'Select cpr_ledger'!R251)*T251</f>
        <v>-2098.3999999999996</v>
      </c>
      <c r="N251" s="10">
        <f t="shared" si="90"/>
        <v>0</v>
      </c>
      <c r="O251" s="10">
        <f t="shared" ref="O251:O266" si="95">N251-K251</f>
        <v>-102.27</v>
      </c>
      <c r="P251" s="10">
        <f t="shared" ref="P251:P266" si="96">O251*0.21</f>
        <v>-21.476699999999997</v>
      </c>
      <c r="R251" s="11" t="s">
        <v>112</v>
      </c>
      <c r="S251" s="10">
        <f t="shared" si="91"/>
        <v>263.94</v>
      </c>
      <c r="T251" s="12">
        <f t="shared" si="92"/>
        <v>1</v>
      </c>
      <c r="U251" s="13">
        <f>SUMIFS('KYPCo Gen Asset Grid 2020'!$BK:$BK,'KYPCo Gen Asset Grid 2020'!$BJ:$BJ,'Select cpr_ledger'!H251,'KYPCo Gen Asset Grid 2020'!$BL:$BL,'Select cpr_ledger'!R251)</f>
        <v>0</v>
      </c>
      <c r="V251" s="14">
        <f t="shared" si="93"/>
        <v>0</v>
      </c>
      <c r="X251" s="17">
        <f t="shared" si="94"/>
        <v>0</v>
      </c>
    </row>
    <row r="252" spans="1:24" x14ac:dyDescent="0.2">
      <c r="A252" t="s">
        <v>11</v>
      </c>
      <c r="B252" t="s">
        <v>22</v>
      </c>
      <c r="C252" t="s">
        <v>13</v>
      </c>
      <c r="D252" t="s">
        <v>23</v>
      </c>
      <c r="E252" t="s">
        <v>15</v>
      </c>
      <c r="F252" t="s">
        <v>19</v>
      </c>
      <c r="G252" t="s">
        <v>20</v>
      </c>
      <c r="H252">
        <v>1989</v>
      </c>
      <c r="I252" s="3">
        <v>1164043</v>
      </c>
      <c r="J252" s="3">
        <v>896327.64</v>
      </c>
      <c r="K252" s="3">
        <v>267715.36</v>
      </c>
      <c r="L252" s="10">
        <f>SUMIFS('KYPCo Gen Asset Grid 2020'!$O:$O,'KYPCo Gen Asset Grid 2020'!$BJ:$BJ,'Select cpr_ledger'!H252,'KYPCo Gen Asset Grid 2020'!$BL:$BL,'Select cpr_ledger'!R252)*T252</f>
        <v>678622.35842734063</v>
      </c>
      <c r="M252" s="10">
        <f>SUMIFS('KYPCo Gen Asset Grid 2020'!$P:$P,'KYPCo Gen Asset Grid 2020'!$BJ:$BJ,'Select cpr_ledger'!H252,'KYPCo Gen Asset Grid 2020'!$BL:$BL,'Select cpr_ledger'!R252)*T252</f>
        <v>678622.35842734063</v>
      </c>
      <c r="N252" s="10">
        <f t="shared" si="90"/>
        <v>0</v>
      </c>
      <c r="O252" s="10">
        <f t="shared" si="95"/>
        <v>-267715.36</v>
      </c>
      <c r="P252" s="10">
        <f t="shared" si="96"/>
        <v>-56220.225599999998</v>
      </c>
      <c r="R252" s="11" t="s">
        <v>104</v>
      </c>
      <c r="S252" s="10">
        <f t="shared" si="91"/>
        <v>3452639.49</v>
      </c>
      <c r="T252" s="12">
        <f t="shared" si="92"/>
        <v>0.33714582810381977</v>
      </c>
      <c r="U252" s="13">
        <f>SUMIFS('KYPCo Gen Asset Grid 2020'!$BK:$BK,'KYPCo Gen Asset Grid 2020'!$BJ:$BJ,'Select cpr_ledger'!H252,'KYPCo Gen Asset Grid 2020'!$BL:$BL,'Select cpr_ledger'!R252)</f>
        <v>0</v>
      </c>
      <c r="V252" s="14">
        <f t="shared" si="93"/>
        <v>0</v>
      </c>
      <c r="X252" s="17">
        <f t="shared" si="94"/>
        <v>0</v>
      </c>
    </row>
    <row r="253" spans="1:24" x14ac:dyDescent="0.2">
      <c r="A253" t="s">
        <v>11</v>
      </c>
      <c r="B253" t="s">
        <v>34</v>
      </c>
      <c r="C253" t="s">
        <v>13</v>
      </c>
      <c r="D253" t="s">
        <v>35</v>
      </c>
      <c r="E253" t="s">
        <v>15</v>
      </c>
      <c r="F253" t="s">
        <v>16</v>
      </c>
      <c r="G253" t="s">
        <v>24</v>
      </c>
      <c r="H253">
        <v>1995</v>
      </c>
      <c r="I253" s="3">
        <v>28545.51</v>
      </c>
      <c r="J253" s="3">
        <v>18407.060000000001</v>
      </c>
      <c r="K253" s="3">
        <v>10138.450000000001</v>
      </c>
      <c r="L253" s="10">
        <f>SUMIFS('KYPCo Gen Asset Grid 2020'!$O:$O,'KYPCo Gen Asset Grid 2020'!$BJ:$BJ,'Select cpr_ledger'!H253,'KYPCo Gen Asset Grid 2020'!$BL:$BL,'Select cpr_ledger'!R253)*T253</f>
        <v>19505.591259752047</v>
      </c>
      <c r="M253" s="10">
        <f>SUMIFS('KYPCo Gen Asset Grid 2020'!$P:$P,'KYPCo Gen Asset Grid 2020'!$BJ:$BJ,'Select cpr_ledger'!H253,'KYPCo Gen Asset Grid 2020'!$BL:$BL,'Select cpr_ledger'!R253)*T253</f>
        <v>19505.591259752047</v>
      </c>
      <c r="N253" s="10">
        <f t="shared" si="90"/>
        <v>0</v>
      </c>
      <c r="O253" s="10">
        <f t="shared" si="95"/>
        <v>-10138.450000000001</v>
      </c>
      <c r="P253" s="10">
        <f t="shared" si="96"/>
        <v>-2129.0745000000002</v>
      </c>
      <c r="R253" s="11" t="s">
        <v>104</v>
      </c>
      <c r="S253" s="10">
        <f t="shared" si="91"/>
        <v>2120108.7999999998</v>
      </c>
      <c r="T253" s="12">
        <f t="shared" si="92"/>
        <v>1.3464172216067402E-2</v>
      </c>
      <c r="U253" s="13">
        <f>SUMIFS('KYPCo Gen Asset Grid 2020'!$BK:$BK,'KYPCo Gen Asset Grid 2020'!$BJ:$BJ,'Select cpr_ledger'!H253,'KYPCo Gen Asset Grid 2020'!$BL:$BL,'Select cpr_ledger'!R253)</f>
        <v>0</v>
      </c>
      <c r="V253" s="14">
        <f t="shared" si="93"/>
        <v>0</v>
      </c>
      <c r="X253" s="17">
        <f t="shared" si="94"/>
        <v>0</v>
      </c>
    </row>
    <row r="254" spans="1:24" x14ac:dyDescent="0.2">
      <c r="A254" t="s">
        <v>11</v>
      </c>
      <c r="B254" t="s">
        <v>43</v>
      </c>
      <c r="C254" t="s">
        <v>13</v>
      </c>
      <c r="D254" t="s">
        <v>44</v>
      </c>
      <c r="E254" t="s">
        <v>15</v>
      </c>
      <c r="F254" t="s">
        <v>16</v>
      </c>
      <c r="G254" t="s">
        <v>24</v>
      </c>
      <c r="H254">
        <v>1990</v>
      </c>
      <c r="I254" s="3">
        <v>51643.26</v>
      </c>
      <c r="J254" s="3">
        <v>35755.14</v>
      </c>
      <c r="K254" s="3">
        <v>15888.12</v>
      </c>
      <c r="L254" s="10">
        <f>SUMIFS('KYPCo Gen Asset Grid 2020'!$O:$O,'KYPCo Gen Asset Grid 2020'!$BJ:$BJ,'Select cpr_ledger'!H254,'KYPCo Gen Asset Grid 2020'!$BL:$BL,'Select cpr_ledger'!R254)*T254</f>
        <v>37036.984459116604</v>
      </c>
      <c r="M254" s="10">
        <f>SUMIFS('KYPCo Gen Asset Grid 2020'!$P:$P,'KYPCo Gen Asset Grid 2020'!$BJ:$BJ,'Select cpr_ledger'!H254,'KYPCo Gen Asset Grid 2020'!$BL:$BL,'Select cpr_ledger'!R254)*T254</f>
        <v>37036.984459116604</v>
      </c>
      <c r="N254" s="10">
        <f t="shared" si="90"/>
        <v>0</v>
      </c>
      <c r="O254" s="10">
        <f t="shared" si="95"/>
        <v>-15888.12</v>
      </c>
      <c r="P254" s="10">
        <f t="shared" si="96"/>
        <v>-3336.5052000000001</v>
      </c>
      <c r="R254" s="11" t="s">
        <v>104</v>
      </c>
      <c r="S254" s="10">
        <f t="shared" si="91"/>
        <v>1292457.03</v>
      </c>
      <c r="T254" s="12">
        <f t="shared" si="92"/>
        <v>3.995742899088877E-2</v>
      </c>
      <c r="U254" s="13">
        <f>SUMIFS('KYPCo Gen Asset Grid 2020'!$BK:$BK,'KYPCo Gen Asset Grid 2020'!$BJ:$BJ,'Select cpr_ledger'!H254,'KYPCo Gen Asset Grid 2020'!$BL:$BL,'Select cpr_ledger'!R254)</f>
        <v>0</v>
      </c>
      <c r="V254" s="14">
        <f t="shared" si="93"/>
        <v>0</v>
      </c>
      <c r="X254" s="17">
        <f t="shared" si="94"/>
        <v>0</v>
      </c>
    </row>
    <row r="255" spans="1:24" x14ac:dyDescent="0.2">
      <c r="A255" t="s">
        <v>11</v>
      </c>
      <c r="B255" t="s">
        <v>43</v>
      </c>
      <c r="C255" t="s">
        <v>13</v>
      </c>
      <c r="D255" t="s">
        <v>44</v>
      </c>
      <c r="E255" t="s">
        <v>15</v>
      </c>
      <c r="F255" t="s">
        <v>16</v>
      </c>
      <c r="G255" t="s">
        <v>24</v>
      </c>
      <c r="H255">
        <v>1985</v>
      </c>
      <c r="I255" s="3">
        <v>21176.38</v>
      </c>
      <c r="J255" s="3">
        <v>17064.95</v>
      </c>
      <c r="K255" s="3">
        <v>4111.43</v>
      </c>
      <c r="L255" s="10">
        <f>SUMIFS('KYPCo Gen Asset Grid 2020'!$O:$O,'KYPCo Gen Asset Grid 2020'!$BJ:$BJ,'Select cpr_ledger'!H255,'KYPCo Gen Asset Grid 2020'!$BL:$BL,'Select cpr_ledger'!R255)*T255</f>
        <v>8235.3334067550186</v>
      </c>
      <c r="M255" s="10">
        <f>SUMIFS('KYPCo Gen Asset Grid 2020'!$P:$P,'KYPCo Gen Asset Grid 2020'!$BJ:$BJ,'Select cpr_ledger'!H255,'KYPCo Gen Asset Grid 2020'!$BL:$BL,'Select cpr_ledger'!R255)*T255</f>
        <v>8235.3334067550186</v>
      </c>
      <c r="N255" s="10">
        <f t="shared" si="90"/>
        <v>0</v>
      </c>
      <c r="O255" s="10">
        <f t="shared" si="95"/>
        <v>-4111.43</v>
      </c>
      <c r="P255" s="10">
        <f t="shared" si="96"/>
        <v>-863.40030000000002</v>
      </c>
      <c r="R255" s="11" t="s">
        <v>104</v>
      </c>
      <c r="S255" s="10">
        <f t="shared" si="91"/>
        <v>597248.6100000001</v>
      </c>
      <c r="T255" s="12">
        <f t="shared" si="92"/>
        <v>3.5456558032006133E-2</v>
      </c>
      <c r="U255" s="13">
        <f>SUMIFS('KYPCo Gen Asset Grid 2020'!$BK:$BK,'KYPCo Gen Asset Grid 2020'!$BJ:$BJ,'Select cpr_ledger'!H255,'KYPCo Gen Asset Grid 2020'!$BL:$BL,'Select cpr_ledger'!R255)</f>
        <v>0</v>
      </c>
      <c r="V255" s="14">
        <f t="shared" si="93"/>
        <v>0</v>
      </c>
      <c r="X255" s="17">
        <f t="shared" si="94"/>
        <v>0</v>
      </c>
    </row>
    <row r="256" spans="1:24" x14ac:dyDescent="0.2">
      <c r="A256" t="s">
        <v>11</v>
      </c>
      <c r="B256" t="s">
        <v>21</v>
      </c>
      <c r="C256" t="s">
        <v>13</v>
      </c>
      <c r="D256" t="s">
        <v>48</v>
      </c>
      <c r="E256" t="s">
        <v>15</v>
      </c>
      <c r="F256" t="s">
        <v>16</v>
      </c>
      <c r="G256" t="s">
        <v>24</v>
      </c>
      <c r="H256">
        <v>1984</v>
      </c>
      <c r="I256" s="3">
        <v>1034.22</v>
      </c>
      <c r="J256" s="3">
        <v>733.41</v>
      </c>
      <c r="K256" s="3">
        <v>300.81</v>
      </c>
      <c r="L256" s="10">
        <f>SUMIFS('KYPCo Gen Asset Grid 2020'!$O:$O,'KYPCo Gen Asset Grid 2020'!$BJ:$BJ,'Select cpr_ledger'!H256,'KYPCo Gen Asset Grid 2020'!$BL:$BL,'Select cpr_ledger'!R256)*T256</f>
        <v>0</v>
      </c>
      <c r="M256" s="10">
        <f>SUMIFS('KYPCo Gen Asset Grid 2020'!$P:$P,'KYPCo Gen Asset Grid 2020'!$BJ:$BJ,'Select cpr_ledger'!H256,'KYPCo Gen Asset Grid 2020'!$BL:$BL,'Select cpr_ledger'!R256)*T256</f>
        <v>0</v>
      </c>
      <c r="N256" s="10">
        <f t="shared" si="90"/>
        <v>0</v>
      </c>
      <c r="O256" s="10">
        <f t="shared" si="95"/>
        <v>-300.81</v>
      </c>
      <c r="P256" s="10">
        <f t="shared" si="96"/>
        <v>-63.170099999999998</v>
      </c>
      <c r="R256" s="11" t="s">
        <v>106</v>
      </c>
      <c r="S256" s="10">
        <f t="shared" si="91"/>
        <v>1034.22</v>
      </c>
      <c r="T256" s="12">
        <f t="shared" si="92"/>
        <v>1</v>
      </c>
      <c r="U256" s="13">
        <f>SUMIFS('KYPCo Gen Asset Grid 2020'!$BK:$BK,'KYPCo Gen Asset Grid 2020'!$BJ:$BJ,'Select cpr_ledger'!H256,'KYPCo Gen Asset Grid 2020'!$BL:$BL,'Select cpr_ledger'!R256)</f>
        <v>0</v>
      </c>
      <c r="V256" s="14">
        <f t="shared" si="93"/>
        <v>0</v>
      </c>
      <c r="X256" s="17">
        <f t="shared" si="94"/>
        <v>0</v>
      </c>
    </row>
    <row r="257" spans="1:24" x14ac:dyDescent="0.2">
      <c r="A257" t="s">
        <v>11</v>
      </c>
      <c r="B257" t="s">
        <v>26</v>
      </c>
      <c r="C257" t="s">
        <v>13</v>
      </c>
      <c r="D257" t="s">
        <v>45</v>
      </c>
      <c r="E257" t="s">
        <v>15</v>
      </c>
      <c r="F257" t="s">
        <v>19</v>
      </c>
      <c r="G257" t="s">
        <v>20</v>
      </c>
      <c r="H257">
        <v>2010</v>
      </c>
      <c r="I257" s="3">
        <v>1465650.1</v>
      </c>
      <c r="J257" s="3">
        <v>382490.96</v>
      </c>
      <c r="K257" s="3">
        <v>1083159.1399999999</v>
      </c>
      <c r="L257" s="10">
        <f>SUMIFS('KYPCo Gen Asset Grid 2020'!$O:$O,'KYPCo Gen Asset Grid 2020'!$BJ:$BJ,'Select cpr_ledger'!H257,'KYPCo Gen Asset Grid 2020'!$BL:$BL,'Select cpr_ledger'!R257)*T257</f>
        <v>1422940.8636857278</v>
      </c>
      <c r="M257" s="10">
        <f>SUMIFS('KYPCo Gen Asset Grid 2020'!$P:$P,'KYPCo Gen Asset Grid 2020'!$BJ:$BJ,'Select cpr_ledger'!H257,'KYPCo Gen Asset Grid 2020'!$BL:$BL,'Select cpr_ledger'!R257)*T257</f>
        <v>858602.55388165847</v>
      </c>
      <c r="N257" s="10">
        <f t="shared" si="90"/>
        <v>564338.30980406923</v>
      </c>
      <c r="O257" s="10">
        <f t="shared" si="95"/>
        <v>-518820.83019593067</v>
      </c>
      <c r="P257" s="10">
        <f t="shared" si="96"/>
        <v>-108952.37434114543</v>
      </c>
      <c r="R257" s="11" t="s">
        <v>104</v>
      </c>
      <c r="S257" s="10">
        <f t="shared" si="91"/>
        <v>6472391.5700000003</v>
      </c>
      <c r="T257" s="12">
        <f t="shared" si="92"/>
        <v>0.22644645092138641</v>
      </c>
      <c r="U257" s="13">
        <f>SUMIFS('KYPCo Gen Asset Grid 2020'!$BK:$BK,'KYPCo Gen Asset Grid 2020'!$BJ:$BJ,'Select cpr_ledger'!H257,'KYPCo Gen Asset Grid 2020'!$BL:$BL,'Select cpr_ledger'!R257)</f>
        <v>2492149.0599999996</v>
      </c>
      <c r="V257" s="14">
        <f t="shared" si="93"/>
        <v>564338.30980406923</v>
      </c>
      <c r="X257" s="17">
        <f t="shared" si="94"/>
        <v>0</v>
      </c>
    </row>
    <row r="258" spans="1:24" x14ac:dyDescent="0.2">
      <c r="A258" t="s">
        <v>11</v>
      </c>
      <c r="B258" t="s">
        <v>22</v>
      </c>
      <c r="C258" t="s">
        <v>13</v>
      </c>
      <c r="D258" t="s">
        <v>25</v>
      </c>
      <c r="E258" t="s">
        <v>15</v>
      </c>
      <c r="F258" t="s">
        <v>16</v>
      </c>
      <c r="G258" t="s">
        <v>24</v>
      </c>
      <c r="H258">
        <v>1963</v>
      </c>
      <c r="I258" s="3">
        <v>5369042.6500000004</v>
      </c>
      <c r="J258" s="3">
        <v>5056444.91</v>
      </c>
      <c r="K258" s="3">
        <v>312597.74</v>
      </c>
      <c r="L258" s="10">
        <f>SUMIFS('KYPCo Gen Asset Grid 2020'!$O:$O,'KYPCo Gen Asset Grid 2020'!$BJ:$BJ,'Select cpr_ledger'!H258,'KYPCo Gen Asset Grid 2020'!$BL:$BL,'Select cpr_ledger'!R258)*T258</f>
        <v>0</v>
      </c>
      <c r="M258" s="10">
        <f>SUMIFS('KYPCo Gen Asset Grid 2020'!$P:$P,'KYPCo Gen Asset Grid 2020'!$BJ:$BJ,'Select cpr_ledger'!H258,'KYPCo Gen Asset Grid 2020'!$BL:$BL,'Select cpr_ledger'!R258)*T258</f>
        <v>0</v>
      </c>
      <c r="N258" s="10">
        <f t="shared" si="90"/>
        <v>0</v>
      </c>
      <c r="O258" s="10">
        <f t="shared" si="95"/>
        <v>-312597.74</v>
      </c>
      <c r="P258" s="10">
        <f t="shared" si="96"/>
        <v>-65645.525399999999</v>
      </c>
      <c r="R258" s="11" t="s">
        <v>104</v>
      </c>
      <c r="S258" s="10">
        <f t="shared" si="91"/>
        <v>12344361.029999999</v>
      </c>
      <c r="T258" s="12">
        <f t="shared" si="92"/>
        <v>0.43493888723376073</v>
      </c>
      <c r="U258" s="13">
        <f>SUMIFS('KYPCo Gen Asset Grid 2020'!$BK:$BK,'KYPCo Gen Asset Grid 2020'!$BJ:$BJ,'Select cpr_ledger'!H258,'KYPCo Gen Asset Grid 2020'!$BL:$BL,'Select cpr_ledger'!R258)</f>
        <v>0</v>
      </c>
      <c r="V258" s="14">
        <f t="shared" si="93"/>
        <v>0</v>
      </c>
      <c r="X258" s="17">
        <f t="shared" si="94"/>
        <v>0</v>
      </c>
    </row>
    <row r="259" spans="1:24" x14ac:dyDescent="0.2">
      <c r="A259" t="s">
        <v>11</v>
      </c>
      <c r="B259" t="s">
        <v>22</v>
      </c>
      <c r="C259" t="s">
        <v>13</v>
      </c>
      <c r="D259" t="s">
        <v>25</v>
      </c>
      <c r="E259" t="s">
        <v>15</v>
      </c>
      <c r="F259" t="s">
        <v>16</v>
      </c>
      <c r="G259" t="s">
        <v>24</v>
      </c>
      <c r="H259">
        <v>1977</v>
      </c>
      <c r="I259" s="3">
        <v>8170.37</v>
      </c>
      <c r="J259" s="3">
        <v>7790.61</v>
      </c>
      <c r="K259" s="3">
        <v>379.76</v>
      </c>
      <c r="L259" s="10">
        <f>SUMIFS('KYPCo Gen Asset Grid 2020'!$O:$O,'KYPCo Gen Asset Grid 2020'!$BJ:$BJ,'Select cpr_ledger'!H259,'KYPCo Gen Asset Grid 2020'!$BL:$BL,'Select cpr_ledger'!R259)*T259</f>
        <v>10776.971711010361</v>
      </c>
      <c r="M259" s="10">
        <f>SUMIFS('KYPCo Gen Asset Grid 2020'!$P:$P,'KYPCo Gen Asset Grid 2020'!$BJ:$BJ,'Select cpr_ledger'!H259,'KYPCo Gen Asset Grid 2020'!$BL:$BL,'Select cpr_ledger'!R259)*T259</f>
        <v>10776.971711010361</v>
      </c>
      <c r="N259" s="10">
        <f t="shared" si="90"/>
        <v>0</v>
      </c>
      <c r="O259" s="10">
        <f t="shared" si="95"/>
        <v>-379.76</v>
      </c>
      <c r="P259" s="10">
        <f t="shared" si="96"/>
        <v>-79.749600000000001</v>
      </c>
      <c r="R259" s="11" t="s">
        <v>104</v>
      </c>
      <c r="S259" s="10">
        <f t="shared" si="91"/>
        <v>7060109.4400000004</v>
      </c>
      <c r="T259" s="12">
        <f t="shared" si="92"/>
        <v>1.1572582648237248E-3</v>
      </c>
      <c r="U259" s="13">
        <f>SUMIFS('KYPCo Gen Asset Grid 2020'!$BK:$BK,'KYPCo Gen Asset Grid 2020'!$BJ:$BJ,'Select cpr_ledger'!H259,'KYPCo Gen Asset Grid 2020'!$BL:$BL,'Select cpr_ledger'!R259)</f>
        <v>0</v>
      </c>
      <c r="V259" s="14">
        <f t="shared" si="93"/>
        <v>0</v>
      </c>
      <c r="X259" s="17">
        <f t="shared" si="94"/>
        <v>0</v>
      </c>
    </row>
    <row r="260" spans="1:24" x14ac:dyDescent="0.2">
      <c r="A260" t="s">
        <v>11</v>
      </c>
      <c r="B260" t="s">
        <v>12</v>
      </c>
      <c r="C260" t="s">
        <v>13</v>
      </c>
      <c r="D260" t="s">
        <v>18</v>
      </c>
      <c r="E260" t="s">
        <v>15</v>
      </c>
      <c r="F260" t="s">
        <v>19</v>
      </c>
      <c r="G260" t="s">
        <v>20</v>
      </c>
      <c r="H260">
        <v>1988</v>
      </c>
      <c r="I260" s="3">
        <v>2426564.17</v>
      </c>
      <c r="J260" s="3">
        <v>2333297.21</v>
      </c>
      <c r="K260" s="3">
        <v>93266.96</v>
      </c>
      <c r="L260" s="10">
        <f>SUMIFS('KYPCo Gen Asset Grid 2020'!$O:$O,'KYPCo Gen Asset Grid 2020'!$BJ:$BJ,'Select cpr_ledger'!H260,'KYPCo Gen Asset Grid 2020'!$BL:$BL,'Select cpr_ledger'!R260)*T260</f>
        <v>2345229.4703280986</v>
      </c>
      <c r="M260" s="10">
        <f>SUMIFS('KYPCo Gen Asset Grid 2020'!$P:$P,'KYPCo Gen Asset Grid 2020'!$BJ:$BJ,'Select cpr_ledger'!H260,'KYPCo Gen Asset Grid 2020'!$BL:$BL,'Select cpr_ledger'!R260)*T260</f>
        <v>2345229.4703280986</v>
      </c>
      <c r="N260" s="10">
        <f t="shared" si="90"/>
        <v>0</v>
      </c>
      <c r="O260" s="10">
        <f t="shared" si="95"/>
        <v>-93266.96</v>
      </c>
      <c r="P260" s="10">
        <f t="shared" si="96"/>
        <v>-19586.061600000001</v>
      </c>
      <c r="R260" s="11" t="s">
        <v>104</v>
      </c>
      <c r="S260" s="10">
        <f t="shared" si="91"/>
        <v>5592411.0800000001</v>
      </c>
      <c r="T260" s="12">
        <f t="shared" si="92"/>
        <v>0.43390304026076709</v>
      </c>
      <c r="U260" s="13">
        <f>SUMIFS('KYPCo Gen Asset Grid 2020'!$BK:$BK,'KYPCo Gen Asset Grid 2020'!$BJ:$BJ,'Select cpr_ledger'!H260,'KYPCo Gen Asset Grid 2020'!$BL:$BL,'Select cpr_ledger'!R260)</f>
        <v>0</v>
      </c>
      <c r="V260" s="14">
        <f t="shared" si="93"/>
        <v>0</v>
      </c>
      <c r="X260" s="17">
        <f t="shared" si="94"/>
        <v>0</v>
      </c>
    </row>
    <row r="261" spans="1:24" x14ac:dyDescent="0.2">
      <c r="A261" t="s">
        <v>11</v>
      </c>
      <c r="B261" t="s">
        <v>21</v>
      </c>
      <c r="C261" t="s">
        <v>13</v>
      </c>
      <c r="D261" t="s">
        <v>48</v>
      </c>
      <c r="E261" t="s">
        <v>15</v>
      </c>
      <c r="F261" t="s">
        <v>16</v>
      </c>
      <c r="G261" t="s">
        <v>24</v>
      </c>
      <c r="H261">
        <v>1974</v>
      </c>
      <c r="I261" s="3">
        <v>20618.2</v>
      </c>
      <c r="J261" s="3">
        <v>16657.25</v>
      </c>
      <c r="K261" s="3">
        <v>3960.95</v>
      </c>
      <c r="L261" s="10">
        <f>SUMIFS('KYPCo Gen Asset Grid 2020'!$O:$O,'KYPCo Gen Asset Grid 2020'!$BJ:$BJ,'Select cpr_ledger'!H261,'KYPCo Gen Asset Grid 2020'!$BL:$BL,'Select cpr_ledger'!R261)*T261</f>
        <v>0</v>
      </c>
      <c r="M261" s="10">
        <f>SUMIFS('KYPCo Gen Asset Grid 2020'!$P:$P,'KYPCo Gen Asset Grid 2020'!$BJ:$BJ,'Select cpr_ledger'!H261,'KYPCo Gen Asset Grid 2020'!$BL:$BL,'Select cpr_ledger'!R261)*T261</f>
        <v>0</v>
      </c>
      <c r="N261" s="10">
        <f t="shared" si="90"/>
        <v>0</v>
      </c>
      <c r="O261" s="10">
        <f t="shared" si="95"/>
        <v>-3960.95</v>
      </c>
      <c r="P261" s="10">
        <f t="shared" si="96"/>
        <v>-831.79949999999997</v>
      </c>
      <c r="R261" s="11" t="s">
        <v>106</v>
      </c>
      <c r="S261" s="10">
        <f t="shared" si="91"/>
        <v>45682.520000000004</v>
      </c>
      <c r="T261" s="12">
        <f t="shared" si="92"/>
        <v>0.45133674762250414</v>
      </c>
      <c r="U261" s="13">
        <f>SUMIFS('KYPCo Gen Asset Grid 2020'!$BK:$BK,'KYPCo Gen Asset Grid 2020'!$BJ:$BJ,'Select cpr_ledger'!H261,'KYPCo Gen Asset Grid 2020'!$BL:$BL,'Select cpr_ledger'!R261)</f>
        <v>0</v>
      </c>
      <c r="V261" s="14">
        <f t="shared" si="93"/>
        <v>0</v>
      </c>
      <c r="X261" s="17">
        <f t="shared" si="94"/>
        <v>0</v>
      </c>
    </row>
    <row r="262" spans="1:24" x14ac:dyDescent="0.2">
      <c r="A262" t="s">
        <v>11</v>
      </c>
      <c r="B262" t="s">
        <v>43</v>
      </c>
      <c r="C262" t="s">
        <v>13</v>
      </c>
      <c r="D262" t="s">
        <v>52</v>
      </c>
      <c r="E262" t="s">
        <v>15</v>
      </c>
      <c r="F262" t="s">
        <v>19</v>
      </c>
      <c r="G262" t="s">
        <v>20</v>
      </c>
      <c r="H262">
        <v>1992</v>
      </c>
      <c r="I262" s="3">
        <v>47212</v>
      </c>
      <c r="J262" s="3">
        <v>27620.639999999999</v>
      </c>
      <c r="K262" s="3">
        <v>19591.36</v>
      </c>
      <c r="L262" s="10">
        <f>SUMIFS('KYPCo Gen Asset Grid 2020'!$O:$O,'KYPCo Gen Asset Grid 2020'!$BJ:$BJ,'Select cpr_ledger'!H262,'KYPCo Gen Asset Grid 2020'!$BL:$BL,'Select cpr_ledger'!R262)*T262</f>
        <v>49817.700769869174</v>
      </c>
      <c r="M262" s="10">
        <f>SUMIFS('KYPCo Gen Asset Grid 2020'!$P:$P,'KYPCo Gen Asset Grid 2020'!$BJ:$BJ,'Select cpr_ledger'!H262,'KYPCo Gen Asset Grid 2020'!$BL:$BL,'Select cpr_ledger'!R262)*T262</f>
        <v>49817.700769869174</v>
      </c>
      <c r="N262" s="10">
        <f t="shared" si="90"/>
        <v>0</v>
      </c>
      <c r="O262" s="10">
        <f t="shared" si="95"/>
        <v>-19591.36</v>
      </c>
      <c r="P262" s="10">
        <f t="shared" si="96"/>
        <v>-4114.1855999999998</v>
      </c>
      <c r="R262" s="11" t="s">
        <v>104</v>
      </c>
      <c r="S262" s="10">
        <f t="shared" si="91"/>
        <v>5058998.49</v>
      </c>
      <c r="T262" s="12">
        <f t="shared" si="92"/>
        <v>9.3322818920232569E-3</v>
      </c>
      <c r="U262" s="13">
        <f>SUMIFS('KYPCo Gen Asset Grid 2020'!$BK:$BK,'KYPCo Gen Asset Grid 2020'!$BJ:$BJ,'Select cpr_ledger'!H262,'KYPCo Gen Asset Grid 2020'!$BL:$BL,'Select cpr_ledger'!R262)</f>
        <v>0</v>
      </c>
      <c r="V262" s="14">
        <f t="shared" si="93"/>
        <v>0</v>
      </c>
      <c r="X262" s="17">
        <f t="shared" si="94"/>
        <v>0</v>
      </c>
    </row>
    <row r="263" spans="1:24" x14ac:dyDescent="0.2">
      <c r="A263" t="s">
        <v>11</v>
      </c>
      <c r="B263" t="s">
        <v>12</v>
      </c>
      <c r="C263" t="s">
        <v>13</v>
      </c>
      <c r="D263" t="s">
        <v>18</v>
      </c>
      <c r="E263" t="s">
        <v>15</v>
      </c>
      <c r="F263" t="s">
        <v>19</v>
      </c>
      <c r="G263" t="s">
        <v>20</v>
      </c>
      <c r="H263">
        <v>2014</v>
      </c>
      <c r="I263" s="3">
        <v>89445330.560000002</v>
      </c>
      <c r="J263" s="3">
        <v>17201484.649999999</v>
      </c>
      <c r="K263" s="3">
        <v>72243845.909999996</v>
      </c>
      <c r="L263" s="10">
        <f>SUMIFS('KYPCo Gen Asset Grid 2020'!$O:$O,'KYPCo Gen Asset Grid 2020'!$BJ:$BJ,'Select cpr_ledger'!H263,'KYPCo Gen Asset Grid 2020'!$BL:$BL,'Select cpr_ledger'!R263)*T263</f>
        <v>36712930.704419374</v>
      </c>
      <c r="M263" s="10">
        <f>SUMIFS('KYPCo Gen Asset Grid 2020'!$P:$P,'KYPCo Gen Asset Grid 2020'!$BJ:$BJ,'Select cpr_ledger'!H263,'KYPCo Gen Asset Grid 2020'!$BL:$BL,'Select cpr_ledger'!R263)*T263</f>
        <v>14578337.655947275</v>
      </c>
      <c r="N263" s="10">
        <f t="shared" si="90"/>
        <v>22134593.048472103</v>
      </c>
      <c r="O263" s="10">
        <f t="shared" si="95"/>
        <v>-50109252.86152789</v>
      </c>
      <c r="P263" s="10">
        <f t="shared" si="96"/>
        <v>-10522943.100920856</v>
      </c>
      <c r="R263" s="11" t="s">
        <v>104</v>
      </c>
      <c r="S263" s="10">
        <f t="shared" si="91"/>
        <v>100408159.21000001</v>
      </c>
      <c r="T263" s="12">
        <f t="shared" si="92"/>
        <v>0.89081735253136507</v>
      </c>
      <c r="U263" s="13">
        <f>SUMIFS('KYPCo Gen Asset Grid 2020'!$BK:$BK,'KYPCo Gen Asset Grid 2020'!$BJ:$BJ,'Select cpr_ledger'!H263,'KYPCo Gen Asset Grid 2020'!$BL:$BL,'Select cpr_ledger'!R263)</f>
        <v>24847509.970000006</v>
      </c>
      <c r="V263" s="14">
        <f t="shared" si="93"/>
        <v>22134593.048472103</v>
      </c>
      <c r="X263" s="17">
        <f t="shared" si="94"/>
        <v>0</v>
      </c>
    </row>
    <row r="264" spans="1:24" x14ac:dyDescent="0.2">
      <c r="A264" t="s">
        <v>11</v>
      </c>
      <c r="B264" t="s">
        <v>28</v>
      </c>
      <c r="C264" t="s">
        <v>13</v>
      </c>
      <c r="D264" t="s">
        <v>78</v>
      </c>
      <c r="E264" t="s">
        <v>17</v>
      </c>
      <c r="F264" t="s">
        <v>30</v>
      </c>
      <c r="G264" t="s">
        <v>79</v>
      </c>
      <c r="H264">
        <v>2019</v>
      </c>
      <c r="I264" s="3">
        <v>4206662.78</v>
      </c>
      <c r="J264" s="3">
        <v>280375</v>
      </c>
      <c r="K264" s="3">
        <v>3926287.78</v>
      </c>
      <c r="L264" s="10">
        <f>I264</f>
        <v>4206662.78</v>
      </c>
      <c r="M264" s="10">
        <f>L264*18/36</f>
        <v>2103331.39</v>
      </c>
      <c r="N264" s="10">
        <f t="shared" ref="N264" si="97">L264-M264</f>
        <v>2103331.39</v>
      </c>
      <c r="O264" s="10">
        <f t="shared" si="95"/>
        <v>-1822956.3899999997</v>
      </c>
      <c r="P264" s="10">
        <f t="shared" si="96"/>
        <v>-382820.84189999994</v>
      </c>
      <c r="Q264" s="11" t="s">
        <v>99</v>
      </c>
      <c r="S264" s="11"/>
    </row>
    <row r="265" spans="1:24" x14ac:dyDescent="0.2">
      <c r="A265" t="s">
        <v>11</v>
      </c>
      <c r="B265" t="s">
        <v>26</v>
      </c>
      <c r="C265" t="s">
        <v>13</v>
      </c>
      <c r="D265" t="s">
        <v>27</v>
      </c>
      <c r="E265" t="s">
        <v>15</v>
      </c>
      <c r="F265" t="s">
        <v>16</v>
      </c>
      <c r="G265" t="s">
        <v>24</v>
      </c>
      <c r="H265">
        <v>2014</v>
      </c>
      <c r="I265" s="3">
        <v>30528.639999999999</v>
      </c>
      <c r="J265" s="3">
        <v>5486.5</v>
      </c>
      <c r="K265" s="3">
        <v>25042.14</v>
      </c>
      <c r="L265" s="10">
        <f>SUMIFS('KYPCo Gen Asset Grid 2020'!$O:$O,'KYPCo Gen Asset Grid 2020'!$BJ:$BJ,'Select cpr_ledger'!H265,'KYPCo Gen Asset Grid 2020'!$BL:$BL,'Select cpr_ledger'!R265)*T265</f>
        <v>12530.512636077014</v>
      </c>
      <c r="M265" s="10">
        <f>SUMIFS('KYPCo Gen Asset Grid 2020'!$P:$P,'KYPCo Gen Asset Grid 2020'!$BJ:$BJ,'Select cpr_ledger'!H265,'KYPCo Gen Asset Grid 2020'!$BL:$BL,'Select cpr_ledger'!R265)*T265</f>
        <v>4975.7412635231276</v>
      </c>
      <c r="N265" s="10">
        <f>V265</f>
        <v>7554.771372553887</v>
      </c>
      <c r="O265" s="10">
        <f t="shared" si="95"/>
        <v>-17487.368627446114</v>
      </c>
      <c r="P265" s="10">
        <f t="shared" si="96"/>
        <v>-3672.3474117636838</v>
      </c>
      <c r="R265" s="11" t="s">
        <v>104</v>
      </c>
      <c r="S265" s="10">
        <f>SUMIFS($I:$I,$H:$H,H265,$R:$R,R265)</f>
        <v>100408159.21000001</v>
      </c>
      <c r="T265" s="12">
        <f t="shared" ref="T265:T267" si="98">I265/S265</f>
        <v>3.0404541065383404E-4</v>
      </c>
      <c r="U265" s="13">
        <f>SUMIFS('KYPCo Gen Asset Grid 2020'!$BK:$BK,'KYPCo Gen Asset Grid 2020'!$BJ:$BJ,'Select cpr_ledger'!H265,'KYPCo Gen Asset Grid 2020'!$BL:$BL,'Select cpr_ledger'!R265)</f>
        <v>24847509.970000006</v>
      </c>
      <c r="V265" s="14">
        <f t="shared" ref="V265:V267" si="99">U265*T265</f>
        <v>7554.771372553887</v>
      </c>
      <c r="X265" s="17">
        <f t="shared" ref="X265:X267" si="100">L265-M265-V265</f>
        <v>0</v>
      </c>
    </row>
    <row r="266" spans="1:24" x14ac:dyDescent="0.2">
      <c r="A266" t="s">
        <v>11</v>
      </c>
      <c r="B266" t="s">
        <v>43</v>
      </c>
      <c r="C266" t="s">
        <v>13</v>
      </c>
      <c r="D266" t="s">
        <v>52</v>
      </c>
      <c r="E266" t="s">
        <v>15</v>
      </c>
      <c r="F266" t="s">
        <v>19</v>
      </c>
      <c r="G266" t="s">
        <v>20</v>
      </c>
      <c r="H266">
        <v>2012</v>
      </c>
      <c r="I266" s="3">
        <v>137070.29999999999</v>
      </c>
      <c r="J266" s="3">
        <v>23916.560000000001</v>
      </c>
      <c r="K266" s="3">
        <v>113153.74</v>
      </c>
      <c r="L266" s="10">
        <f>SUMIFS('KYPCo Gen Asset Grid 2020'!$O:$O,'KYPCo Gen Asset Grid 2020'!$BJ:$BJ,'Select cpr_ledger'!H266,'KYPCo Gen Asset Grid 2020'!$BL:$BL,'Select cpr_ledger'!R266)*T266</f>
        <v>99078.196483558771</v>
      </c>
      <c r="M266" s="10">
        <f>SUMIFS('KYPCo Gen Asset Grid 2020'!$P:$P,'KYPCo Gen Asset Grid 2020'!$BJ:$BJ,'Select cpr_ledger'!H266,'KYPCo Gen Asset Grid 2020'!$BL:$BL,'Select cpr_ledger'!R266)*T266</f>
        <v>48077.222581028233</v>
      </c>
      <c r="N266" s="10">
        <f>V266</f>
        <v>51000.973902530532</v>
      </c>
      <c r="O266" s="10">
        <f t="shared" si="95"/>
        <v>-62152.766097469474</v>
      </c>
      <c r="P266" s="10">
        <f t="shared" si="96"/>
        <v>-13052.080880468589</v>
      </c>
      <c r="R266" s="11" t="s">
        <v>104</v>
      </c>
      <c r="S266" s="10">
        <f>SUMIFS($I:$I,$H:$H,H266,$R:$R,R266)</f>
        <v>15239097.060000001</v>
      </c>
      <c r="T266" s="12">
        <f t="shared" si="98"/>
        <v>8.9946470883623328E-3</v>
      </c>
      <c r="U266" s="13">
        <f>SUMIFS('KYPCo Gen Asset Grid 2020'!$BK:$BK,'KYPCo Gen Asset Grid 2020'!$BJ:$BJ,'Select cpr_ledger'!H266,'KYPCo Gen Asset Grid 2020'!$BL:$BL,'Select cpr_ledger'!R266)</f>
        <v>5670147.2999999989</v>
      </c>
      <c r="V266" s="14">
        <f t="shared" si="99"/>
        <v>51000.973902530532</v>
      </c>
      <c r="X266" s="17">
        <f t="shared" si="100"/>
        <v>0</v>
      </c>
    </row>
    <row r="267" spans="1:24" x14ac:dyDescent="0.2">
      <c r="A267" t="s">
        <v>11</v>
      </c>
      <c r="B267" t="s">
        <v>41</v>
      </c>
      <c r="C267" t="s">
        <v>13</v>
      </c>
      <c r="D267" t="s">
        <v>42</v>
      </c>
      <c r="E267" t="s">
        <v>15</v>
      </c>
      <c r="F267" t="s">
        <v>16</v>
      </c>
      <c r="G267" t="s">
        <v>24</v>
      </c>
      <c r="H267">
        <v>2001</v>
      </c>
      <c r="I267" s="3">
        <v>47603.77</v>
      </c>
      <c r="J267" s="3">
        <v>8503.59</v>
      </c>
      <c r="K267" s="3">
        <v>39100.18</v>
      </c>
      <c r="L267" s="10">
        <f>SUMIFS('KYPCo Gen Asset Grid 2020'!$O:$O,'KYPCo Gen Asset Grid 2020'!$BJ:$BJ,'Select cpr_ledger'!H267,'KYPCo Gen Asset Grid 2020'!$BL:$BL,'Select cpr_ledger'!R267)*T267</f>
        <v>1060.8724661572392</v>
      </c>
      <c r="M267" s="10">
        <f>SUMIFS('KYPCo Gen Asset Grid 2020'!$P:$P,'KYPCo Gen Asset Grid 2020'!$BJ:$BJ,'Select cpr_ledger'!H267,'KYPCo Gen Asset Grid 2020'!$BL:$BL,'Select cpr_ledger'!R267)*T267</f>
        <v>1060.8724661572392</v>
      </c>
      <c r="N267" s="10">
        <f>V267</f>
        <v>0</v>
      </c>
      <c r="O267" s="10">
        <f t="shared" ref="O267:O285" si="101">N267-K267</f>
        <v>-39100.18</v>
      </c>
      <c r="P267" s="10">
        <f t="shared" ref="P267:P285" si="102">O267*0.21</f>
        <v>-8211.0378000000001</v>
      </c>
      <c r="R267" s="11" t="s">
        <v>112</v>
      </c>
      <c r="S267" s="10">
        <f>SUMIFS($I:$I,$H:$H,H267,$R:$R,R267)</f>
        <v>49595.54</v>
      </c>
      <c r="T267" s="12">
        <f t="shared" si="98"/>
        <v>0.9598397355891275</v>
      </c>
      <c r="U267" s="13">
        <f>SUMIFS('KYPCo Gen Asset Grid 2020'!$BK:$BK,'KYPCo Gen Asset Grid 2020'!$BJ:$BJ,'Select cpr_ledger'!H267,'KYPCo Gen Asset Grid 2020'!$BL:$BL,'Select cpr_ledger'!R267)</f>
        <v>0</v>
      </c>
      <c r="V267" s="14">
        <f t="shared" si="99"/>
        <v>0</v>
      </c>
      <c r="X267" s="17">
        <f t="shared" si="100"/>
        <v>0</v>
      </c>
    </row>
    <row r="268" spans="1:24" x14ac:dyDescent="0.2">
      <c r="A268" t="s">
        <v>11</v>
      </c>
      <c r="B268" t="s">
        <v>67</v>
      </c>
      <c r="C268" t="s">
        <v>13</v>
      </c>
      <c r="D268" t="s">
        <v>73</v>
      </c>
      <c r="E268" t="s">
        <v>15</v>
      </c>
      <c r="F268" t="s">
        <v>16</v>
      </c>
      <c r="G268" t="s">
        <v>24</v>
      </c>
      <c r="H268">
        <v>1990</v>
      </c>
      <c r="I268" s="3">
        <v>4335068.5</v>
      </c>
      <c r="J268" s="3">
        <v>1754622.18</v>
      </c>
      <c r="K268" s="3">
        <v>2580446.3199999998</v>
      </c>
      <c r="L268" s="10">
        <v>0</v>
      </c>
      <c r="M268" s="10">
        <v>0</v>
      </c>
      <c r="N268" s="10">
        <f t="shared" ref="N268" si="103">L268-M268</f>
        <v>0</v>
      </c>
      <c r="O268" s="10">
        <f t="shared" si="101"/>
        <v>-2580446.3199999998</v>
      </c>
      <c r="P268" s="10">
        <f t="shared" si="102"/>
        <v>-541893.72719999996</v>
      </c>
      <c r="Q268" s="11" t="s">
        <v>101</v>
      </c>
      <c r="S268" s="11"/>
    </row>
    <row r="269" spans="1:24" x14ac:dyDescent="0.2">
      <c r="A269" t="s">
        <v>11</v>
      </c>
      <c r="B269" t="s">
        <v>46</v>
      </c>
      <c r="C269" t="s">
        <v>13</v>
      </c>
      <c r="D269" t="s">
        <v>47</v>
      </c>
      <c r="E269" t="s">
        <v>15</v>
      </c>
      <c r="F269" t="s">
        <v>16</v>
      </c>
      <c r="G269" t="s">
        <v>24</v>
      </c>
      <c r="H269">
        <v>2007</v>
      </c>
      <c r="I269" s="3">
        <v>149601.47</v>
      </c>
      <c r="J269" s="3">
        <v>58354.91</v>
      </c>
      <c r="K269" s="3">
        <v>91246.56</v>
      </c>
      <c r="L269" s="10">
        <f>SUMIFS('KYPCo Gen Asset Grid 2020'!$O:$O,'KYPCo Gen Asset Grid 2020'!$BJ:$BJ,'Select cpr_ledger'!H269,'KYPCo Gen Asset Grid 2020'!$BL:$BL,'Select cpr_ledger'!R269)*T269</f>
        <v>164412.95292709477</v>
      </c>
      <c r="M269" s="10">
        <f>SUMIFS('KYPCo Gen Asset Grid 2020'!$P:$P,'KYPCo Gen Asset Grid 2020'!$BJ:$BJ,'Select cpr_ledger'!H269,'KYPCo Gen Asset Grid 2020'!$BL:$BL,'Select cpr_ledger'!R269)*T269</f>
        <v>164412.95292709477</v>
      </c>
      <c r="N269" s="10">
        <f t="shared" ref="N269:N290" si="104">V269</f>
        <v>0</v>
      </c>
      <c r="O269" s="10">
        <f t="shared" si="101"/>
        <v>-91246.56</v>
      </c>
      <c r="P269" s="10">
        <f t="shared" si="102"/>
        <v>-19161.777599999998</v>
      </c>
      <c r="R269" s="11" t="s">
        <v>112</v>
      </c>
      <c r="S269" s="10">
        <f t="shared" ref="S269:S290" si="105">SUMIFS($I:$I,$H:$H,H269,$R:$R,R269)</f>
        <v>149889.20000000001</v>
      </c>
      <c r="T269" s="12">
        <f t="shared" ref="T269:T290" si="106">I269/S269</f>
        <v>0.99808038204220173</v>
      </c>
      <c r="U269" s="13">
        <f>SUMIFS('KYPCo Gen Asset Grid 2020'!$BK:$BK,'KYPCo Gen Asset Grid 2020'!$BJ:$BJ,'Select cpr_ledger'!H269,'KYPCo Gen Asset Grid 2020'!$BL:$BL,'Select cpr_ledger'!R269)</f>
        <v>0</v>
      </c>
      <c r="V269" s="14">
        <f t="shared" ref="V269:V290" si="107">U269*T269</f>
        <v>0</v>
      </c>
      <c r="X269" s="17">
        <f t="shared" ref="X269:X290" si="108">L269-M269-V269</f>
        <v>0</v>
      </c>
    </row>
    <row r="270" spans="1:24" x14ac:dyDescent="0.2">
      <c r="A270" t="s">
        <v>11</v>
      </c>
      <c r="B270" t="s">
        <v>12</v>
      </c>
      <c r="C270" t="s">
        <v>13</v>
      </c>
      <c r="D270" t="s">
        <v>14</v>
      </c>
      <c r="E270" t="s">
        <v>15</v>
      </c>
      <c r="F270" t="s">
        <v>16</v>
      </c>
      <c r="G270" t="s">
        <v>24</v>
      </c>
      <c r="H270">
        <v>1989</v>
      </c>
      <c r="I270" s="3">
        <v>122519.84</v>
      </c>
      <c r="J270" s="3">
        <v>120877.54</v>
      </c>
      <c r="K270" s="3">
        <v>1642.3</v>
      </c>
      <c r="L270" s="10">
        <f>SUMIFS('KYPCo Gen Asset Grid 2020'!$O:$O,'KYPCo Gen Asset Grid 2020'!$BJ:$BJ,'Select cpr_ledger'!H270,'KYPCo Gen Asset Grid 2020'!$BL:$BL,'Select cpr_ledger'!R270)*T270</f>
        <v>71427.518377706336</v>
      </c>
      <c r="M270" s="10">
        <f>SUMIFS('KYPCo Gen Asset Grid 2020'!$P:$P,'KYPCo Gen Asset Grid 2020'!$BJ:$BJ,'Select cpr_ledger'!H270,'KYPCo Gen Asset Grid 2020'!$BL:$BL,'Select cpr_ledger'!R270)*T270</f>
        <v>71427.518377706336</v>
      </c>
      <c r="N270" s="10">
        <f t="shared" si="104"/>
        <v>0</v>
      </c>
      <c r="O270" s="10">
        <f t="shared" si="101"/>
        <v>-1642.3</v>
      </c>
      <c r="P270" s="10">
        <f t="shared" si="102"/>
        <v>-344.88299999999998</v>
      </c>
      <c r="R270" s="11" t="s">
        <v>104</v>
      </c>
      <c r="S270" s="10">
        <f t="shared" si="105"/>
        <v>3452639.49</v>
      </c>
      <c r="T270" s="12">
        <f t="shared" si="106"/>
        <v>3.5485847959179771E-2</v>
      </c>
      <c r="U270" s="13">
        <f>SUMIFS('KYPCo Gen Asset Grid 2020'!$BK:$BK,'KYPCo Gen Asset Grid 2020'!$BJ:$BJ,'Select cpr_ledger'!H270,'KYPCo Gen Asset Grid 2020'!$BL:$BL,'Select cpr_ledger'!R270)</f>
        <v>0</v>
      </c>
      <c r="V270" s="14">
        <f t="shared" si="107"/>
        <v>0</v>
      </c>
      <c r="X270" s="17">
        <f t="shared" si="108"/>
        <v>0</v>
      </c>
    </row>
    <row r="271" spans="1:24" x14ac:dyDescent="0.2">
      <c r="A271" t="s">
        <v>11</v>
      </c>
      <c r="B271" t="s">
        <v>26</v>
      </c>
      <c r="C271" t="s">
        <v>13</v>
      </c>
      <c r="D271" t="s">
        <v>27</v>
      </c>
      <c r="E271" t="s">
        <v>15</v>
      </c>
      <c r="F271" t="s">
        <v>16</v>
      </c>
      <c r="G271" t="s">
        <v>24</v>
      </c>
      <c r="H271">
        <v>1987</v>
      </c>
      <c r="I271" s="3">
        <v>6452.97</v>
      </c>
      <c r="J271" s="3">
        <v>5910.02</v>
      </c>
      <c r="K271" s="3">
        <v>542.95000000000005</v>
      </c>
      <c r="L271" s="10">
        <f>SUMIFS('KYPCo Gen Asset Grid 2020'!$O:$O,'KYPCo Gen Asset Grid 2020'!$BJ:$BJ,'Select cpr_ledger'!H271,'KYPCo Gen Asset Grid 2020'!$BL:$BL,'Select cpr_ledger'!R271)*T271</f>
        <v>4003.4836317720419</v>
      </c>
      <c r="M271" s="10">
        <f>SUMIFS('KYPCo Gen Asset Grid 2020'!$P:$P,'KYPCo Gen Asset Grid 2020'!$BJ:$BJ,'Select cpr_ledger'!H271,'KYPCo Gen Asset Grid 2020'!$BL:$BL,'Select cpr_ledger'!R271)*T271</f>
        <v>4003.4836317720419</v>
      </c>
      <c r="N271" s="10">
        <f t="shared" si="104"/>
        <v>0</v>
      </c>
      <c r="O271" s="10">
        <f t="shared" si="101"/>
        <v>-542.95000000000005</v>
      </c>
      <c r="P271" s="10">
        <f t="shared" si="102"/>
        <v>-114.01950000000001</v>
      </c>
      <c r="R271" s="11" t="s">
        <v>104</v>
      </c>
      <c r="S271" s="10">
        <f t="shared" si="105"/>
        <v>3571575.57</v>
      </c>
      <c r="T271" s="12">
        <f t="shared" si="106"/>
        <v>1.806757234594927E-3</v>
      </c>
      <c r="U271" s="13">
        <f>SUMIFS('KYPCo Gen Asset Grid 2020'!$BK:$BK,'KYPCo Gen Asset Grid 2020'!$BJ:$BJ,'Select cpr_ledger'!H271,'KYPCo Gen Asset Grid 2020'!$BL:$BL,'Select cpr_ledger'!R271)</f>
        <v>0</v>
      </c>
      <c r="V271" s="14">
        <f t="shared" si="107"/>
        <v>0</v>
      </c>
      <c r="X271" s="17">
        <f t="shared" si="108"/>
        <v>0</v>
      </c>
    </row>
    <row r="272" spans="1:24" x14ac:dyDescent="0.2">
      <c r="A272" t="s">
        <v>11</v>
      </c>
      <c r="B272" t="s">
        <v>43</v>
      </c>
      <c r="C272" t="s">
        <v>13</v>
      </c>
      <c r="D272" t="s">
        <v>44</v>
      </c>
      <c r="E272" t="s">
        <v>15</v>
      </c>
      <c r="F272" t="s">
        <v>16</v>
      </c>
      <c r="G272" t="s">
        <v>24</v>
      </c>
      <c r="H272">
        <v>2011</v>
      </c>
      <c r="I272" s="3">
        <v>6264.24</v>
      </c>
      <c r="J272" s="3">
        <v>1350.88</v>
      </c>
      <c r="K272" s="3">
        <v>4913.3599999999997</v>
      </c>
      <c r="L272" s="10">
        <f>SUMIFS('KYPCo Gen Asset Grid 2020'!$O:$O,'KYPCo Gen Asset Grid 2020'!$BJ:$BJ,'Select cpr_ledger'!H272,'KYPCo Gen Asset Grid 2020'!$BL:$BL,'Select cpr_ledger'!R272)*T272</f>
        <v>2603.4636466679463</v>
      </c>
      <c r="M272" s="10">
        <f>SUMIFS('KYPCo Gen Asset Grid 2020'!$P:$P,'KYPCo Gen Asset Grid 2020'!$BJ:$BJ,'Select cpr_ledger'!H272,'KYPCo Gen Asset Grid 2020'!$BL:$BL,'Select cpr_ledger'!R272)*T272</f>
        <v>1383.7955958902535</v>
      </c>
      <c r="N272" s="10">
        <f t="shared" si="104"/>
        <v>1219.6680507776928</v>
      </c>
      <c r="O272" s="10">
        <f t="shared" si="101"/>
        <v>-3693.6919492223069</v>
      </c>
      <c r="P272" s="10">
        <f t="shared" si="102"/>
        <v>-775.67530933668445</v>
      </c>
      <c r="R272" s="11" t="s">
        <v>104</v>
      </c>
      <c r="S272" s="10">
        <f t="shared" si="105"/>
        <v>8499666.120000001</v>
      </c>
      <c r="T272" s="12">
        <f t="shared" si="106"/>
        <v>7.3699836106032822E-4</v>
      </c>
      <c r="U272" s="13">
        <f>SUMIFS('KYPCo Gen Asset Grid 2020'!$BK:$BK,'KYPCo Gen Asset Grid 2020'!$BJ:$BJ,'Select cpr_ledger'!H272,'KYPCo Gen Asset Grid 2020'!$BL:$BL,'Select cpr_ledger'!R272)</f>
        <v>1654912.8399999994</v>
      </c>
      <c r="V272" s="14">
        <f t="shared" si="107"/>
        <v>1219.6680507776928</v>
      </c>
      <c r="X272" s="17">
        <f t="shared" si="108"/>
        <v>0</v>
      </c>
    </row>
    <row r="273" spans="1:24" x14ac:dyDescent="0.2">
      <c r="A273" t="s">
        <v>11</v>
      </c>
      <c r="B273" t="s">
        <v>26</v>
      </c>
      <c r="C273" t="s">
        <v>13</v>
      </c>
      <c r="D273" t="s">
        <v>27</v>
      </c>
      <c r="E273" t="s">
        <v>15</v>
      </c>
      <c r="F273" t="s">
        <v>16</v>
      </c>
      <c r="G273" t="s">
        <v>24</v>
      </c>
      <c r="H273">
        <v>1963</v>
      </c>
      <c r="I273" s="3">
        <v>2913822.43</v>
      </c>
      <c r="J273" s="3">
        <v>2513890.69</v>
      </c>
      <c r="K273" s="3">
        <v>399931.74</v>
      </c>
      <c r="L273" s="10">
        <f>SUMIFS('KYPCo Gen Asset Grid 2020'!$O:$O,'KYPCo Gen Asset Grid 2020'!$BJ:$BJ,'Select cpr_ledger'!H273,'KYPCo Gen Asset Grid 2020'!$BL:$BL,'Select cpr_ledger'!R273)*T273</f>
        <v>0</v>
      </c>
      <c r="M273" s="10">
        <f>SUMIFS('KYPCo Gen Asset Grid 2020'!$P:$P,'KYPCo Gen Asset Grid 2020'!$BJ:$BJ,'Select cpr_ledger'!H273,'KYPCo Gen Asset Grid 2020'!$BL:$BL,'Select cpr_ledger'!R273)*T273</f>
        <v>0</v>
      </c>
      <c r="N273" s="10">
        <f t="shared" si="104"/>
        <v>0</v>
      </c>
      <c r="O273" s="10">
        <f t="shared" si="101"/>
        <v>-399931.74</v>
      </c>
      <c r="P273" s="10">
        <f t="shared" si="102"/>
        <v>-83985.665399999998</v>
      </c>
      <c r="R273" s="11" t="s">
        <v>104</v>
      </c>
      <c r="S273" s="10">
        <f t="shared" si="105"/>
        <v>12344361.029999999</v>
      </c>
      <c r="T273" s="12">
        <f t="shared" si="106"/>
        <v>0.23604481616494008</v>
      </c>
      <c r="U273" s="13">
        <f>SUMIFS('KYPCo Gen Asset Grid 2020'!$BK:$BK,'KYPCo Gen Asset Grid 2020'!$BJ:$BJ,'Select cpr_ledger'!H273,'KYPCo Gen Asset Grid 2020'!$BL:$BL,'Select cpr_ledger'!R273)</f>
        <v>0</v>
      </c>
      <c r="V273" s="14">
        <f t="shared" si="107"/>
        <v>0</v>
      </c>
      <c r="X273" s="17">
        <f t="shared" si="108"/>
        <v>0</v>
      </c>
    </row>
    <row r="274" spans="1:24" x14ac:dyDescent="0.2">
      <c r="A274" t="s">
        <v>11</v>
      </c>
      <c r="B274" t="s">
        <v>12</v>
      </c>
      <c r="C274" t="s">
        <v>13</v>
      </c>
      <c r="D274" t="s">
        <v>14</v>
      </c>
      <c r="E274" t="s">
        <v>15</v>
      </c>
      <c r="F274" t="s">
        <v>16</v>
      </c>
      <c r="G274" t="s">
        <v>24</v>
      </c>
      <c r="H274">
        <v>2015</v>
      </c>
      <c r="I274" s="3">
        <v>140710.35999999999</v>
      </c>
      <c r="J274" s="3">
        <v>29031.18</v>
      </c>
      <c r="K274" s="3">
        <v>111679.18</v>
      </c>
      <c r="L274" s="10">
        <f>SUMIFS('KYPCo Gen Asset Grid 2020'!$O:$O,'KYPCo Gen Asset Grid 2020'!$BJ:$BJ,'Select cpr_ledger'!H274,'KYPCo Gen Asset Grid 2020'!$BL:$BL,'Select cpr_ledger'!R274)*T274</f>
        <v>46707.508842509182</v>
      </c>
      <c r="M274" s="10">
        <f>SUMIFS('KYPCo Gen Asset Grid 2020'!$P:$P,'KYPCo Gen Asset Grid 2020'!$BJ:$BJ,'Select cpr_ledger'!H274,'KYPCo Gen Asset Grid 2020'!$BL:$BL,'Select cpr_ledger'!R274)*T274</f>
        <v>16264.021626632828</v>
      </c>
      <c r="N274" s="10">
        <f t="shared" si="104"/>
        <v>30443.48721587635</v>
      </c>
      <c r="O274" s="10">
        <f t="shared" si="101"/>
        <v>-81235.692784123647</v>
      </c>
      <c r="P274" s="10">
        <f t="shared" si="102"/>
        <v>-17059.495484665964</v>
      </c>
      <c r="R274" s="11" t="s">
        <v>104</v>
      </c>
      <c r="S274" s="10">
        <f t="shared" si="105"/>
        <v>35724558.259999998</v>
      </c>
      <c r="T274" s="12">
        <f t="shared" si="106"/>
        <v>3.9387571702335167E-3</v>
      </c>
      <c r="U274" s="13">
        <f>SUMIFS('KYPCo Gen Asset Grid 2020'!$BK:$BK,'KYPCo Gen Asset Grid 2020'!$BJ:$BJ,'Select cpr_ledger'!H274,'KYPCo Gen Asset Grid 2020'!$BL:$BL,'Select cpr_ledger'!R274)</f>
        <v>7729211.4999999991</v>
      </c>
      <c r="V274" s="14">
        <f t="shared" si="107"/>
        <v>30443.48721587635</v>
      </c>
      <c r="X274" s="17">
        <f t="shared" si="108"/>
        <v>0</v>
      </c>
    </row>
    <row r="275" spans="1:24" x14ac:dyDescent="0.2">
      <c r="A275" t="s">
        <v>11</v>
      </c>
      <c r="B275" t="s">
        <v>36</v>
      </c>
      <c r="C275" t="s">
        <v>13</v>
      </c>
      <c r="D275" t="s">
        <v>37</v>
      </c>
      <c r="E275" t="s">
        <v>15</v>
      </c>
      <c r="F275" t="s">
        <v>38</v>
      </c>
      <c r="G275" t="s">
        <v>39</v>
      </c>
      <c r="H275">
        <v>1999</v>
      </c>
      <c r="I275" s="3">
        <v>2194.77</v>
      </c>
      <c r="J275" s="3">
        <v>2397.5300000000002</v>
      </c>
      <c r="K275" s="3">
        <v>-202.76</v>
      </c>
      <c r="L275" s="10">
        <f>SUMIFS('KYPCo Gen Asset Grid 2020'!$O:$O,'KYPCo Gen Asset Grid 2020'!$BJ:$BJ,'Select cpr_ledger'!H275,'KYPCo Gen Asset Grid 2020'!$BL:$BL,'Select cpr_ledger'!R275)*T275</f>
        <v>5741.1491501917462</v>
      </c>
      <c r="M275" s="10">
        <f>SUMIFS('KYPCo Gen Asset Grid 2020'!$P:$P,'KYPCo Gen Asset Grid 2020'!$BJ:$BJ,'Select cpr_ledger'!H275,'KYPCo Gen Asset Grid 2020'!$BL:$BL,'Select cpr_ledger'!R275)*T275</f>
        <v>5741.1491501917462</v>
      </c>
      <c r="N275" s="10">
        <f t="shared" si="104"/>
        <v>0</v>
      </c>
      <c r="O275" s="10">
        <f t="shared" si="101"/>
        <v>202.76</v>
      </c>
      <c r="P275" s="10">
        <f t="shared" si="102"/>
        <v>42.579599999999999</v>
      </c>
      <c r="R275" s="11" t="s">
        <v>112</v>
      </c>
      <c r="S275" s="10">
        <f t="shared" si="105"/>
        <v>3528.09</v>
      </c>
      <c r="T275" s="12">
        <f t="shared" si="106"/>
        <v>0.62208447063425254</v>
      </c>
      <c r="U275" s="13">
        <f>SUMIFS('KYPCo Gen Asset Grid 2020'!$BK:$BK,'KYPCo Gen Asset Grid 2020'!$BJ:$BJ,'Select cpr_ledger'!H275,'KYPCo Gen Asset Grid 2020'!$BL:$BL,'Select cpr_ledger'!R275)</f>
        <v>0</v>
      </c>
      <c r="V275" s="14">
        <f t="shared" si="107"/>
        <v>0</v>
      </c>
      <c r="X275" s="17">
        <f t="shared" si="108"/>
        <v>0</v>
      </c>
    </row>
    <row r="276" spans="1:24" x14ac:dyDescent="0.2">
      <c r="A276" t="s">
        <v>11</v>
      </c>
      <c r="B276" t="s">
        <v>26</v>
      </c>
      <c r="C276" t="s">
        <v>13</v>
      </c>
      <c r="D276" t="s">
        <v>45</v>
      </c>
      <c r="E276" t="s">
        <v>15</v>
      </c>
      <c r="F276" t="s">
        <v>19</v>
      </c>
      <c r="G276" t="s">
        <v>20</v>
      </c>
      <c r="H276">
        <v>2006</v>
      </c>
      <c r="I276" s="3">
        <v>218389.63</v>
      </c>
      <c r="J276" s="3">
        <v>78704.87</v>
      </c>
      <c r="K276" s="3">
        <v>139684.76</v>
      </c>
      <c r="L276" s="10">
        <f>SUMIFS('KYPCo Gen Asset Grid 2020'!$O:$O,'KYPCo Gen Asset Grid 2020'!$BJ:$BJ,'Select cpr_ledger'!H276,'KYPCo Gen Asset Grid 2020'!$BL:$BL,'Select cpr_ledger'!R276)*T276</f>
        <v>135642.5042500158</v>
      </c>
      <c r="M276" s="10">
        <f>SUMIFS('KYPCo Gen Asset Grid 2020'!$P:$P,'KYPCo Gen Asset Grid 2020'!$BJ:$BJ,'Select cpr_ledger'!H276,'KYPCo Gen Asset Grid 2020'!$BL:$BL,'Select cpr_ledger'!R276)*T276</f>
        <v>102358.44930500301</v>
      </c>
      <c r="N276" s="10">
        <f t="shared" si="104"/>
        <v>33284.054945012787</v>
      </c>
      <c r="O276" s="10">
        <f t="shared" si="101"/>
        <v>-106400.70505498722</v>
      </c>
      <c r="P276" s="10">
        <f t="shared" si="102"/>
        <v>-22344.148061547316</v>
      </c>
      <c r="R276" s="11" t="s">
        <v>104</v>
      </c>
      <c r="S276" s="10">
        <f t="shared" si="105"/>
        <v>16994916.539999999</v>
      </c>
      <c r="T276" s="12">
        <f t="shared" si="106"/>
        <v>1.2850291408374284E-2</v>
      </c>
      <c r="U276" s="13">
        <f>SUMIFS('KYPCo Gen Asset Grid 2020'!$BK:$BK,'KYPCo Gen Asset Grid 2020'!$BJ:$BJ,'Select cpr_ledger'!H276,'KYPCo Gen Asset Grid 2020'!$BL:$BL,'Select cpr_ledger'!R276)</f>
        <v>2590140.0899999994</v>
      </c>
      <c r="V276" s="14">
        <f t="shared" si="107"/>
        <v>33284.054945012787</v>
      </c>
      <c r="X276" s="17">
        <f t="shared" si="108"/>
        <v>0</v>
      </c>
    </row>
    <row r="277" spans="1:24" x14ac:dyDescent="0.2">
      <c r="A277" t="s">
        <v>11</v>
      </c>
      <c r="B277" t="s">
        <v>26</v>
      </c>
      <c r="C277" t="s">
        <v>13</v>
      </c>
      <c r="D277" t="s">
        <v>45</v>
      </c>
      <c r="E277" t="s">
        <v>15</v>
      </c>
      <c r="F277" t="s">
        <v>19</v>
      </c>
      <c r="G277" t="s">
        <v>20</v>
      </c>
      <c r="H277">
        <v>1994</v>
      </c>
      <c r="I277" s="3">
        <v>14809.5</v>
      </c>
      <c r="J277" s="3">
        <v>9754.11</v>
      </c>
      <c r="K277" s="3">
        <v>5055.3900000000003</v>
      </c>
      <c r="L277" s="10">
        <f>SUMIFS('KYPCo Gen Asset Grid 2020'!$O:$O,'KYPCo Gen Asset Grid 2020'!$BJ:$BJ,'Select cpr_ledger'!H277,'KYPCo Gen Asset Grid 2020'!$BL:$BL,'Select cpr_ledger'!R277)*T277</f>
        <v>4341.6959279013608</v>
      </c>
      <c r="M277" s="10">
        <f>SUMIFS('KYPCo Gen Asset Grid 2020'!$P:$P,'KYPCo Gen Asset Grid 2020'!$BJ:$BJ,'Select cpr_ledger'!H277,'KYPCo Gen Asset Grid 2020'!$BL:$BL,'Select cpr_ledger'!R277)*T277</f>
        <v>4341.6959279013608</v>
      </c>
      <c r="N277" s="10">
        <f t="shared" si="104"/>
        <v>0</v>
      </c>
      <c r="O277" s="10">
        <f t="shared" si="101"/>
        <v>-5055.3900000000003</v>
      </c>
      <c r="P277" s="10">
        <f t="shared" si="102"/>
        <v>-1061.6319000000001</v>
      </c>
      <c r="R277" s="11" t="s">
        <v>104</v>
      </c>
      <c r="S277" s="10">
        <f t="shared" si="105"/>
        <v>14037455.389999999</v>
      </c>
      <c r="T277" s="12">
        <f t="shared" si="106"/>
        <v>1.0549989003384467E-3</v>
      </c>
      <c r="U277" s="13">
        <f>SUMIFS('KYPCo Gen Asset Grid 2020'!$BK:$BK,'KYPCo Gen Asset Grid 2020'!$BJ:$BJ,'Select cpr_ledger'!H277,'KYPCo Gen Asset Grid 2020'!$BL:$BL,'Select cpr_ledger'!R277)</f>
        <v>0</v>
      </c>
      <c r="V277" s="14">
        <f t="shared" si="107"/>
        <v>0</v>
      </c>
      <c r="X277" s="17">
        <f t="shared" si="108"/>
        <v>0</v>
      </c>
    </row>
    <row r="278" spans="1:24" x14ac:dyDescent="0.2">
      <c r="A278" t="s">
        <v>11</v>
      </c>
      <c r="B278" t="s">
        <v>43</v>
      </c>
      <c r="C278" t="s">
        <v>13</v>
      </c>
      <c r="D278" t="s">
        <v>52</v>
      </c>
      <c r="E278" t="s">
        <v>15</v>
      </c>
      <c r="F278" t="s">
        <v>19</v>
      </c>
      <c r="G278" t="s">
        <v>20</v>
      </c>
      <c r="H278">
        <v>2005</v>
      </c>
      <c r="I278" s="3">
        <v>478320.31</v>
      </c>
      <c r="J278" s="3">
        <v>152190.28</v>
      </c>
      <c r="K278" s="3">
        <v>326130.03000000003</v>
      </c>
      <c r="L278" s="10">
        <f>SUMIFS('KYPCo Gen Asset Grid 2020'!$O:$O,'KYPCo Gen Asset Grid 2020'!$BJ:$BJ,'Select cpr_ledger'!H278,'KYPCo Gen Asset Grid 2020'!$BL:$BL,'Select cpr_ledger'!R278)*T278</f>
        <v>134636.07632195894</v>
      </c>
      <c r="M278" s="10">
        <f>SUMIFS('KYPCo Gen Asset Grid 2020'!$P:$P,'KYPCo Gen Asset Grid 2020'!$BJ:$BJ,'Select cpr_ledger'!H278,'KYPCo Gen Asset Grid 2020'!$BL:$BL,'Select cpr_ledger'!R278)*T278</f>
        <v>107605.85198351655</v>
      </c>
      <c r="N278" s="10">
        <f t="shared" si="104"/>
        <v>27030.224338442385</v>
      </c>
      <c r="O278" s="10">
        <f t="shared" si="101"/>
        <v>-299099.80566155765</v>
      </c>
      <c r="P278" s="10">
        <f t="shared" si="102"/>
        <v>-62810.959188927103</v>
      </c>
      <c r="R278" s="11" t="s">
        <v>104</v>
      </c>
      <c r="S278" s="10">
        <f t="shared" si="105"/>
        <v>21800680.739999998</v>
      </c>
      <c r="T278" s="12">
        <f t="shared" si="106"/>
        <v>2.1940613492971137E-2</v>
      </c>
      <c r="U278" s="13">
        <f>SUMIFS('KYPCo Gen Asset Grid 2020'!$BK:$BK,'KYPCo Gen Asset Grid 2020'!$BJ:$BJ,'Select cpr_ledger'!H278,'KYPCo Gen Asset Grid 2020'!$BL:$BL,'Select cpr_ledger'!R278)</f>
        <v>1231972.1299999997</v>
      </c>
      <c r="V278" s="14">
        <f t="shared" si="107"/>
        <v>27030.224338442385</v>
      </c>
      <c r="X278" s="17">
        <f t="shared" si="108"/>
        <v>0</v>
      </c>
    </row>
    <row r="279" spans="1:24" x14ac:dyDescent="0.2">
      <c r="A279" t="s">
        <v>11</v>
      </c>
      <c r="B279" t="s">
        <v>26</v>
      </c>
      <c r="C279" t="s">
        <v>13</v>
      </c>
      <c r="D279" t="s">
        <v>45</v>
      </c>
      <c r="E279" t="s">
        <v>15</v>
      </c>
      <c r="F279" t="s">
        <v>19</v>
      </c>
      <c r="G279" t="s">
        <v>20</v>
      </c>
      <c r="H279">
        <v>2012</v>
      </c>
      <c r="I279" s="3">
        <v>380396.58</v>
      </c>
      <c r="J279" s="3">
        <v>80363.179999999993</v>
      </c>
      <c r="K279" s="3">
        <v>300033.40000000002</v>
      </c>
      <c r="L279" s="10">
        <f>SUMIFS('KYPCo Gen Asset Grid 2020'!$O:$O,'KYPCo Gen Asset Grid 2020'!$BJ:$BJ,'Select cpr_ledger'!H279,'KYPCo Gen Asset Grid 2020'!$BL:$BL,'Select cpr_ledger'!R279)*T279</f>
        <v>274961.14836630388</v>
      </c>
      <c r="M279" s="10">
        <f>SUMIFS('KYPCo Gen Asset Grid 2020'!$P:$P,'KYPCo Gen Asset Grid 2020'!$BJ:$BJ,'Select cpr_ledger'!H279,'KYPCo Gen Asset Grid 2020'!$BL:$BL,'Select cpr_ledger'!R279)*T279</f>
        <v>133423.58662468757</v>
      </c>
      <c r="N279" s="10">
        <f t="shared" si="104"/>
        <v>141537.56174161631</v>
      </c>
      <c r="O279" s="10">
        <f t="shared" si="101"/>
        <v>-158495.83825838371</v>
      </c>
      <c r="P279" s="10">
        <f t="shared" si="102"/>
        <v>-33284.126034260575</v>
      </c>
      <c r="R279" s="11" t="s">
        <v>104</v>
      </c>
      <c r="S279" s="10">
        <f t="shared" si="105"/>
        <v>15239097.060000001</v>
      </c>
      <c r="T279" s="12">
        <f t="shared" si="106"/>
        <v>2.4961884454327374E-2</v>
      </c>
      <c r="U279" s="13">
        <f>SUMIFS('KYPCo Gen Asset Grid 2020'!$BK:$BK,'KYPCo Gen Asset Grid 2020'!$BJ:$BJ,'Select cpr_ledger'!H279,'KYPCo Gen Asset Grid 2020'!$BL:$BL,'Select cpr_ledger'!R279)</f>
        <v>5670147.2999999989</v>
      </c>
      <c r="V279" s="14">
        <f t="shared" si="107"/>
        <v>141537.56174161631</v>
      </c>
      <c r="X279" s="17">
        <f t="shared" si="108"/>
        <v>0</v>
      </c>
    </row>
    <row r="280" spans="1:24" x14ac:dyDescent="0.2">
      <c r="A280" t="s">
        <v>11</v>
      </c>
      <c r="B280" t="s">
        <v>43</v>
      </c>
      <c r="C280" t="s">
        <v>13</v>
      </c>
      <c r="D280" t="s">
        <v>52</v>
      </c>
      <c r="E280" t="s">
        <v>15</v>
      </c>
      <c r="F280" t="s">
        <v>19</v>
      </c>
      <c r="G280" t="s">
        <v>20</v>
      </c>
      <c r="H280">
        <v>2008</v>
      </c>
      <c r="I280" s="3">
        <v>46769.7</v>
      </c>
      <c r="J280" s="3">
        <v>12000.82</v>
      </c>
      <c r="K280" s="3">
        <v>34768.879999999997</v>
      </c>
      <c r="L280" s="10">
        <f>SUMIFS('KYPCo Gen Asset Grid 2020'!$O:$O,'KYPCo Gen Asset Grid 2020'!$BJ:$BJ,'Select cpr_ledger'!H280,'KYPCo Gen Asset Grid 2020'!$BL:$BL,'Select cpr_ledger'!R280)*T280</f>
        <v>25258.161211348866</v>
      </c>
      <c r="M280" s="10">
        <f>SUMIFS('KYPCo Gen Asset Grid 2020'!$P:$P,'KYPCo Gen Asset Grid 2020'!$BJ:$BJ,'Select cpr_ledger'!H280,'KYPCo Gen Asset Grid 2020'!$BL:$BL,'Select cpr_ledger'!R280)*T280</f>
        <v>13554.562538950957</v>
      </c>
      <c r="N280" s="10">
        <f t="shared" si="104"/>
        <v>11703.598672397911</v>
      </c>
      <c r="O280" s="10">
        <f t="shared" si="101"/>
        <v>-23065.281327602086</v>
      </c>
      <c r="P280" s="10">
        <f t="shared" si="102"/>
        <v>-4843.709078796438</v>
      </c>
      <c r="R280" s="11" t="s">
        <v>104</v>
      </c>
      <c r="S280" s="10">
        <f t="shared" si="105"/>
        <v>58197115.450000003</v>
      </c>
      <c r="T280" s="12">
        <f t="shared" si="106"/>
        <v>8.0364292350850516E-4</v>
      </c>
      <c r="U280" s="13">
        <f>SUMIFS('KYPCo Gen Asset Grid 2020'!$BK:$BK,'KYPCo Gen Asset Grid 2020'!$BJ:$BJ,'Select cpr_ledger'!H280,'KYPCo Gen Asset Grid 2020'!$BL:$BL,'Select cpr_ledger'!R280)</f>
        <v>14563182.640000001</v>
      </c>
      <c r="V280" s="14">
        <f t="shared" si="107"/>
        <v>11703.598672397911</v>
      </c>
      <c r="X280" s="17">
        <f t="shared" si="108"/>
        <v>0</v>
      </c>
    </row>
    <row r="281" spans="1:24" x14ac:dyDescent="0.2">
      <c r="A281" t="s">
        <v>11</v>
      </c>
      <c r="B281" t="s">
        <v>34</v>
      </c>
      <c r="C281" t="s">
        <v>13</v>
      </c>
      <c r="D281" t="s">
        <v>40</v>
      </c>
      <c r="E281" t="s">
        <v>15</v>
      </c>
      <c r="F281" t="s">
        <v>19</v>
      </c>
      <c r="G281" t="s">
        <v>20</v>
      </c>
      <c r="H281">
        <v>1983</v>
      </c>
      <c r="I281" s="3">
        <v>17603</v>
      </c>
      <c r="J281" s="3">
        <v>18131.09</v>
      </c>
      <c r="K281" s="3">
        <v>-528.09</v>
      </c>
      <c r="L281" s="10">
        <f>SUMIFS('KYPCo Gen Asset Grid 2020'!$O:$O,'KYPCo Gen Asset Grid 2020'!$BJ:$BJ,'Select cpr_ledger'!H281,'KYPCo Gen Asset Grid 2020'!$BL:$BL,'Select cpr_ledger'!R281)*T281</f>
        <v>1464.8743370517575</v>
      </c>
      <c r="M281" s="10">
        <f>SUMIFS('KYPCo Gen Asset Grid 2020'!$P:$P,'KYPCo Gen Asset Grid 2020'!$BJ:$BJ,'Select cpr_ledger'!H281,'KYPCo Gen Asset Grid 2020'!$BL:$BL,'Select cpr_ledger'!R281)*T281</f>
        <v>1464.8743370517575</v>
      </c>
      <c r="N281" s="10">
        <f t="shared" si="104"/>
        <v>0</v>
      </c>
      <c r="O281" s="10">
        <f t="shared" si="101"/>
        <v>528.09</v>
      </c>
      <c r="P281" s="10">
        <f t="shared" si="102"/>
        <v>110.8989</v>
      </c>
      <c r="R281" s="11" t="s">
        <v>104</v>
      </c>
      <c r="S281" s="10">
        <f t="shared" si="105"/>
        <v>2149971.7599999998</v>
      </c>
      <c r="T281" s="12">
        <f t="shared" si="106"/>
        <v>8.1875494029744842E-3</v>
      </c>
      <c r="U281" s="13">
        <f>SUMIFS('KYPCo Gen Asset Grid 2020'!$BK:$BK,'KYPCo Gen Asset Grid 2020'!$BJ:$BJ,'Select cpr_ledger'!H281,'KYPCo Gen Asset Grid 2020'!$BL:$BL,'Select cpr_ledger'!R281)</f>
        <v>0</v>
      </c>
      <c r="V281" s="14">
        <f t="shared" si="107"/>
        <v>0</v>
      </c>
      <c r="X281" s="17">
        <f t="shared" si="108"/>
        <v>0</v>
      </c>
    </row>
    <row r="282" spans="1:24" x14ac:dyDescent="0.2">
      <c r="A282" t="s">
        <v>11</v>
      </c>
      <c r="B282" t="s">
        <v>43</v>
      </c>
      <c r="C282" t="s">
        <v>13</v>
      </c>
      <c r="D282" t="s">
        <v>52</v>
      </c>
      <c r="E282" t="s">
        <v>15</v>
      </c>
      <c r="F282" t="s">
        <v>19</v>
      </c>
      <c r="G282" t="s">
        <v>20</v>
      </c>
      <c r="H282">
        <v>1998</v>
      </c>
      <c r="I282" s="3">
        <v>36602.339999999997</v>
      </c>
      <c r="J282" s="3">
        <v>16905.490000000002</v>
      </c>
      <c r="K282" s="3">
        <v>19696.849999999999</v>
      </c>
      <c r="L282" s="10">
        <f>SUMIFS('KYPCo Gen Asset Grid 2020'!$O:$O,'KYPCo Gen Asset Grid 2020'!$BJ:$BJ,'Select cpr_ledger'!H282,'KYPCo Gen Asset Grid 2020'!$BL:$BL,'Select cpr_ledger'!R282)*T282</f>
        <v>2318.9325801965879</v>
      </c>
      <c r="M282" s="10">
        <f>SUMIFS('KYPCo Gen Asset Grid 2020'!$P:$P,'KYPCo Gen Asset Grid 2020'!$BJ:$BJ,'Select cpr_ledger'!H282,'KYPCo Gen Asset Grid 2020'!$BL:$BL,'Select cpr_ledger'!R282)*T282</f>
        <v>2318.9325801965879</v>
      </c>
      <c r="N282" s="10">
        <f t="shared" si="104"/>
        <v>0</v>
      </c>
      <c r="O282" s="10">
        <f t="shared" si="101"/>
        <v>-19696.849999999999</v>
      </c>
      <c r="P282" s="10">
        <f t="shared" si="102"/>
        <v>-4136.3384999999998</v>
      </c>
      <c r="R282" s="11" t="s">
        <v>104</v>
      </c>
      <c r="S282" s="10">
        <f t="shared" si="105"/>
        <v>5611847.2000000011</v>
      </c>
      <c r="T282" s="12">
        <f t="shared" si="106"/>
        <v>6.5223336800759634E-3</v>
      </c>
      <c r="U282" s="13">
        <f>SUMIFS('KYPCo Gen Asset Grid 2020'!$BK:$BK,'KYPCo Gen Asset Grid 2020'!$BJ:$BJ,'Select cpr_ledger'!H282,'KYPCo Gen Asset Grid 2020'!$BL:$BL,'Select cpr_ledger'!R282)</f>
        <v>0</v>
      </c>
      <c r="V282" s="14">
        <f t="shared" si="107"/>
        <v>0</v>
      </c>
      <c r="X282" s="17">
        <f t="shared" si="108"/>
        <v>0</v>
      </c>
    </row>
    <row r="283" spans="1:24" x14ac:dyDescent="0.2">
      <c r="A283" t="s">
        <v>11</v>
      </c>
      <c r="B283" t="s">
        <v>34</v>
      </c>
      <c r="C283" t="s">
        <v>13</v>
      </c>
      <c r="D283" t="s">
        <v>35</v>
      </c>
      <c r="E283" t="s">
        <v>15</v>
      </c>
      <c r="F283" t="s">
        <v>16</v>
      </c>
      <c r="G283" t="s">
        <v>24</v>
      </c>
      <c r="H283">
        <v>1999</v>
      </c>
      <c r="I283" s="3">
        <v>9459.4599999999991</v>
      </c>
      <c r="J283" s="3">
        <v>5142.9399999999996</v>
      </c>
      <c r="K283" s="3">
        <v>4316.5200000000004</v>
      </c>
      <c r="L283" s="10">
        <f>SUMIFS('KYPCo Gen Asset Grid 2020'!$O:$O,'KYPCo Gen Asset Grid 2020'!$BJ:$BJ,'Select cpr_ledger'!H283,'KYPCo Gen Asset Grid 2020'!$BL:$BL,'Select cpr_ledger'!R283)*T283</f>
        <v>10399.339616509551</v>
      </c>
      <c r="M283" s="10">
        <f>SUMIFS('KYPCo Gen Asset Grid 2020'!$P:$P,'KYPCo Gen Asset Grid 2020'!$BJ:$BJ,'Select cpr_ledger'!H283,'KYPCo Gen Asset Grid 2020'!$BL:$BL,'Select cpr_ledger'!R283)*T283</f>
        <v>10399.339616509551</v>
      </c>
      <c r="N283" s="10">
        <f t="shared" si="104"/>
        <v>0</v>
      </c>
      <c r="O283" s="10">
        <f t="shared" si="101"/>
        <v>-4316.5200000000004</v>
      </c>
      <c r="P283" s="10">
        <f t="shared" si="102"/>
        <v>-906.46920000000011</v>
      </c>
      <c r="R283" s="11" t="s">
        <v>104</v>
      </c>
      <c r="S283" s="10">
        <f t="shared" si="105"/>
        <v>974164.55</v>
      </c>
      <c r="T283" s="12">
        <f t="shared" si="106"/>
        <v>9.7103307649616267E-3</v>
      </c>
      <c r="U283" s="13">
        <f>SUMIFS('KYPCo Gen Asset Grid 2020'!$BK:$BK,'KYPCo Gen Asset Grid 2020'!$BJ:$BJ,'Select cpr_ledger'!H283,'KYPCo Gen Asset Grid 2020'!$BL:$BL,'Select cpr_ledger'!R283)</f>
        <v>0</v>
      </c>
      <c r="V283" s="14">
        <f t="shared" si="107"/>
        <v>0</v>
      </c>
      <c r="X283" s="17">
        <f t="shared" si="108"/>
        <v>0</v>
      </c>
    </row>
    <row r="284" spans="1:24" x14ac:dyDescent="0.2">
      <c r="A284" t="s">
        <v>11</v>
      </c>
      <c r="B284" t="s">
        <v>21</v>
      </c>
      <c r="C284" t="s">
        <v>13</v>
      </c>
      <c r="D284" t="s">
        <v>49</v>
      </c>
      <c r="E284" t="s">
        <v>15</v>
      </c>
      <c r="F284" t="s">
        <v>19</v>
      </c>
      <c r="G284" t="s">
        <v>20</v>
      </c>
      <c r="H284">
        <v>1994</v>
      </c>
      <c r="I284" s="3">
        <v>1539403.99</v>
      </c>
      <c r="J284" s="3">
        <v>878955.9</v>
      </c>
      <c r="K284" s="3">
        <v>660448.09</v>
      </c>
      <c r="L284" s="10">
        <f>SUMIFS('KYPCo Gen Asset Grid 2020'!$O:$O,'KYPCo Gen Asset Grid 2020'!$BJ:$BJ,'Select cpr_ledger'!H284,'KYPCo Gen Asset Grid 2020'!$BL:$BL,'Select cpr_ledger'!R284)*T284</f>
        <v>0</v>
      </c>
      <c r="M284" s="10">
        <f>SUMIFS('KYPCo Gen Asset Grid 2020'!$P:$P,'KYPCo Gen Asset Grid 2020'!$BJ:$BJ,'Select cpr_ledger'!H284,'KYPCo Gen Asset Grid 2020'!$BL:$BL,'Select cpr_ledger'!R284)*T284</f>
        <v>0</v>
      </c>
      <c r="N284" s="10">
        <f t="shared" si="104"/>
        <v>0</v>
      </c>
      <c r="O284" s="10">
        <f t="shared" si="101"/>
        <v>-660448.09</v>
      </c>
      <c r="P284" s="10">
        <f t="shared" si="102"/>
        <v>-138694.09889999998</v>
      </c>
      <c r="R284" s="11" t="s">
        <v>106</v>
      </c>
      <c r="S284" s="10">
        <f t="shared" si="105"/>
        <v>1541551.64</v>
      </c>
      <c r="T284" s="12">
        <f t="shared" si="106"/>
        <v>0.9986068257823657</v>
      </c>
      <c r="U284" s="13">
        <f>SUMIFS('KYPCo Gen Asset Grid 2020'!$BK:$BK,'KYPCo Gen Asset Grid 2020'!$BJ:$BJ,'Select cpr_ledger'!H284,'KYPCo Gen Asset Grid 2020'!$BL:$BL,'Select cpr_ledger'!R284)</f>
        <v>0</v>
      </c>
      <c r="V284" s="14">
        <f t="shared" si="107"/>
        <v>0</v>
      </c>
      <c r="X284" s="17">
        <f t="shared" si="108"/>
        <v>0</v>
      </c>
    </row>
    <row r="285" spans="1:24" x14ac:dyDescent="0.2">
      <c r="A285" t="s">
        <v>11</v>
      </c>
      <c r="B285" t="s">
        <v>12</v>
      </c>
      <c r="C285" t="s">
        <v>13</v>
      </c>
      <c r="D285" t="s">
        <v>14</v>
      </c>
      <c r="E285" t="s">
        <v>15</v>
      </c>
      <c r="F285" t="s">
        <v>16</v>
      </c>
      <c r="G285" t="s">
        <v>24</v>
      </c>
      <c r="H285">
        <v>1966</v>
      </c>
      <c r="I285" s="3">
        <v>25740.45</v>
      </c>
      <c r="J285" s="3">
        <v>25331.439999999999</v>
      </c>
      <c r="K285" s="3">
        <v>409.01</v>
      </c>
      <c r="L285" s="10">
        <f>SUMIFS('KYPCo Gen Asset Grid 2020'!$O:$O,'KYPCo Gen Asset Grid 2020'!$BJ:$BJ,'Select cpr_ledger'!H285,'KYPCo Gen Asset Grid 2020'!$BL:$BL,'Select cpr_ledger'!R285)*T285</f>
        <v>0</v>
      </c>
      <c r="M285" s="10">
        <f>SUMIFS('KYPCo Gen Asset Grid 2020'!$P:$P,'KYPCo Gen Asset Grid 2020'!$BJ:$BJ,'Select cpr_ledger'!H285,'KYPCo Gen Asset Grid 2020'!$BL:$BL,'Select cpr_ledger'!R285)*T285</f>
        <v>0</v>
      </c>
      <c r="N285" s="10">
        <f t="shared" si="104"/>
        <v>0</v>
      </c>
      <c r="O285" s="10">
        <f t="shared" si="101"/>
        <v>-409.01</v>
      </c>
      <c r="P285" s="10">
        <f t="shared" si="102"/>
        <v>-85.892099999999999</v>
      </c>
      <c r="R285" s="11" t="s">
        <v>104</v>
      </c>
      <c r="S285" s="10">
        <f t="shared" si="105"/>
        <v>94721.44</v>
      </c>
      <c r="T285" s="12">
        <f t="shared" si="106"/>
        <v>0.27174893033720771</v>
      </c>
      <c r="U285" s="13">
        <f>SUMIFS('KYPCo Gen Asset Grid 2020'!$BK:$BK,'KYPCo Gen Asset Grid 2020'!$BJ:$BJ,'Select cpr_ledger'!H285,'KYPCo Gen Asset Grid 2020'!$BL:$BL,'Select cpr_ledger'!R285)</f>
        <v>0</v>
      </c>
      <c r="V285" s="14">
        <f t="shared" si="107"/>
        <v>0</v>
      </c>
      <c r="X285" s="17">
        <f t="shared" si="108"/>
        <v>0</v>
      </c>
    </row>
    <row r="286" spans="1:24" x14ac:dyDescent="0.2">
      <c r="A286" t="s">
        <v>11</v>
      </c>
      <c r="B286" t="s">
        <v>12</v>
      </c>
      <c r="C286" t="s">
        <v>13</v>
      </c>
      <c r="D286" t="s">
        <v>18</v>
      </c>
      <c r="E286" t="s">
        <v>15</v>
      </c>
      <c r="F286" t="s">
        <v>19</v>
      </c>
      <c r="G286" t="s">
        <v>20</v>
      </c>
      <c r="H286">
        <v>1998</v>
      </c>
      <c r="I286" s="3">
        <v>210554.77</v>
      </c>
      <c r="J286" s="3">
        <v>140165.95000000001</v>
      </c>
      <c r="K286" s="3">
        <v>70388.820000000007</v>
      </c>
      <c r="L286" s="10">
        <f>SUMIFS('KYPCo Gen Asset Grid 2020'!$O:$O,'KYPCo Gen Asset Grid 2020'!$BJ:$BJ,'Select cpr_ledger'!H286,'KYPCo Gen Asset Grid 2020'!$BL:$BL,'Select cpr_ledger'!R286)*T286</f>
        <v>13339.647576324332</v>
      </c>
      <c r="M286" s="10">
        <f>SUMIFS('KYPCo Gen Asset Grid 2020'!$P:$P,'KYPCo Gen Asset Grid 2020'!$BJ:$BJ,'Select cpr_ledger'!H286,'KYPCo Gen Asset Grid 2020'!$BL:$BL,'Select cpr_ledger'!R286)*T286</f>
        <v>13339.647576324332</v>
      </c>
      <c r="N286" s="10">
        <f t="shared" si="104"/>
        <v>0</v>
      </c>
      <c r="O286" s="10">
        <f t="shared" ref="O286:O308" si="109">N286-K286</f>
        <v>-70388.820000000007</v>
      </c>
      <c r="P286" s="10">
        <f t="shared" ref="P286:P308" si="110">O286*0.21</f>
        <v>-14781.6522</v>
      </c>
      <c r="R286" s="11" t="s">
        <v>104</v>
      </c>
      <c r="S286" s="10">
        <f t="shared" si="105"/>
        <v>5611847.2000000011</v>
      </c>
      <c r="T286" s="12">
        <f t="shared" si="106"/>
        <v>3.751969048622706E-2</v>
      </c>
      <c r="U286" s="13">
        <f>SUMIFS('KYPCo Gen Asset Grid 2020'!$BK:$BK,'KYPCo Gen Asset Grid 2020'!$BJ:$BJ,'Select cpr_ledger'!H286,'KYPCo Gen Asset Grid 2020'!$BL:$BL,'Select cpr_ledger'!R286)</f>
        <v>0</v>
      </c>
      <c r="V286" s="14">
        <f t="shared" si="107"/>
        <v>0</v>
      </c>
      <c r="X286" s="17">
        <f t="shared" si="108"/>
        <v>0</v>
      </c>
    </row>
    <row r="287" spans="1:24" x14ac:dyDescent="0.2">
      <c r="A287" t="s">
        <v>11</v>
      </c>
      <c r="B287" t="s">
        <v>22</v>
      </c>
      <c r="C287" t="s">
        <v>13</v>
      </c>
      <c r="D287" t="s">
        <v>25</v>
      </c>
      <c r="E287" t="s">
        <v>15</v>
      </c>
      <c r="F287" t="s">
        <v>16</v>
      </c>
      <c r="G287" t="s">
        <v>24</v>
      </c>
      <c r="H287">
        <v>2019</v>
      </c>
      <c r="I287" s="3">
        <v>61445.120000000003</v>
      </c>
      <c r="J287" s="3">
        <v>2706.35</v>
      </c>
      <c r="K287" s="3">
        <v>58738.77</v>
      </c>
      <c r="L287" s="10">
        <f>SUMIFS('KYPCo Gen Asset Grid 2020'!$O:$O,'KYPCo Gen Asset Grid 2020'!$BJ:$BJ,'Select cpr_ledger'!H287,'KYPCo Gen Asset Grid 2020'!$BL:$BL,'Select cpr_ledger'!R287)*T287</f>
        <v>28335.250209094411</v>
      </c>
      <c r="M287" s="10">
        <f>SUMIFS('KYPCo Gen Asset Grid 2020'!$P:$P,'KYPCo Gen Asset Grid 2020'!$BJ:$BJ,'Select cpr_ledger'!H287,'KYPCo Gen Asset Grid 2020'!$BL:$BL,'Select cpr_ledger'!R287)*T287</f>
        <v>2738.0579707091351</v>
      </c>
      <c r="N287" s="10">
        <f t="shared" si="104"/>
        <v>25597.19223838528</v>
      </c>
      <c r="O287" s="10">
        <f t="shared" si="109"/>
        <v>-33141.577761614717</v>
      </c>
      <c r="P287" s="10">
        <f t="shared" si="110"/>
        <v>-6959.7313299390908</v>
      </c>
      <c r="R287" s="11" t="s">
        <v>104</v>
      </c>
      <c r="S287" s="10">
        <f t="shared" si="105"/>
        <v>28269942.77</v>
      </c>
      <c r="T287" s="12">
        <f t="shared" si="106"/>
        <v>2.1735141277047587E-3</v>
      </c>
      <c r="U287" s="13">
        <f>SUMIFS('KYPCo Gen Asset Grid 2020'!$BK:$BK,'KYPCo Gen Asset Grid 2020'!$BJ:$BJ,'Select cpr_ledger'!H287,'KYPCo Gen Asset Grid 2020'!$BL:$BL,'Select cpr_ledger'!R287)</f>
        <v>11776869.5</v>
      </c>
      <c r="V287" s="14">
        <f t="shared" si="107"/>
        <v>25597.19223838528</v>
      </c>
      <c r="X287" s="17">
        <f t="shared" si="108"/>
        <v>0</v>
      </c>
    </row>
    <row r="288" spans="1:24" x14ac:dyDescent="0.2">
      <c r="A288" t="s">
        <v>11</v>
      </c>
      <c r="B288" t="s">
        <v>22</v>
      </c>
      <c r="C288" t="s">
        <v>13</v>
      </c>
      <c r="D288" t="s">
        <v>25</v>
      </c>
      <c r="E288" t="s">
        <v>15</v>
      </c>
      <c r="F288" t="s">
        <v>16</v>
      </c>
      <c r="G288" t="s">
        <v>24</v>
      </c>
      <c r="H288">
        <v>1979</v>
      </c>
      <c r="I288" s="3">
        <v>222433.97</v>
      </c>
      <c r="J288" s="3">
        <v>212468.06</v>
      </c>
      <c r="K288" s="3">
        <v>9965.91</v>
      </c>
      <c r="L288" s="10">
        <f>SUMIFS('KYPCo Gen Asset Grid 2020'!$O:$O,'KYPCo Gen Asset Grid 2020'!$BJ:$BJ,'Select cpr_ledger'!H288,'KYPCo Gen Asset Grid 2020'!$BL:$BL,'Select cpr_ledger'!R288)*T288</f>
        <v>541627.24472648592</v>
      </c>
      <c r="M288" s="10">
        <f>SUMIFS('KYPCo Gen Asset Grid 2020'!$P:$P,'KYPCo Gen Asset Grid 2020'!$BJ:$BJ,'Select cpr_ledger'!H288,'KYPCo Gen Asset Grid 2020'!$BL:$BL,'Select cpr_ledger'!R288)*T288</f>
        <v>541627.24472648592</v>
      </c>
      <c r="N288" s="10">
        <f t="shared" si="104"/>
        <v>0</v>
      </c>
      <c r="O288" s="10">
        <f t="shared" si="109"/>
        <v>-9965.91</v>
      </c>
      <c r="P288" s="10">
        <f t="shared" si="110"/>
        <v>-2092.8411000000001</v>
      </c>
      <c r="R288" s="11" t="s">
        <v>104</v>
      </c>
      <c r="S288" s="10">
        <f t="shared" si="105"/>
        <v>1841146.6700000002</v>
      </c>
      <c r="T288" s="12">
        <f t="shared" si="106"/>
        <v>0.12081273785754396</v>
      </c>
      <c r="U288" s="13">
        <f>SUMIFS('KYPCo Gen Asset Grid 2020'!$BK:$BK,'KYPCo Gen Asset Grid 2020'!$BJ:$BJ,'Select cpr_ledger'!H288,'KYPCo Gen Asset Grid 2020'!$BL:$BL,'Select cpr_ledger'!R288)</f>
        <v>0</v>
      </c>
      <c r="V288" s="14">
        <f t="shared" si="107"/>
        <v>0</v>
      </c>
      <c r="X288" s="17">
        <f t="shared" si="108"/>
        <v>0</v>
      </c>
    </row>
    <row r="289" spans="1:24" x14ac:dyDescent="0.2">
      <c r="A289" t="s">
        <v>11</v>
      </c>
      <c r="B289" t="s">
        <v>26</v>
      </c>
      <c r="C289" t="s">
        <v>13</v>
      </c>
      <c r="D289" t="s">
        <v>27</v>
      </c>
      <c r="E289" t="s">
        <v>15</v>
      </c>
      <c r="F289" t="s">
        <v>16</v>
      </c>
      <c r="G289" t="s">
        <v>24</v>
      </c>
      <c r="H289">
        <v>1981</v>
      </c>
      <c r="I289" s="3">
        <v>39423.339999999997</v>
      </c>
      <c r="J289" s="3">
        <v>35582.82</v>
      </c>
      <c r="K289" s="3">
        <v>3840.52</v>
      </c>
      <c r="L289" s="10">
        <f>SUMIFS('KYPCo Gen Asset Grid 2020'!$O:$O,'KYPCo Gen Asset Grid 2020'!$BJ:$BJ,'Select cpr_ledger'!H289,'KYPCo Gen Asset Grid 2020'!$BL:$BL,'Select cpr_ledger'!R289)*T289</f>
        <v>10375.005952599784</v>
      </c>
      <c r="M289" s="10">
        <f>SUMIFS('KYPCo Gen Asset Grid 2020'!$P:$P,'KYPCo Gen Asset Grid 2020'!$BJ:$BJ,'Select cpr_ledger'!H289,'KYPCo Gen Asset Grid 2020'!$BL:$BL,'Select cpr_ledger'!R289)*T289</f>
        <v>10375.005952599784</v>
      </c>
      <c r="N289" s="10">
        <f t="shared" si="104"/>
        <v>0</v>
      </c>
      <c r="O289" s="10">
        <f t="shared" si="109"/>
        <v>-3840.52</v>
      </c>
      <c r="P289" s="10">
        <f t="shared" si="110"/>
        <v>-806.50919999999996</v>
      </c>
      <c r="R289" s="11" t="s">
        <v>104</v>
      </c>
      <c r="S289" s="10">
        <f t="shared" si="105"/>
        <v>2469681.64</v>
      </c>
      <c r="T289" s="12">
        <f t="shared" si="106"/>
        <v>1.5962923869005236E-2</v>
      </c>
      <c r="U289" s="13">
        <f>SUMIFS('KYPCo Gen Asset Grid 2020'!$BK:$BK,'KYPCo Gen Asset Grid 2020'!$BJ:$BJ,'Select cpr_ledger'!H289,'KYPCo Gen Asset Grid 2020'!$BL:$BL,'Select cpr_ledger'!R289)</f>
        <v>0</v>
      </c>
      <c r="V289" s="14">
        <f t="shared" si="107"/>
        <v>0</v>
      </c>
      <c r="X289" s="17">
        <f t="shared" si="108"/>
        <v>0</v>
      </c>
    </row>
    <row r="290" spans="1:24" x14ac:dyDescent="0.2">
      <c r="A290" t="s">
        <v>11</v>
      </c>
      <c r="B290" t="s">
        <v>43</v>
      </c>
      <c r="C290" t="s">
        <v>13</v>
      </c>
      <c r="D290" t="s">
        <v>52</v>
      </c>
      <c r="E290" t="s">
        <v>15</v>
      </c>
      <c r="F290" t="s">
        <v>19</v>
      </c>
      <c r="G290" t="s">
        <v>20</v>
      </c>
      <c r="H290">
        <v>1974</v>
      </c>
      <c r="I290" s="3">
        <v>3968.88</v>
      </c>
      <c r="J290" s="3">
        <v>3788.41</v>
      </c>
      <c r="K290" s="3">
        <v>180.47</v>
      </c>
      <c r="L290" s="10">
        <f>SUMIFS('KYPCo Gen Asset Grid 2020'!$O:$O,'KYPCo Gen Asset Grid 2020'!$BJ:$BJ,'Select cpr_ledger'!H290,'KYPCo Gen Asset Grid 2020'!$BL:$BL,'Select cpr_ledger'!R290)*T290</f>
        <v>6262.882494814241</v>
      </c>
      <c r="M290" s="10">
        <f>SUMIFS('KYPCo Gen Asset Grid 2020'!$P:$P,'KYPCo Gen Asset Grid 2020'!$BJ:$BJ,'Select cpr_ledger'!H290,'KYPCo Gen Asset Grid 2020'!$BL:$BL,'Select cpr_ledger'!R290)*T290</f>
        <v>6262.882494814241</v>
      </c>
      <c r="N290" s="10">
        <f t="shared" si="104"/>
        <v>0</v>
      </c>
      <c r="O290" s="10">
        <f t="shared" si="109"/>
        <v>-180.47</v>
      </c>
      <c r="P290" s="10">
        <f t="shared" si="110"/>
        <v>-37.898699999999998</v>
      </c>
      <c r="R290" s="11" t="s">
        <v>104</v>
      </c>
      <c r="S290" s="10">
        <f t="shared" si="105"/>
        <v>788433.21</v>
      </c>
      <c r="T290" s="12">
        <f t="shared" si="106"/>
        <v>5.033882324667679E-3</v>
      </c>
      <c r="U290" s="13">
        <f>SUMIFS('KYPCo Gen Asset Grid 2020'!$BK:$BK,'KYPCo Gen Asset Grid 2020'!$BJ:$BJ,'Select cpr_ledger'!H290,'KYPCo Gen Asset Grid 2020'!$BL:$BL,'Select cpr_ledger'!R290)</f>
        <v>0</v>
      </c>
      <c r="V290" s="14">
        <f t="shared" si="107"/>
        <v>0</v>
      </c>
      <c r="X290" s="17">
        <f t="shared" si="108"/>
        <v>0</v>
      </c>
    </row>
    <row r="291" spans="1:24" x14ac:dyDescent="0.2">
      <c r="A291" t="s">
        <v>11</v>
      </c>
      <c r="B291" t="s">
        <v>28</v>
      </c>
      <c r="C291" t="s">
        <v>13</v>
      </c>
      <c r="D291" t="s">
        <v>29</v>
      </c>
      <c r="E291" t="s">
        <v>15</v>
      </c>
      <c r="F291" t="s">
        <v>30</v>
      </c>
      <c r="G291" t="s">
        <v>31</v>
      </c>
      <c r="H291">
        <v>2016</v>
      </c>
      <c r="I291" s="3">
        <v>1539067.89</v>
      </c>
      <c r="J291" s="3">
        <v>1505463.57</v>
      </c>
      <c r="K291" s="3">
        <v>33604.32</v>
      </c>
      <c r="L291" s="10">
        <f>I291</f>
        <v>1539067.89</v>
      </c>
      <c r="M291" s="10">
        <f>L291</f>
        <v>1539067.89</v>
      </c>
      <c r="N291" s="10">
        <f t="shared" ref="N291:N299" si="111">L291-M291</f>
        <v>0</v>
      </c>
      <c r="O291" s="10">
        <f t="shared" si="109"/>
        <v>-33604.32</v>
      </c>
      <c r="P291" s="10">
        <f t="shared" si="110"/>
        <v>-7056.9071999999996</v>
      </c>
      <c r="Q291" s="11" t="s">
        <v>99</v>
      </c>
      <c r="S291" s="11"/>
    </row>
    <row r="292" spans="1:24" x14ac:dyDescent="0.2">
      <c r="A292" t="s">
        <v>11</v>
      </c>
      <c r="B292" t="s">
        <v>26</v>
      </c>
      <c r="C292" t="s">
        <v>13</v>
      </c>
      <c r="D292" t="s">
        <v>27</v>
      </c>
      <c r="E292" t="s">
        <v>15</v>
      </c>
      <c r="F292" t="s">
        <v>16</v>
      </c>
      <c r="G292" t="s">
        <v>24</v>
      </c>
      <c r="H292">
        <v>2000</v>
      </c>
      <c r="I292" s="3">
        <v>31263.119999999999</v>
      </c>
      <c r="J292" s="3">
        <v>17719.88</v>
      </c>
      <c r="K292" s="3">
        <v>13543.24</v>
      </c>
      <c r="L292" s="10">
        <f>SUMIFS('KYPCo Gen Asset Grid 2020'!$O:$O,'KYPCo Gen Asset Grid 2020'!$BJ:$BJ,'Select cpr_ledger'!H292,'KYPCo Gen Asset Grid 2020'!$BL:$BL,'Select cpr_ledger'!R292)*T292</f>
        <v>43911.03132422809</v>
      </c>
      <c r="M292" s="10">
        <f>SUMIFS('KYPCo Gen Asset Grid 2020'!$P:$P,'KYPCo Gen Asset Grid 2020'!$BJ:$BJ,'Select cpr_ledger'!H292,'KYPCo Gen Asset Grid 2020'!$BL:$BL,'Select cpr_ledger'!R292)*T292</f>
        <v>43911.03132422809</v>
      </c>
      <c r="N292" s="10">
        <f t="shared" ref="N292:N298" si="112">V292</f>
        <v>0</v>
      </c>
      <c r="O292" s="10">
        <f t="shared" si="109"/>
        <v>-13543.24</v>
      </c>
      <c r="P292" s="10">
        <f t="shared" si="110"/>
        <v>-2844.0803999999998</v>
      </c>
      <c r="R292" s="11" t="s">
        <v>104</v>
      </c>
      <c r="S292" s="10">
        <f t="shared" ref="S292:S298" si="113">SUMIFS($I:$I,$H:$H,H292,$R:$R,R292)</f>
        <v>3473775.88</v>
      </c>
      <c r="T292" s="12">
        <f t="shared" ref="T292:T298" si="114">I292/S292</f>
        <v>8.9997515901918228E-3</v>
      </c>
      <c r="U292" s="13">
        <f>SUMIFS('KYPCo Gen Asset Grid 2020'!$BK:$BK,'KYPCo Gen Asset Grid 2020'!$BJ:$BJ,'Select cpr_ledger'!H292,'KYPCo Gen Asset Grid 2020'!$BL:$BL,'Select cpr_ledger'!R292)</f>
        <v>0</v>
      </c>
      <c r="V292" s="14">
        <f t="shared" ref="V292:V298" si="115">U292*T292</f>
        <v>0</v>
      </c>
      <c r="X292" s="17">
        <f t="shared" ref="X292:X298" si="116">L292-M292-V292</f>
        <v>0</v>
      </c>
    </row>
    <row r="293" spans="1:24" x14ac:dyDescent="0.2">
      <c r="A293" t="s">
        <v>11</v>
      </c>
      <c r="B293" t="s">
        <v>22</v>
      </c>
      <c r="C293" t="s">
        <v>13</v>
      </c>
      <c r="D293" t="s">
        <v>25</v>
      </c>
      <c r="E293" t="s">
        <v>15</v>
      </c>
      <c r="F293" t="s">
        <v>16</v>
      </c>
      <c r="G293" t="s">
        <v>24</v>
      </c>
      <c r="H293">
        <v>1999</v>
      </c>
      <c r="I293" s="3">
        <v>3094.61</v>
      </c>
      <c r="J293" s="3">
        <v>1953.67</v>
      </c>
      <c r="K293" s="3">
        <v>1140.94</v>
      </c>
      <c r="L293" s="10">
        <f>SUMIFS('KYPCo Gen Asset Grid 2020'!$O:$O,'KYPCo Gen Asset Grid 2020'!$BJ:$BJ,'Select cpr_ledger'!H293,'KYPCo Gen Asset Grid 2020'!$BL:$BL,'Select cpr_ledger'!R293)*T293</f>
        <v>3402.0864162062762</v>
      </c>
      <c r="M293" s="10">
        <f>SUMIFS('KYPCo Gen Asset Grid 2020'!$P:$P,'KYPCo Gen Asset Grid 2020'!$BJ:$BJ,'Select cpr_ledger'!H293,'KYPCo Gen Asset Grid 2020'!$BL:$BL,'Select cpr_ledger'!R293)*T293</f>
        <v>3402.0864162062762</v>
      </c>
      <c r="N293" s="10">
        <f t="shared" si="112"/>
        <v>0</v>
      </c>
      <c r="O293" s="10">
        <f t="shared" si="109"/>
        <v>-1140.94</v>
      </c>
      <c r="P293" s="10">
        <f t="shared" si="110"/>
        <v>-239.59739999999999</v>
      </c>
      <c r="R293" s="11" t="s">
        <v>104</v>
      </c>
      <c r="S293" s="10">
        <f t="shared" si="113"/>
        <v>974164.55</v>
      </c>
      <c r="T293" s="12">
        <f t="shared" si="114"/>
        <v>3.1766809826943507E-3</v>
      </c>
      <c r="U293" s="13">
        <f>SUMIFS('KYPCo Gen Asset Grid 2020'!$BK:$BK,'KYPCo Gen Asset Grid 2020'!$BJ:$BJ,'Select cpr_ledger'!H293,'KYPCo Gen Asset Grid 2020'!$BL:$BL,'Select cpr_ledger'!R293)</f>
        <v>0</v>
      </c>
      <c r="V293" s="14">
        <f t="shared" si="115"/>
        <v>0</v>
      </c>
      <c r="X293" s="17">
        <f t="shared" si="116"/>
        <v>0</v>
      </c>
    </row>
    <row r="294" spans="1:24" x14ac:dyDescent="0.2">
      <c r="A294" t="s">
        <v>11</v>
      </c>
      <c r="B294" t="s">
        <v>43</v>
      </c>
      <c r="C294" t="s">
        <v>13</v>
      </c>
      <c r="D294" t="s">
        <v>52</v>
      </c>
      <c r="E294" t="s">
        <v>15</v>
      </c>
      <c r="F294" t="s">
        <v>19</v>
      </c>
      <c r="G294" t="s">
        <v>20</v>
      </c>
      <c r="H294">
        <v>2002</v>
      </c>
      <c r="I294" s="3">
        <v>28993.9</v>
      </c>
      <c r="J294" s="3">
        <v>11010.7</v>
      </c>
      <c r="K294" s="3">
        <v>17983.2</v>
      </c>
      <c r="L294" s="10">
        <f>SUMIFS('KYPCo Gen Asset Grid 2020'!$O:$O,'KYPCo Gen Asset Grid 2020'!$BJ:$BJ,'Select cpr_ledger'!H294,'KYPCo Gen Asset Grid 2020'!$BL:$BL,'Select cpr_ledger'!R294)*T294</f>
        <v>12353.093345203119</v>
      </c>
      <c r="M294" s="10">
        <f>SUMIFS('KYPCo Gen Asset Grid 2020'!$P:$P,'KYPCo Gen Asset Grid 2020'!$BJ:$BJ,'Select cpr_ledger'!H294,'KYPCo Gen Asset Grid 2020'!$BL:$BL,'Select cpr_ledger'!R294)*T294</f>
        <v>11562.308069613782</v>
      </c>
      <c r="N294" s="10">
        <f t="shared" si="112"/>
        <v>790.78527558933501</v>
      </c>
      <c r="O294" s="10">
        <f t="shared" si="109"/>
        <v>-17192.414724410664</v>
      </c>
      <c r="P294" s="10">
        <f t="shared" si="110"/>
        <v>-3610.4070921262396</v>
      </c>
      <c r="R294" s="11" t="s">
        <v>104</v>
      </c>
      <c r="S294" s="10">
        <f t="shared" si="113"/>
        <v>8792428.2299999986</v>
      </c>
      <c r="T294" s="12">
        <f t="shared" si="114"/>
        <v>3.2975987112493048E-3</v>
      </c>
      <c r="U294" s="13">
        <f>SUMIFS('KYPCo Gen Asset Grid 2020'!$BK:$BK,'KYPCo Gen Asset Grid 2020'!$BJ:$BJ,'Select cpr_ledger'!H294,'KYPCo Gen Asset Grid 2020'!$BL:$BL,'Select cpr_ledger'!R294)</f>
        <v>239806.39999999991</v>
      </c>
      <c r="V294" s="14">
        <f t="shared" si="115"/>
        <v>790.78527558933501</v>
      </c>
      <c r="X294" s="17">
        <f t="shared" si="116"/>
        <v>1.3642420526593924E-12</v>
      </c>
    </row>
    <row r="295" spans="1:24" x14ac:dyDescent="0.2">
      <c r="A295" t="s">
        <v>11</v>
      </c>
      <c r="B295" t="s">
        <v>12</v>
      </c>
      <c r="C295" t="s">
        <v>13</v>
      </c>
      <c r="D295" t="s">
        <v>18</v>
      </c>
      <c r="E295" t="s">
        <v>15</v>
      </c>
      <c r="F295" t="s">
        <v>19</v>
      </c>
      <c r="G295" t="s">
        <v>20</v>
      </c>
      <c r="H295">
        <v>1983</v>
      </c>
      <c r="I295" s="3">
        <v>701666.77</v>
      </c>
      <c r="J295" s="3">
        <v>705226.2</v>
      </c>
      <c r="K295" s="3">
        <v>-3559.43</v>
      </c>
      <c r="L295" s="10">
        <f>SUMIFS('KYPCo Gen Asset Grid 2020'!$O:$O,'KYPCo Gen Asset Grid 2020'!$BJ:$BJ,'Select cpr_ledger'!H295,'KYPCo Gen Asset Grid 2020'!$BL:$BL,'Select cpr_ledger'!R295)*T295</f>
        <v>58390.822276600469</v>
      </c>
      <c r="M295" s="10">
        <f>SUMIFS('KYPCo Gen Asset Grid 2020'!$P:$P,'KYPCo Gen Asset Grid 2020'!$BJ:$BJ,'Select cpr_ledger'!H295,'KYPCo Gen Asset Grid 2020'!$BL:$BL,'Select cpr_ledger'!R295)*T295</f>
        <v>58390.822276600469</v>
      </c>
      <c r="N295" s="10">
        <f t="shared" si="112"/>
        <v>0</v>
      </c>
      <c r="O295" s="10">
        <f t="shared" si="109"/>
        <v>3559.43</v>
      </c>
      <c r="P295" s="10">
        <f t="shared" si="110"/>
        <v>747.48029999999994</v>
      </c>
      <c r="R295" s="11" t="s">
        <v>104</v>
      </c>
      <c r="S295" s="10">
        <f t="shared" si="113"/>
        <v>2149971.7599999998</v>
      </c>
      <c r="T295" s="12">
        <f t="shared" si="114"/>
        <v>0.32636092392208915</v>
      </c>
      <c r="U295" s="13">
        <f>SUMIFS('KYPCo Gen Asset Grid 2020'!$BK:$BK,'KYPCo Gen Asset Grid 2020'!$BJ:$BJ,'Select cpr_ledger'!H295,'KYPCo Gen Asset Grid 2020'!$BL:$BL,'Select cpr_ledger'!R295)</f>
        <v>0</v>
      </c>
      <c r="V295" s="14">
        <f t="shared" si="115"/>
        <v>0</v>
      </c>
      <c r="X295" s="17">
        <f t="shared" si="116"/>
        <v>0</v>
      </c>
    </row>
    <row r="296" spans="1:24" x14ac:dyDescent="0.2">
      <c r="A296" t="s">
        <v>11</v>
      </c>
      <c r="B296" t="s">
        <v>12</v>
      </c>
      <c r="C296" t="s">
        <v>13</v>
      </c>
      <c r="D296" t="s">
        <v>14</v>
      </c>
      <c r="E296" t="s">
        <v>15</v>
      </c>
      <c r="F296" t="s">
        <v>16</v>
      </c>
      <c r="G296" t="s">
        <v>24</v>
      </c>
      <c r="H296">
        <v>2014</v>
      </c>
      <c r="I296" s="3">
        <v>74053.679999999993</v>
      </c>
      <c r="J296" s="3">
        <v>18056.599999999999</v>
      </c>
      <c r="K296" s="3">
        <v>55997.08</v>
      </c>
      <c r="L296" s="10">
        <f>SUMIFS('KYPCo Gen Asset Grid 2020'!$O:$O,'KYPCo Gen Asset Grid 2020'!$BJ:$BJ,'Select cpr_ledger'!H296,'KYPCo Gen Asset Grid 2020'!$BL:$BL,'Select cpr_ledger'!R296)*T296</f>
        <v>30395.411423109694</v>
      </c>
      <c r="M296" s="10">
        <f>SUMIFS('KYPCo Gen Asset Grid 2020'!$P:$P,'KYPCo Gen Asset Grid 2020'!$BJ:$BJ,'Select cpr_ledger'!H296,'KYPCo Gen Asset Grid 2020'!$BL:$BL,'Select cpr_ledger'!R296)*T296</f>
        <v>12069.713924096761</v>
      </c>
      <c r="N296" s="10">
        <f t="shared" si="112"/>
        <v>18325.697499012938</v>
      </c>
      <c r="O296" s="10">
        <f t="shared" si="109"/>
        <v>-37671.382500987063</v>
      </c>
      <c r="P296" s="10">
        <f t="shared" si="110"/>
        <v>-7910.9903252072827</v>
      </c>
      <c r="R296" s="11" t="s">
        <v>104</v>
      </c>
      <c r="S296" s="10">
        <f t="shared" si="113"/>
        <v>100408159.21000001</v>
      </c>
      <c r="T296" s="12">
        <f t="shared" si="114"/>
        <v>7.3752651759225482E-4</v>
      </c>
      <c r="U296" s="13">
        <f>SUMIFS('KYPCo Gen Asset Grid 2020'!$BK:$BK,'KYPCo Gen Asset Grid 2020'!$BJ:$BJ,'Select cpr_ledger'!H296,'KYPCo Gen Asset Grid 2020'!$BL:$BL,'Select cpr_ledger'!R296)</f>
        <v>24847509.970000006</v>
      </c>
      <c r="V296" s="14">
        <f t="shared" si="115"/>
        <v>18325.697499012938</v>
      </c>
      <c r="X296" s="17">
        <f t="shared" si="116"/>
        <v>0</v>
      </c>
    </row>
    <row r="297" spans="1:24" x14ac:dyDescent="0.2">
      <c r="A297" t="s">
        <v>11</v>
      </c>
      <c r="B297" t="s">
        <v>26</v>
      </c>
      <c r="C297" t="s">
        <v>13</v>
      </c>
      <c r="D297" t="s">
        <v>45</v>
      </c>
      <c r="E297" t="s">
        <v>15</v>
      </c>
      <c r="F297" t="s">
        <v>19</v>
      </c>
      <c r="G297" t="s">
        <v>20</v>
      </c>
      <c r="H297">
        <v>2013</v>
      </c>
      <c r="I297" s="3">
        <v>649204.14</v>
      </c>
      <c r="J297" s="3">
        <v>121016.36</v>
      </c>
      <c r="K297" s="3">
        <v>528187.78</v>
      </c>
      <c r="L297" s="10">
        <f>SUMIFS('KYPCo Gen Asset Grid 2020'!$O:$O,'KYPCo Gen Asset Grid 2020'!$BJ:$BJ,'Select cpr_ledger'!H297,'KYPCo Gen Asset Grid 2020'!$BL:$BL,'Select cpr_ledger'!R297)*T297</f>
        <v>562162.68321775529</v>
      </c>
      <c r="M297" s="10">
        <f>SUMIFS('KYPCo Gen Asset Grid 2020'!$P:$P,'KYPCo Gen Asset Grid 2020'!$BJ:$BJ,'Select cpr_ledger'!H297,'KYPCo Gen Asset Grid 2020'!$BL:$BL,'Select cpr_ledger'!R297)*T297</f>
        <v>248894.0282098749</v>
      </c>
      <c r="N297" s="10">
        <f t="shared" si="112"/>
        <v>313268.65500788036</v>
      </c>
      <c r="O297" s="10">
        <f t="shared" si="109"/>
        <v>-214919.12499211967</v>
      </c>
      <c r="P297" s="10">
        <f t="shared" si="110"/>
        <v>-45133.016248345128</v>
      </c>
      <c r="R297" s="11" t="s">
        <v>104</v>
      </c>
      <c r="S297" s="10">
        <f t="shared" si="113"/>
        <v>25241909.329999998</v>
      </c>
      <c r="T297" s="12">
        <f t="shared" si="114"/>
        <v>2.5719296092567023E-2</v>
      </c>
      <c r="U297" s="13">
        <f>SUMIFS('KYPCo Gen Asset Grid 2020'!$BK:$BK,'KYPCo Gen Asset Grid 2020'!$BJ:$BJ,'Select cpr_ledger'!H297,'KYPCo Gen Asset Grid 2020'!$BL:$BL,'Select cpr_ledger'!R297)</f>
        <v>12180296.609999999</v>
      </c>
      <c r="V297" s="14">
        <f t="shared" si="115"/>
        <v>313268.65500788036</v>
      </c>
      <c r="X297" s="17">
        <f t="shared" si="116"/>
        <v>0</v>
      </c>
    </row>
    <row r="298" spans="1:24" x14ac:dyDescent="0.2">
      <c r="A298" t="s">
        <v>11</v>
      </c>
      <c r="B298" t="s">
        <v>12</v>
      </c>
      <c r="C298" t="s">
        <v>13</v>
      </c>
      <c r="D298" t="s">
        <v>14</v>
      </c>
      <c r="E298" t="s">
        <v>15</v>
      </c>
      <c r="F298" t="s">
        <v>16</v>
      </c>
      <c r="G298" t="s">
        <v>24</v>
      </c>
      <c r="H298">
        <v>1967</v>
      </c>
      <c r="I298" s="3">
        <v>972.02</v>
      </c>
      <c r="J298" s="3">
        <v>956.68</v>
      </c>
      <c r="K298" s="3">
        <v>15.34</v>
      </c>
      <c r="L298" s="10">
        <f>SUMIFS('KYPCo Gen Asset Grid 2020'!$O:$O,'KYPCo Gen Asset Grid 2020'!$BJ:$BJ,'Select cpr_ledger'!H298,'KYPCo Gen Asset Grid 2020'!$BL:$BL,'Select cpr_ledger'!R298)*T298</f>
        <v>0</v>
      </c>
      <c r="M298" s="10">
        <f>SUMIFS('KYPCo Gen Asset Grid 2020'!$P:$P,'KYPCo Gen Asset Grid 2020'!$BJ:$BJ,'Select cpr_ledger'!H298,'KYPCo Gen Asset Grid 2020'!$BL:$BL,'Select cpr_ledger'!R298)*T298</f>
        <v>0</v>
      </c>
      <c r="N298" s="10">
        <f t="shared" si="112"/>
        <v>0</v>
      </c>
      <c r="O298" s="10">
        <f t="shared" si="109"/>
        <v>-15.34</v>
      </c>
      <c r="P298" s="10">
        <f t="shared" si="110"/>
        <v>-3.2214</v>
      </c>
      <c r="R298" s="11" t="s">
        <v>104</v>
      </c>
      <c r="S298" s="10">
        <f t="shared" si="113"/>
        <v>3145.75</v>
      </c>
      <c r="T298" s="12">
        <f t="shared" si="114"/>
        <v>0.30899467535563857</v>
      </c>
      <c r="U298" s="13">
        <f>SUMIFS('KYPCo Gen Asset Grid 2020'!$BK:$BK,'KYPCo Gen Asset Grid 2020'!$BJ:$BJ,'Select cpr_ledger'!H298,'KYPCo Gen Asset Grid 2020'!$BL:$BL,'Select cpr_ledger'!R298)</f>
        <v>0</v>
      </c>
      <c r="V298" s="14">
        <f t="shared" si="115"/>
        <v>0</v>
      </c>
      <c r="X298" s="17">
        <f t="shared" si="116"/>
        <v>0</v>
      </c>
    </row>
    <row r="299" spans="1:24" x14ac:dyDescent="0.2">
      <c r="A299" t="s">
        <v>11</v>
      </c>
      <c r="B299" t="s">
        <v>28</v>
      </c>
      <c r="C299" t="s">
        <v>13</v>
      </c>
      <c r="D299" t="s">
        <v>29</v>
      </c>
      <c r="E299" t="s">
        <v>15</v>
      </c>
      <c r="F299" t="s">
        <v>16</v>
      </c>
      <c r="G299" t="s">
        <v>24</v>
      </c>
      <c r="H299">
        <v>2017</v>
      </c>
      <c r="I299" s="3">
        <v>2572.19</v>
      </c>
      <c r="J299" s="3">
        <v>1956.91</v>
      </c>
      <c r="K299" s="3">
        <v>615.28</v>
      </c>
      <c r="L299" s="10">
        <f>I299</f>
        <v>2572.19</v>
      </c>
      <c r="M299" s="10">
        <f>L299*36/36</f>
        <v>2572.19</v>
      </c>
      <c r="N299" s="10">
        <f t="shared" si="111"/>
        <v>0</v>
      </c>
      <c r="O299" s="10">
        <f t="shared" si="109"/>
        <v>-615.28</v>
      </c>
      <c r="P299" s="10">
        <f t="shared" si="110"/>
        <v>-129.2088</v>
      </c>
      <c r="Q299" s="11" t="s">
        <v>99</v>
      </c>
      <c r="S299" s="11"/>
    </row>
    <row r="300" spans="1:24" x14ac:dyDescent="0.2">
      <c r="A300" t="s">
        <v>11</v>
      </c>
      <c r="B300" t="s">
        <v>21</v>
      </c>
      <c r="C300" t="s">
        <v>13</v>
      </c>
      <c r="D300" t="s">
        <v>48</v>
      </c>
      <c r="E300" t="s">
        <v>15</v>
      </c>
      <c r="F300" t="s">
        <v>16</v>
      </c>
      <c r="G300" t="s">
        <v>24</v>
      </c>
      <c r="H300">
        <v>1980</v>
      </c>
      <c r="I300" s="3">
        <v>10493.08</v>
      </c>
      <c r="J300" s="3">
        <v>7908.34</v>
      </c>
      <c r="K300" s="3">
        <v>2584.7399999999998</v>
      </c>
      <c r="L300" s="10">
        <f>SUMIFS('KYPCo Gen Asset Grid 2020'!$O:$O,'KYPCo Gen Asset Grid 2020'!$BJ:$BJ,'Select cpr_ledger'!H300,'KYPCo Gen Asset Grid 2020'!$BL:$BL,'Select cpr_ledger'!R300)*T300</f>
        <v>0</v>
      </c>
      <c r="M300" s="10">
        <f>SUMIFS('KYPCo Gen Asset Grid 2020'!$P:$P,'KYPCo Gen Asset Grid 2020'!$BJ:$BJ,'Select cpr_ledger'!H300,'KYPCo Gen Asset Grid 2020'!$BL:$BL,'Select cpr_ledger'!R300)*T300</f>
        <v>0</v>
      </c>
      <c r="N300" s="10">
        <f t="shared" ref="N300:N316" si="117">V300</f>
        <v>0</v>
      </c>
      <c r="O300" s="10">
        <f t="shared" si="109"/>
        <v>-2584.7399999999998</v>
      </c>
      <c r="P300" s="10">
        <f t="shared" si="110"/>
        <v>-542.79539999999997</v>
      </c>
      <c r="R300" s="11" t="s">
        <v>106</v>
      </c>
      <c r="S300" s="10">
        <f t="shared" ref="S300:S316" si="118">SUMIFS($I:$I,$H:$H,H300,$R:$R,R300)</f>
        <v>10493.08</v>
      </c>
      <c r="T300" s="12">
        <f t="shared" ref="T300:T316" si="119">I300/S300</f>
        <v>1</v>
      </c>
      <c r="U300" s="13">
        <f>SUMIFS('KYPCo Gen Asset Grid 2020'!$BK:$BK,'KYPCo Gen Asset Grid 2020'!$BJ:$BJ,'Select cpr_ledger'!H300,'KYPCo Gen Asset Grid 2020'!$BL:$BL,'Select cpr_ledger'!R300)</f>
        <v>0</v>
      </c>
      <c r="V300" s="14">
        <f t="shared" ref="V300:V316" si="120">U300*T300</f>
        <v>0</v>
      </c>
      <c r="X300" s="17">
        <f t="shared" ref="X300:X316" si="121">L300-M300-V300</f>
        <v>0</v>
      </c>
    </row>
    <row r="301" spans="1:24" x14ac:dyDescent="0.2">
      <c r="A301" t="s">
        <v>11</v>
      </c>
      <c r="B301" t="s">
        <v>22</v>
      </c>
      <c r="C301" t="s">
        <v>13</v>
      </c>
      <c r="D301" t="s">
        <v>23</v>
      </c>
      <c r="E301" t="s">
        <v>15</v>
      </c>
      <c r="F301" t="s">
        <v>19</v>
      </c>
      <c r="G301" t="s">
        <v>20</v>
      </c>
      <c r="H301">
        <v>1983</v>
      </c>
      <c r="I301" s="3">
        <v>14571.5</v>
      </c>
      <c r="J301" s="3">
        <v>13357.42</v>
      </c>
      <c r="K301" s="3">
        <v>1214.08</v>
      </c>
      <c r="L301" s="10">
        <f>SUMIFS('KYPCo Gen Asset Grid 2020'!$O:$O,'KYPCo Gen Asset Grid 2020'!$BJ:$BJ,'Select cpr_ledger'!H301,'KYPCo Gen Asset Grid 2020'!$BL:$BL,'Select cpr_ledger'!R301)*T301</f>
        <v>1212.601056771555</v>
      </c>
      <c r="M301" s="10">
        <f>SUMIFS('KYPCo Gen Asset Grid 2020'!$P:$P,'KYPCo Gen Asset Grid 2020'!$BJ:$BJ,'Select cpr_ledger'!H301,'KYPCo Gen Asset Grid 2020'!$BL:$BL,'Select cpr_ledger'!R301)*T301</f>
        <v>1212.601056771555</v>
      </c>
      <c r="N301" s="10">
        <f t="shared" si="117"/>
        <v>0</v>
      </c>
      <c r="O301" s="10">
        <f t="shared" si="109"/>
        <v>-1214.08</v>
      </c>
      <c r="P301" s="10">
        <f t="shared" si="110"/>
        <v>-254.95679999999999</v>
      </c>
      <c r="R301" s="11" t="s">
        <v>104</v>
      </c>
      <c r="S301" s="10">
        <f t="shared" si="118"/>
        <v>2149971.7599999998</v>
      </c>
      <c r="T301" s="12">
        <f t="shared" si="119"/>
        <v>6.7775308825451745E-3</v>
      </c>
      <c r="U301" s="13">
        <f>SUMIFS('KYPCo Gen Asset Grid 2020'!$BK:$BK,'KYPCo Gen Asset Grid 2020'!$BJ:$BJ,'Select cpr_ledger'!H301,'KYPCo Gen Asset Grid 2020'!$BL:$BL,'Select cpr_ledger'!R301)</f>
        <v>0</v>
      </c>
      <c r="V301" s="14">
        <f t="shared" si="120"/>
        <v>0</v>
      </c>
      <c r="X301" s="17">
        <f t="shared" si="121"/>
        <v>0</v>
      </c>
    </row>
    <row r="302" spans="1:24" x14ac:dyDescent="0.2">
      <c r="A302" t="s">
        <v>11</v>
      </c>
      <c r="B302" t="s">
        <v>26</v>
      </c>
      <c r="C302" t="s">
        <v>13</v>
      </c>
      <c r="D302" t="s">
        <v>45</v>
      </c>
      <c r="E302" t="s">
        <v>15</v>
      </c>
      <c r="F302" t="s">
        <v>19</v>
      </c>
      <c r="G302" t="s">
        <v>20</v>
      </c>
      <c r="H302">
        <v>1976</v>
      </c>
      <c r="I302" s="3">
        <v>37690</v>
      </c>
      <c r="J302" s="3">
        <v>37817.410000000003</v>
      </c>
      <c r="K302" s="3">
        <v>-127.41</v>
      </c>
      <c r="L302" s="10">
        <f>SUMIFS('KYPCo Gen Asset Grid 2020'!$O:$O,'KYPCo Gen Asset Grid 2020'!$BJ:$BJ,'Select cpr_ledger'!H302,'KYPCo Gen Asset Grid 2020'!$BL:$BL,'Select cpr_ledger'!R302)*T302</f>
        <v>87929.359849225424</v>
      </c>
      <c r="M302" s="10">
        <f>SUMIFS('KYPCo Gen Asset Grid 2020'!$P:$P,'KYPCo Gen Asset Grid 2020'!$BJ:$BJ,'Select cpr_ledger'!H302,'KYPCo Gen Asset Grid 2020'!$BL:$BL,'Select cpr_ledger'!R302)*T302</f>
        <v>87929.359849225424</v>
      </c>
      <c r="N302" s="10">
        <f t="shared" si="117"/>
        <v>0</v>
      </c>
      <c r="O302" s="10">
        <f t="shared" si="109"/>
        <v>127.41</v>
      </c>
      <c r="P302" s="10">
        <f t="shared" si="110"/>
        <v>26.7561</v>
      </c>
      <c r="R302" s="11" t="s">
        <v>104</v>
      </c>
      <c r="S302" s="10">
        <f t="shared" si="118"/>
        <v>5393954.4199999999</v>
      </c>
      <c r="T302" s="12">
        <f t="shared" si="119"/>
        <v>6.9874524449541047E-3</v>
      </c>
      <c r="U302" s="13">
        <f>SUMIFS('KYPCo Gen Asset Grid 2020'!$BK:$BK,'KYPCo Gen Asset Grid 2020'!$BJ:$BJ,'Select cpr_ledger'!H302,'KYPCo Gen Asset Grid 2020'!$BL:$BL,'Select cpr_ledger'!R302)</f>
        <v>0</v>
      </c>
      <c r="V302" s="14">
        <f t="shared" si="120"/>
        <v>0</v>
      </c>
      <c r="X302" s="17">
        <f t="shared" si="121"/>
        <v>0</v>
      </c>
    </row>
    <row r="303" spans="1:24" x14ac:dyDescent="0.2">
      <c r="A303" t="s">
        <v>11</v>
      </c>
      <c r="B303" t="s">
        <v>22</v>
      </c>
      <c r="C303" t="s">
        <v>13</v>
      </c>
      <c r="D303" t="s">
        <v>23</v>
      </c>
      <c r="E303" t="s">
        <v>15</v>
      </c>
      <c r="F303" t="s">
        <v>19</v>
      </c>
      <c r="G303" t="s">
        <v>20</v>
      </c>
      <c r="H303">
        <v>1978</v>
      </c>
      <c r="I303" s="3">
        <v>50018.47</v>
      </c>
      <c r="J303" s="3">
        <v>49946.69</v>
      </c>
      <c r="K303" s="3">
        <v>71.78</v>
      </c>
      <c r="L303" s="10">
        <f>SUMIFS('KYPCo Gen Asset Grid 2020'!$O:$O,'KYPCo Gen Asset Grid 2020'!$BJ:$BJ,'Select cpr_ledger'!H303,'KYPCo Gen Asset Grid 2020'!$BL:$BL,'Select cpr_ledger'!R303)*T303</f>
        <v>69331.166509919494</v>
      </c>
      <c r="M303" s="10">
        <f>SUMIFS('KYPCo Gen Asset Grid 2020'!$P:$P,'KYPCo Gen Asset Grid 2020'!$BJ:$BJ,'Select cpr_ledger'!H303,'KYPCo Gen Asset Grid 2020'!$BL:$BL,'Select cpr_ledger'!R303)*T303</f>
        <v>69331.166509919494</v>
      </c>
      <c r="N303" s="10">
        <f t="shared" si="117"/>
        <v>0</v>
      </c>
      <c r="O303" s="10">
        <f t="shared" si="109"/>
        <v>-71.78</v>
      </c>
      <c r="P303" s="10">
        <f t="shared" si="110"/>
        <v>-15.0738</v>
      </c>
      <c r="R303" s="11" t="s">
        <v>104</v>
      </c>
      <c r="S303" s="10">
        <f t="shared" si="118"/>
        <v>40116366.789999999</v>
      </c>
      <c r="T303" s="12">
        <f t="shared" si="119"/>
        <v>1.246834496798657E-3</v>
      </c>
      <c r="U303" s="13">
        <f>SUMIFS('KYPCo Gen Asset Grid 2020'!$BK:$BK,'KYPCo Gen Asset Grid 2020'!$BJ:$BJ,'Select cpr_ledger'!H303,'KYPCo Gen Asset Grid 2020'!$BL:$BL,'Select cpr_ledger'!R303)</f>
        <v>0</v>
      </c>
      <c r="V303" s="14">
        <f t="shared" si="120"/>
        <v>0</v>
      </c>
      <c r="X303" s="17">
        <f t="shared" si="121"/>
        <v>0</v>
      </c>
    </row>
    <row r="304" spans="1:24" x14ac:dyDescent="0.2">
      <c r="A304" t="s">
        <v>11</v>
      </c>
      <c r="B304" t="s">
        <v>22</v>
      </c>
      <c r="C304" t="s">
        <v>13</v>
      </c>
      <c r="D304" t="s">
        <v>23</v>
      </c>
      <c r="E304" t="s">
        <v>15</v>
      </c>
      <c r="F304" t="s">
        <v>19</v>
      </c>
      <c r="G304" t="s">
        <v>20</v>
      </c>
      <c r="H304">
        <v>1970</v>
      </c>
      <c r="I304" s="3">
        <v>104471.26</v>
      </c>
      <c r="J304" s="3">
        <v>104489.76</v>
      </c>
      <c r="K304" s="3">
        <v>-18.5</v>
      </c>
      <c r="L304" s="10">
        <f>SUMIFS('KYPCo Gen Asset Grid 2020'!$O:$O,'KYPCo Gen Asset Grid 2020'!$BJ:$BJ,'Select cpr_ledger'!H304,'KYPCo Gen Asset Grid 2020'!$BL:$BL,'Select cpr_ledger'!R304)*T304</f>
        <v>10725.180662806952</v>
      </c>
      <c r="M304" s="10">
        <f>SUMIFS('KYPCo Gen Asset Grid 2020'!$P:$P,'KYPCo Gen Asset Grid 2020'!$BJ:$BJ,'Select cpr_ledger'!H304,'KYPCo Gen Asset Grid 2020'!$BL:$BL,'Select cpr_ledger'!R304)*T304</f>
        <v>10725.180662806952</v>
      </c>
      <c r="N304" s="10">
        <f t="shared" si="117"/>
        <v>0</v>
      </c>
      <c r="O304" s="10">
        <f t="shared" si="109"/>
        <v>18.5</v>
      </c>
      <c r="P304" s="10">
        <f t="shared" si="110"/>
        <v>3.8849999999999998</v>
      </c>
      <c r="R304" s="11" t="s">
        <v>104</v>
      </c>
      <c r="S304" s="10">
        <f t="shared" si="118"/>
        <v>942937.90999999992</v>
      </c>
      <c r="T304" s="12">
        <f t="shared" si="119"/>
        <v>0.11079336072085595</v>
      </c>
      <c r="U304" s="13">
        <f>SUMIFS('KYPCo Gen Asset Grid 2020'!$BK:$BK,'KYPCo Gen Asset Grid 2020'!$BJ:$BJ,'Select cpr_ledger'!H304,'KYPCo Gen Asset Grid 2020'!$BL:$BL,'Select cpr_ledger'!R304)</f>
        <v>0</v>
      </c>
      <c r="V304" s="14">
        <f t="shared" si="120"/>
        <v>0</v>
      </c>
      <c r="X304" s="17">
        <f t="shared" si="121"/>
        <v>0</v>
      </c>
    </row>
    <row r="305" spans="1:24" x14ac:dyDescent="0.2">
      <c r="A305" t="s">
        <v>11</v>
      </c>
      <c r="B305" t="s">
        <v>12</v>
      </c>
      <c r="C305" t="s">
        <v>13</v>
      </c>
      <c r="D305" t="s">
        <v>18</v>
      </c>
      <c r="E305" t="s">
        <v>15</v>
      </c>
      <c r="F305" t="s">
        <v>19</v>
      </c>
      <c r="G305" t="s">
        <v>20</v>
      </c>
      <c r="H305">
        <v>1978</v>
      </c>
      <c r="I305" s="3">
        <v>33283928.66</v>
      </c>
      <c r="J305" s="3">
        <v>33519663.420000002</v>
      </c>
      <c r="K305" s="3">
        <v>-235734.76</v>
      </c>
      <c r="L305" s="10">
        <f>SUMIFS('KYPCo Gen Asset Grid 2020'!$O:$O,'KYPCo Gen Asset Grid 2020'!$BJ:$BJ,'Select cpr_ledger'!H305,'KYPCo Gen Asset Grid 2020'!$BL:$BL,'Select cpr_ledger'!R305)*T305</f>
        <v>46135229.646783307</v>
      </c>
      <c r="M305" s="10">
        <f>SUMIFS('KYPCo Gen Asset Grid 2020'!$P:$P,'KYPCo Gen Asset Grid 2020'!$BJ:$BJ,'Select cpr_ledger'!H305,'KYPCo Gen Asset Grid 2020'!$BL:$BL,'Select cpr_ledger'!R305)*T305</f>
        <v>46135229.646783307</v>
      </c>
      <c r="N305" s="10">
        <f t="shared" si="117"/>
        <v>0</v>
      </c>
      <c r="O305" s="10">
        <f t="shared" si="109"/>
        <v>235734.76</v>
      </c>
      <c r="P305" s="10">
        <f t="shared" si="110"/>
        <v>49504.299599999998</v>
      </c>
      <c r="R305" s="11" t="s">
        <v>104</v>
      </c>
      <c r="S305" s="10">
        <f t="shared" si="118"/>
        <v>40116366.789999999</v>
      </c>
      <c r="T305" s="12">
        <f t="shared" si="119"/>
        <v>0.8296845233825324</v>
      </c>
      <c r="U305" s="13">
        <f>SUMIFS('KYPCo Gen Asset Grid 2020'!$BK:$BK,'KYPCo Gen Asset Grid 2020'!$BJ:$BJ,'Select cpr_ledger'!H305,'KYPCo Gen Asset Grid 2020'!$BL:$BL,'Select cpr_ledger'!R305)</f>
        <v>0</v>
      </c>
      <c r="V305" s="14">
        <f t="shared" si="120"/>
        <v>0</v>
      </c>
      <c r="X305" s="17">
        <f t="shared" si="121"/>
        <v>0</v>
      </c>
    </row>
    <row r="306" spans="1:24" x14ac:dyDescent="0.2">
      <c r="A306" t="s">
        <v>11</v>
      </c>
      <c r="B306" t="s">
        <v>26</v>
      </c>
      <c r="C306" t="s">
        <v>13</v>
      </c>
      <c r="D306" t="s">
        <v>27</v>
      </c>
      <c r="E306" t="s">
        <v>15</v>
      </c>
      <c r="F306" t="s">
        <v>16</v>
      </c>
      <c r="G306" t="s">
        <v>24</v>
      </c>
      <c r="H306">
        <v>1993</v>
      </c>
      <c r="I306" s="3">
        <v>29153.26</v>
      </c>
      <c r="J306" s="3">
        <v>22166.35</v>
      </c>
      <c r="K306" s="3">
        <v>6986.91</v>
      </c>
      <c r="L306" s="10">
        <f>SUMIFS('KYPCo Gen Asset Grid 2020'!$O:$O,'KYPCo Gen Asset Grid 2020'!$BJ:$BJ,'Select cpr_ledger'!H306,'KYPCo Gen Asset Grid 2020'!$BL:$BL,'Select cpr_ledger'!R306)*T306</f>
        <v>19170.020325113495</v>
      </c>
      <c r="M306" s="10">
        <f>SUMIFS('KYPCo Gen Asset Grid 2020'!$P:$P,'KYPCo Gen Asset Grid 2020'!$BJ:$BJ,'Select cpr_ledger'!H306,'KYPCo Gen Asset Grid 2020'!$BL:$BL,'Select cpr_ledger'!R306)*T306</f>
        <v>19170.020325113495</v>
      </c>
      <c r="N306" s="10">
        <f t="shared" si="117"/>
        <v>0</v>
      </c>
      <c r="O306" s="10">
        <f t="shared" si="109"/>
        <v>-6986.91</v>
      </c>
      <c r="P306" s="10">
        <f t="shared" si="110"/>
        <v>-1467.2511</v>
      </c>
      <c r="R306" s="11" t="s">
        <v>104</v>
      </c>
      <c r="S306" s="10">
        <f t="shared" si="118"/>
        <v>9072292.1499999985</v>
      </c>
      <c r="T306" s="12">
        <f t="shared" si="119"/>
        <v>3.2134392850212616E-3</v>
      </c>
      <c r="U306" s="13">
        <f>SUMIFS('KYPCo Gen Asset Grid 2020'!$BK:$BK,'KYPCo Gen Asset Grid 2020'!$BJ:$BJ,'Select cpr_ledger'!H306,'KYPCo Gen Asset Grid 2020'!$BL:$BL,'Select cpr_ledger'!R306)</f>
        <v>0</v>
      </c>
      <c r="V306" s="14">
        <f t="shared" si="120"/>
        <v>0</v>
      </c>
      <c r="X306" s="17">
        <f t="shared" si="121"/>
        <v>0</v>
      </c>
    </row>
    <row r="307" spans="1:24" x14ac:dyDescent="0.2">
      <c r="A307" t="s">
        <v>11</v>
      </c>
      <c r="B307" t="s">
        <v>34</v>
      </c>
      <c r="C307" t="s">
        <v>13</v>
      </c>
      <c r="D307" t="s">
        <v>35</v>
      </c>
      <c r="E307" t="s">
        <v>15</v>
      </c>
      <c r="F307" t="s">
        <v>16</v>
      </c>
      <c r="G307" t="s">
        <v>24</v>
      </c>
      <c r="H307">
        <v>2006</v>
      </c>
      <c r="I307" s="3">
        <v>60653.73</v>
      </c>
      <c r="J307" s="3">
        <v>22239.86</v>
      </c>
      <c r="K307" s="3">
        <v>38413.870000000003</v>
      </c>
      <c r="L307" s="10">
        <f>SUMIFS('KYPCo Gen Asset Grid 2020'!$O:$O,'KYPCo Gen Asset Grid 2020'!$BJ:$BJ,'Select cpr_ledger'!H307,'KYPCo Gen Asset Grid 2020'!$BL:$BL,'Select cpr_ledger'!R307)*T307</f>
        <v>37672.227519705542</v>
      </c>
      <c r="M307" s="10">
        <f>SUMIFS('KYPCo Gen Asset Grid 2020'!$P:$P,'KYPCo Gen Asset Grid 2020'!$BJ:$BJ,'Select cpr_ledger'!H307,'KYPCo Gen Asset Grid 2020'!$BL:$BL,'Select cpr_ledger'!R307)*T307</f>
        <v>28428.189320913913</v>
      </c>
      <c r="N307" s="10">
        <f t="shared" si="117"/>
        <v>9244.0381987916298</v>
      </c>
      <c r="O307" s="10">
        <f t="shared" si="109"/>
        <v>-29169.831801208373</v>
      </c>
      <c r="P307" s="10">
        <f t="shared" si="110"/>
        <v>-6125.6646782537582</v>
      </c>
      <c r="R307" s="11" t="s">
        <v>104</v>
      </c>
      <c r="S307" s="10">
        <f t="shared" si="118"/>
        <v>16994916.539999999</v>
      </c>
      <c r="T307" s="12">
        <f t="shared" si="119"/>
        <v>3.5689336783292025E-3</v>
      </c>
      <c r="U307" s="13">
        <f>SUMIFS('KYPCo Gen Asset Grid 2020'!$BK:$BK,'KYPCo Gen Asset Grid 2020'!$BJ:$BJ,'Select cpr_ledger'!H307,'KYPCo Gen Asset Grid 2020'!$BL:$BL,'Select cpr_ledger'!R307)</f>
        <v>2590140.0899999994</v>
      </c>
      <c r="V307" s="14">
        <f t="shared" si="120"/>
        <v>9244.0381987916298</v>
      </c>
      <c r="X307" s="17">
        <f t="shared" si="121"/>
        <v>0</v>
      </c>
    </row>
    <row r="308" spans="1:24" x14ac:dyDescent="0.2">
      <c r="A308" t="s">
        <v>11</v>
      </c>
      <c r="B308" t="s">
        <v>12</v>
      </c>
      <c r="C308" t="s">
        <v>13</v>
      </c>
      <c r="D308" t="s">
        <v>14</v>
      </c>
      <c r="E308" t="s">
        <v>15</v>
      </c>
      <c r="F308" t="s">
        <v>16</v>
      </c>
      <c r="G308" t="s">
        <v>24</v>
      </c>
      <c r="H308">
        <v>1968</v>
      </c>
      <c r="I308" s="3">
        <v>27946.2</v>
      </c>
      <c r="J308" s="3">
        <v>27508.18</v>
      </c>
      <c r="K308" s="3">
        <v>438.02</v>
      </c>
      <c r="L308" s="10">
        <f>SUMIFS('KYPCo Gen Asset Grid 2020'!$O:$O,'KYPCo Gen Asset Grid 2020'!$BJ:$BJ,'Select cpr_ledger'!H308,'KYPCo Gen Asset Grid 2020'!$BL:$BL,'Select cpr_ledger'!R308)*T308</f>
        <v>0</v>
      </c>
      <c r="M308" s="10">
        <f>SUMIFS('KYPCo Gen Asset Grid 2020'!$P:$P,'KYPCo Gen Asset Grid 2020'!$BJ:$BJ,'Select cpr_ledger'!H308,'KYPCo Gen Asset Grid 2020'!$BL:$BL,'Select cpr_ledger'!R308)*T308</f>
        <v>0</v>
      </c>
      <c r="N308" s="10">
        <f t="shared" si="117"/>
        <v>0</v>
      </c>
      <c r="O308" s="10">
        <f t="shared" si="109"/>
        <v>-438.02</v>
      </c>
      <c r="P308" s="10">
        <f t="shared" si="110"/>
        <v>-91.984199999999987</v>
      </c>
      <c r="R308" s="11" t="s">
        <v>104</v>
      </c>
      <c r="S308" s="10">
        <f t="shared" si="118"/>
        <v>42150.600000000006</v>
      </c>
      <c r="T308" s="12">
        <f t="shared" si="119"/>
        <v>0.66300835575294292</v>
      </c>
      <c r="U308" s="13">
        <f>SUMIFS('KYPCo Gen Asset Grid 2020'!$BK:$BK,'KYPCo Gen Asset Grid 2020'!$BJ:$BJ,'Select cpr_ledger'!H308,'KYPCo Gen Asset Grid 2020'!$BL:$BL,'Select cpr_ledger'!R308)</f>
        <v>0</v>
      </c>
      <c r="V308" s="14">
        <f t="shared" si="120"/>
        <v>0</v>
      </c>
      <c r="X308" s="17">
        <f t="shared" si="121"/>
        <v>0</v>
      </c>
    </row>
    <row r="309" spans="1:24" x14ac:dyDescent="0.2">
      <c r="A309" t="s">
        <v>11</v>
      </c>
      <c r="B309" t="s">
        <v>26</v>
      </c>
      <c r="C309" t="s">
        <v>13</v>
      </c>
      <c r="D309" t="s">
        <v>45</v>
      </c>
      <c r="E309" t="s">
        <v>15</v>
      </c>
      <c r="F309" t="s">
        <v>19</v>
      </c>
      <c r="G309" t="s">
        <v>20</v>
      </c>
      <c r="H309">
        <v>2007</v>
      </c>
      <c r="I309" s="3">
        <v>13731290.810000001</v>
      </c>
      <c r="J309" s="3">
        <v>4607302.0199999996</v>
      </c>
      <c r="K309" s="3">
        <v>9123988.7899999991</v>
      </c>
      <c r="L309" s="10">
        <f>SUMIFS('KYPCo Gen Asset Grid 2020'!$O:$O,'KYPCo Gen Asset Grid 2020'!$BJ:$BJ,'Select cpr_ledger'!H309,'KYPCo Gen Asset Grid 2020'!$BL:$BL,'Select cpr_ledger'!R309)*T309</f>
        <v>5178422.2880350938</v>
      </c>
      <c r="M309" s="10">
        <f>SUMIFS('KYPCo Gen Asset Grid 2020'!$P:$P,'KYPCo Gen Asset Grid 2020'!$BJ:$BJ,'Select cpr_ledger'!H309,'KYPCo Gen Asset Grid 2020'!$BL:$BL,'Select cpr_ledger'!R309)*T309</f>
        <v>3692433.7792286272</v>
      </c>
      <c r="N309" s="10">
        <f t="shared" si="117"/>
        <v>1485988.5088064664</v>
      </c>
      <c r="O309" s="10">
        <f t="shared" ref="O309:O321" si="122">N309-K309</f>
        <v>-7638000.281193533</v>
      </c>
      <c r="P309" s="10">
        <f t="shared" ref="P309:P321" si="123">O309*0.21</f>
        <v>-1603980.059050642</v>
      </c>
      <c r="R309" s="11" t="s">
        <v>104</v>
      </c>
      <c r="S309" s="10">
        <f t="shared" si="118"/>
        <v>514164505.98999995</v>
      </c>
      <c r="T309" s="12">
        <f t="shared" si="119"/>
        <v>2.6706026281532281E-2</v>
      </c>
      <c r="U309" s="13">
        <f>SUMIFS('KYPCo Gen Asset Grid 2020'!$BK:$BK,'KYPCo Gen Asset Grid 2020'!$BJ:$BJ,'Select cpr_ledger'!H309,'KYPCo Gen Asset Grid 2020'!$BL:$BL,'Select cpr_ledger'!R309)</f>
        <v>55642441.640000008</v>
      </c>
      <c r="V309" s="14">
        <f t="shared" si="120"/>
        <v>1485988.5088064664</v>
      </c>
      <c r="X309" s="17">
        <f t="shared" si="121"/>
        <v>0</v>
      </c>
    </row>
    <row r="310" spans="1:24" x14ac:dyDescent="0.2">
      <c r="A310" t="s">
        <v>11</v>
      </c>
      <c r="B310" t="s">
        <v>22</v>
      </c>
      <c r="C310" t="s">
        <v>13</v>
      </c>
      <c r="D310" t="s">
        <v>23</v>
      </c>
      <c r="E310" t="s">
        <v>15</v>
      </c>
      <c r="F310" t="s">
        <v>19</v>
      </c>
      <c r="G310" t="s">
        <v>20</v>
      </c>
      <c r="H310">
        <v>2006</v>
      </c>
      <c r="I310" s="3">
        <v>601167.15</v>
      </c>
      <c r="J310" s="3">
        <v>213083.81</v>
      </c>
      <c r="K310" s="3">
        <v>388083.34</v>
      </c>
      <c r="L310" s="10">
        <f>SUMIFS('KYPCo Gen Asset Grid 2020'!$O:$O,'KYPCo Gen Asset Grid 2020'!$BJ:$BJ,'Select cpr_ledger'!H310,'KYPCo Gen Asset Grid 2020'!$BL:$BL,'Select cpr_ledger'!R310)*T310</f>
        <v>373386.85769486806</v>
      </c>
      <c r="M310" s="10">
        <f>SUMIFS('KYPCo Gen Asset Grid 2020'!$P:$P,'KYPCo Gen Asset Grid 2020'!$BJ:$BJ,'Select cpr_ledger'!H310,'KYPCo Gen Asset Grid 2020'!$BL:$BL,'Select cpr_ledger'!R310)*T310</f>
        <v>281764.92284504598</v>
      </c>
      <c r="N310" s="10">
        <f t="shared" si="117"/>
        <v>91621.93484982205</v>
      </c>
      <c r="O310" s="10">
        <f t="shared" si="122"/>
        <v>-296461.405150178</v>
      </c>
      <c r="P310" s="10">
        <f t="shared" si="123"/>
        <v>-62256.895081537376</v>
      </c>
      <c r="R310" s="11" t="s">
        <v>104</v>
      </c>
      <c r="S310" s="10">
        <f t="shared" si="118"/>
        <v>16994916.539999999</v>
      </c>
      <c r="T310" s="12">
        <f t="shared" si="119"/>
        <v>3.5373351118557481E-2</v>
      </c>
      <c r="U310" s="13">
        <f>SUMIFS('KYPCo Gen Asset Grid 2020'!$BK:$BK,'KYPCo Gen Asset Grid 2020'!$BJ:$BJ,'Select cpr_ledger'!H310,'KYPCo Gen Asset Grid 2020'!$BL:$BL,'Select cpr_ledger'!R310)</f>
        <v>2590140.0899999994</v>
      </c>
      <c r="V310" s="14">
        <f t="shared" si="120"/>
        <v>91621.93484982205</v>
      </c>
      <c r="X310" s="17">
        <f t="shared" si="121"/>
        <v>0</v>
      </c>
    </row>
    <row r="311" spans="1:24" x14ac:dyDescent="0.2">
      <c r="A311" t="s">
        <v>11</v>
      </c>
      <c r="B311" t="s">
        <v>12</v>
      </c>
      <c r="C311" t="s">
        <v>13</v>
      </c>
      <c r="D311" t="s">
        <v>18</v>
      </c>
      <c r="E311" t="s">
        <v>15</v>
      </c>
      <c r="F311" t="s">
        <v>19</v>
      </c>
      <c r="G311" t="s">
        <v>20</v>
      </c>
      <c r="H311">
        <v>2002</v>
      </c>
      <c r="I311" s="3">
        <v>3851951.38</v>
      </c>
      <c r="J311" s="3">
        <v>2108372.98</v>
      </c>
      <c r="K311" s="3">
        <v>1743578.4</v>
      </c>
      <c r="L311" s="10">
        <f>SUMIFS('KYPCo Gen Asset Grid 2020'!$O:$O,'KYPCo Gen Asset Grid 2020'!$BJ:$BJ,'Select cpr_ledger'!H311,'KYPCo Gen Asset Grid 2020'!$BL:$BL,'Select cpr_ledger'!R311)*T311</f>
        <v>1641156.0693223046</v>
      </c>
      <c r="M311" s="10">
        <f>SUMIFS('KYPCo Gen Asset Grid 2020'!$P:$P,'KYPCo Gen Asset Grid 2020'!$BJ:$BJ,'Select cpr_ledger'!H311,'KYPCo Gen Asset Grid 2020'!$BL:$BL,'Select cpr_ledger'!R311)*T311</f>
        <v>1536097.1971598836</v>
      </c>
      <c r="N311" s="10">
        <f t="shared" si="117"/>
        <v>105058.87216242103</v>
      </c>
      <c r="O311" s="10">
        <f t="shared" si="122"/>
        <v>-1638519.5278375789</v>
      </c>
      <c r="P311" s="10">
        <f t="shared" si="123"/>
        <v>-344089.10084589157</v>
      </c>
      <c r="R311" s="11" t="s">
        <v>104</v>
      </c>
      <c r="S311" s="10">
        <f t="shared" si="118"/>
        <v>8792428.2299999986</v>
      </c>
      <c r="T311" s="12">
        <f t="shared" si="119"/>
        <v>0.43809870029499243</v>
      </c>
      <c r="U311" s="13">
        <f>SUMIFS('KYPCo Gen Asset Grid 2020'!$BK:$BK,'KYPCo Gen Asset Grid 2020'!$BJ:$BJ,'Select cpr_ledger'!H311,'KYPCo Gen Asset Grid 2020'!$BL:$BL,'Select cpr_ledger'!R311)</f>
        <v>239806.39999999991</v>
      </c>
      <c r="V311" s="14">
        <f t="shared" si="120"/>
        <v>105058.87216242103</v>
      </c>
      <c r="X311" s="17">
        <f t="shared" si="121"/>
        <v>0</v>
      </c>
    </row>
    <row r="312" spans="1:24" x14ac:dyDescent="0.2">
      <c r="A312" t="s">
        <v>11</v>
      </c>
      <c r="B312" t="s">
        <v>21</v>
      </c>
      <c r="C312" t="s">
        <v>13</v>
      </c>
      <c r="D312" t="s">
        <v>49</v>
      </c>
      <c r="E312" t="s">
        <v>15</v>
      </c>
      <c r="F312" t="s">
        <v>19</v>
      </c>
      <c r="G312" t="s">
        <v>20</v>
      </c>
      <c r="H312">
        <v>1987</v>
      </c>
      <c r="I312" s="3">
        <v>41792.99</v>
      </c>
      <c r="J312" s="3">
        <v>28208.73</v>
      </c>
      <c r="K312" s="3">
        <v>13584.26</v>
      </c>
      <c r="L312" s="10">
        <f>SUMIFS('KYPCo Gen Asset Grid 2020'!$O:$O,'KYPCo Gen Asset Grid 2020'!$BJ:$BJ,'Select cpr_ledger'!H312,'KYPCo Gen Asset Grid 2020'!$BL:$BL,'Select cpr_ledger'!R312)*T312</f>
        <v>0</v>
      </c>
      <c r="M312" s="10">
        <f>SUMIFS('KYPCo Gen Asset Grid 2020'!$P:$P,'KYPCo Gen Asset Grid 2020'!$BJ:$BJ,'Select cpr_ledger'!H312,'KYPCo Gen Asset Grid 2020'!$BL:$BL,'Select cpr_ledger'!R312)*T312</f>
        <v>0</v>
      </c>
      <c r="N312" s="10">
        <f t="shared" si="117"/>
        <v>0</v>
      </c>
      <c r="O312" s="10">
        <f t="shared" si="122"/>
        <v>-13584.26</v>
      </c>
      <c r="P312" s="10">
        <f t="shared" si="123"/>
        <v>-2852.6945999999998</v>
      </c>
      <c r="R312" s="11" t="s">
        <v>106</v>
      </c>
      <c r="S312" s="10">
        <f t="shared" si="118"/>
        <v>46055.979999999996</v>
      </c>
      <c r="T312" s="12">
        <f t="shared" si="119"/>
        <v>0.90743894712478168</v>
      </c>
      <c r="U312" s="13">
        <f>SUMIFS('KYPCo Gen Asset Grid 2020'!$BK:$BK,'KYPCo Gen Asset Grid 2020'!$BJ:$BJ,'Select cpr_ledger'!H312,'KYPCo Gen Asset Grid 2020'!$BL:$BL,'Select cpr_ledger'!R312)</f>
        <v>0</v>
      </c>
      <c r="V312" s="14">
        <f t="shared" si="120"/>
        <v>0</v>
      </c>
      <c r="X312" s="17">
        <f t="shared" si="121"/>
        <v>0</v>
      </c>
    </row>
    <row r="313" spans="1:24" x14ac:dyDescent="0.2">
      <c r="A313" t="s">
        <v>11</v>
      </c>
      <c r="B313" t="s">
        <v>12</v>
      </c>
      <c r="C313" t="s">
        <v>13</v>
      </c>
      <c r="D313" t="s">
        <v>14</v>
      </c>
      <c r="E313" t="s">
        <v>15</v>
      </c>
      <c r="F313" t="s">
        <v>16</v>
      </c>
      <c r="G313" t="s">
        <v>24</v>
      </c>
      <c r="H313">
        <v>2019</v>
      </c>
      <c r="I313" s="3">
        <v>163829.47</v>
      </c>
      <c r="J313" s="3">
        <v>9218.48</v>
      </c>
      <c r="K313" s="3">
        <v>154610.99</v>
      </c>
      <c r="L313" s="10">
        <f>SUMIFS('KYPCo Gen Asset Grid 2020'!$O:$O,'KYPCo Gen Asset Grid 2020'!$BJ:$BJ,'Select cpr_ledger'!H313,'KYPCo Gen Asset Grid 2020'!$BL:$BL,'Select cpr_ledger'!R313)*T313</f>
        <v>75549.515145764643</v>
      </c>
      <c r="M313" s="10">
        <f>SUMIFS('KYPCo Gen Asset Grid 2020'!$P:$P,'KYPCo Gen Asset Grid 2020'!$BJ:$BJ,'Select cpr_ledger'!H313,'KYPCo Gen Asset Grid 2020'!$BL:$BL,'Select cpr_ledger'!R313)*T313</f>
        <v>7300.4102875957133</v>
      </c>
      <c r="N313" s="10">
        <f t="shared" si="117"/>
        <v>68249.104858168939</v>
      </c>
      <c r="O313" s="10">
        <f t="shared" si="122"/>
        <v>-86361.885141831051</v>
      </c>
      <c r="P313" s="10">
        <f t="shared" si="123"/>
        <v>-18135.995879784521</v>
      </c>
      <c r="R313" s="11" t="s">
        <v>104</v>
      </c>
      <c r="S313" s="10">
        <f t="shared" si="118"/>
        <v>28269942.77</v>
      </c>
      <c r="T313" s="12">
        <f t="shared" si="119"/>
        <v>5.7951822305723046E-3</v>
      </c>
      <c r="U313" s="13">
        <f>SUMIFS('KYPCo Gen Asset Grid 2020'!$BK:$BK,'KYPCo Gen Asset Grid 2020'!$BJ:$BJ,'Select cpr_ledger'!H313,'KYPCo Gen Asset Grid 2020'!$BL:$BL,'Select cpr_ledger'!R313)</f>
        <v>11776869.5</v>
      </c>
      <c r="V313" s="14">
        <f t="shared" si="120"/>
        <v>68249.104858168939</v>
      </c>
      <c r="X313" s="17">
        <f t="shared" si="121"/>
        <v>0</v>
      </c>
    </row>
    <row r="314" spans="1:24" x14ac:dyDescent="0.2">
      <c r="A314" t="s">
        <v>11</v>
      </c>
      <c r="B314" t="s">
        <v>26</v>
      </c>
      <c r="C314" t="s">
        <v>13</v>
      </c>
      <c r="D314" t="s">
        <v>27</v>
      </c>
      <c r="E314" t="s">
        <v>15</v>
      </c>
      <c r="F314" t="s">
        <v>16</v>
      </c>
      <c r="G314" t="s">
        <v>24</v>
      </c>
      <c r="H314">
        <v>1984</v>
      </c>
      <c r="I314" s="3">
        <v>484.4</v>
      </c>
      <c r="J314" s="3">
        <v>440.43</v>
      </c>
      <c r="K314" s="3">
        <v>43.97</v>
      </c>
      <c r="L314" s="10">
        <f>SUMIFS('KYPCo Gen Asset Grid 2020'!$O:$O,'KYPCo Gen Asset Grid 2020'!$BJ:$BJ,'Select cpr_ledger'!H314,'KYPCo Gen Asset Grid 2020'!$BL:$BL,'Select cpr_ledger'!R314)*T314</f>
        <v>73.378727374388745</v>
      </c>
      <c r="M314" s="10">
        <f>SUMIFS('KYPCo Gen Asset Grid 2020'!$P:$P,'KYPCo Gen Asset Grid 2020'!$BJ:$BJ,'Select cpr_ledger'!H314,'KYPCo Gen Asset Grid 2020'!$BL:$BL,'Select cpr_ledger'!R314)*T314</f>
        <v>73.378727374388745</v>
      </c>
      <c r="N314" s="10">
        <f t="shared" si="117"/>
        <v>0</v>
      </c>
      <c r="O314" s="10">
        <f t="shared" si="122"/>
        <v>-43.97</v>
      </c>
      <c r="P314" s="10">
        <f t="shared" si="123"/>
        <v>-9.2336999999999989</v>
      </c>
      <c r="R314" s="11" t="s">
        <v>104</v>
      </c>
      <c r="S314" s="10">
        <f t="shared" si="118"/>
        <v>2738875.73</v>
      </c>
      <c r="T314" s="12">
        <f t="shared" si="119"/>
        <v>1.7686089028946193E-4</v>
      </c>
      <c r="U314" s="13">
        <f>SUMIFS('KYPCo Gen Asset Grid 2020'!$BK:$BK,'KYPCo Gen Asset Grid 2020'!$BJ:$BJ,'Select cpr_ledger'!H314,'KYPCo Gen Asset Grid 2020'!$BL:$BL,'Select cpr_ledger'!R314)</f>
        <v>0</v>
      </c>
      <c r="V314" s="14">
        <f t="shared" si="120"/>
        <v>0</v>
      </c>
      <c r="X314" s="17">
        <f t="shared" si="121"/>
        <v>0</v>
      </c>
    </row>
    <row r="315" spans="1:24" x14ac:dyDescent="0.2">
      <c r="A315" t="s">
        <v>11</v>
      </c>
      <c r="B315" t="s">
        <v>21</v>
      </c>
      <c r="C315" t="s">
        <v>13</v>
      </c>
      <c r="D315" t="s">
        <v>48</v>
      </c>
      <c r="E315" t="s">
        <v>15</v>
      </c>
      <c r="F315" t="s">
        <v>16</v>
      </c>
      <c r="G315" t="s">
        <v>24</v>
      </c>
      <c r="H315">
        <v>1989</v>
      </c>
      <c r="I315" s="3">
        <v>1530.48</v>
      </c>
      <c r="J315" s="3">
        <v>984.95</v>
      </c>
      <c r="K315" s="3">
        <v>545.53</v>
      </c>
      <c r="L315" s="10">
        <f>SUMIFS('KYPCo Gen Asset Grid 2020'!$O:$O,'KYPCo Gen Asset Grid 2020'!$BJ:$BJ,'Select cpr_ledger'!H315,'KYPCo Gen Asset Grid 2020'!$BL:$BL,'Select cpr_ledger'!R315)*T315</f>
        <v>0</v>
      </c>
      <c r="M315" s="10">
        <f>SUMIFS('KYPCo Gen Asset Grid 2020'!$P:$P,'KYPCo Gen Asset Grid 2020'!$BJ:$BJ,'Select cpr_ledger'!H315,'KYPCo Gen Asset Grid 2020'!$BL:$BL,'Select cpr_ledger'!R315)*T315</f>
        <v>0</v>
      </c>
      <c r="N315" s="10">
        <f t="shared" si="117"/>
        <v>0</v>
      </c>
      <c r="O315" s="10">
        <f t="shared" si="122"/>
        <v>-545.53</v>
      </c>
      <c r="P315" s="10">
        <f t="shared" si="123"/>
        <v>-114.56129999999999</v>
      </c>
      <c r="R315" s="11" t="s">
        <v>106</v>
      </c>
      <c r="S315" s="10">
        <f t="shared" si="118"/>
        <v>2156681.9500000002</v>
      </c>
      <c r="T315" s="12">
        <f t="shared" si="119"/>
        <v>7.0964566657591769E-4</v>
      </c>
      <c r="U315" s="13">
        <f>SUMIFS('KYPCo Gen Asset Grid 2020'!$BK:$BK,'KYPCo Gen Asset Grid 2020'!$BJ:$BJ,'Select cpr_ledger'!H315,'KYPCo Gen Asset Grid 2020'!$BL:$BL,'Select cpr_ledger'!R315)</f>
        <v>0</v>
      </c>
      <c r="V315" s="14">
        <f t="shared" si="120"/>
        <v>0</v>
      </c>
      <c r="X315" s="17">
        <f t="shared" si="121"/>
        <v>0</v>
      </c>
    </row>
    <row r="316" spans="1:24" x14ac:dyDescent="0.2">
      <c r="A316" t="s">
        <v>11</v>
      </c>
      <c r="B316" t="s">
        <v>26</v>
      </c>
      <c r="C316" t="s">
        <v>13</v>
      </c>
      <c r="D316" t="s">
        <v>27</v>
      </c>
      <c r="E316" t="s">
        <v>15</v>
      </c>
      <c r="F316" t="s">
        <v>16</v>
      </c>
      <c r="G316" t="s">
        <v>24</v>
      </c>
      <c r="H316">
        <v>1979</v>
      </c>
      <c r="I316" s="3">
        <v>30093.72</v>
      </c>
      <c r="J316" s="3">
        <v>27028.86</v>
      </c>
      <c r="K316" s="3">
        <v>3064.86</v>
      </c>
      <c r="L316" s="10">
        <f>SUMIFS('KYPCo Gen Asset Grid 2020'!$O:$O,'KYPCo Gen Asset Grid 2020'!$BJ:$BJ,'Select cpr_ledger'!H316,'KYPCo Gen Asset Grid 2020'!$BL:$BL,'Select cpr_ledger'!R316)*T316</f>
        <v>73278.279604371332</v>
      </c>
      <c r="M316" s="10">
        <f>SUMIFS('KYPCo Gen Asset Grid 2020'!$P:$P,'KYPCo Gen Asset Grid 2020'!$BJ:$BJ,'Select cpr_ledger'!H316,'KYPCo Gen Asset Grid 2020'!$BL:$BL,'Select cpr_ledger'!R316)*T316</f>
        <v>73278.279604371332</v>
      </c>
      <c r="N316" s="10">
        <f t="shared" si="117"/>
        <v>0</v>
      </c>
      <c r="O316" s="10">
        <f t="shared" si="122"/>
        <v>-3064.86</v>
      </c>
      <c r="P316" s="10">
        <f t="shared" si="123"/>
        <v>-643.62059999999997</v>
      </c>
      <c r="R316" s="11" t="s">
        <v>104</v>
      </c>
      <c r="S316" s="10">
        <f t="shared" si="118"/>
        <v>1841146.6700000002</v>
      </c>
      <c r="T316" s="12">
        <f t="shared" si="119"/>
        <v>1.6345096504451762E-2</v>
      </c>
      <c r="U316" s="13">
        <f>SUMIFS('KYPCo Gen Asset Grid 2020'!$BK:$BK,'KYPCo Gen Asset Grid 2020'!$BJ:$BJ,'Select cpr_ledger'!H316,'KYPCo Gen Asset Grid 2020'!$BL:$BL,'Select cpr_ledger'!R316)</f>
        <v>0</v>
      </c>
      <c r="V316" s="14">
        <f t="shared" si="120"/>
        <v>0</v>
      </c>
      <c r="X316" s="17">
        <f t="shared" si="121"/>
        <v>0</v>
      </c>
    </row>
    <row r="317" spans="1:24" x14ac:dyDescent="0.2">
      <c r="A317" t="s">
        <v>11</v>
      </c>
      <c r="B317" t="s">
        <v>67</v>
      </c>
      <c r="C317" t="s">
        <v>13</v>
      </c>
      <c r="D317" t="s">
        <v>82</v>
      </c>
      <c r="E317" t="s">
        <v>15</v>
      </c>
      <c r="F317" t="s">
        <v>19</v>
      </c>
      <c r="G317" t="s">
        <v>83</v>
      </c>
      <c r="H317">
        <v>2015</v>
      </c>
      <c r="I317" s="3">
        <v>3596017.97</v>
      </c>
      <c r="J317" s="3">
        <v>496023.54</v>
      </c>
      <c r="K317" s="3">
        <v>3099994.43</v>
      </c>
      <c r="L317" s="10">
        <v>0</v>
      </c>
      <c r="M317" s="10">
        <v>0</v>
      </c>
      <c r="N317" s="10">
        <f t="shared" ref="N317" si="124">L317-M317</f>
        <v>0</v>
      </c>
      <c r="O317" s="10">
        <f t="shared" si="122"/>
        <v>-3099994.43</v>
      </c>
      <c r="P317" s="10">
        <f t="shared" si="123"/>
        <v>-650998.83030000003</v>
      </c>
      <c r="Q317" s="11" t="s">
        <v>101</v>
      </c>
      <c r="S317" s="11"/>
    </row>
    <row r="318" spans="1:24" x14ac:dyDescent="0.2">
      <c r="A318" t="s">
        <v>11</v>
      </c>
      <c r="B318" t="s">
        <v>22</v>
      </c>
      <c r="C318" t="s">
        <v>13</v>
      </c>
      <c r="D318" t="s">
        <v>25</v>
      </c>
      <c r="E318" t="s">
        <v>15</v>
      </c>
      <c r="F318" t="s">
        <v>16</v>
      </c>
      <c r="G318" t="s">
        <v>24</v>
      </c>
      <c r="H318">
        <v>1987</v>
      </c>
      <c r="I318" s="3">
        <v>96781.5</v>
      </c>
      <c r="J318" s="3">
        <v>93094.64</v>
      </c>
      <c r="K318" s="3">
        <v>3686.86</v>
      </c>
      <c r="L318" s="10">
        <f>SUMIFS('KYPCo Gen Asset Grid 2020'!$O:$O,'KYPCo Gen Asset Grid 2020'!$BJ:$BJ,'Select cpr_ledger'!H318,'KYPCo Gen Asset Grid 2020'!$BL:$BL,'Select cpr_ledger'!R318)*T318</f>
        <v>60044.15813313031</v>
      </c>
      <c r="M318" s="10">
        <f>SUMIFS('KYPCo Gen Asset Grid 2020'!$P:$P,'KYPCo Gen Asset Grid 2020'!$BJ:$BJ,'Select cpr_ledger'!H318,'KYPCo Gen Asset Grid 2020'!$BL:$BL,'Select cpr_ledger'!R318)*T318</f>
        <v>60044.15813313031</v>
      </c>
      <c r="N318" s="10">
        <f t="shared" ref="N318:N336" si="125">V318</f>
        <v>0</v>
      </c>
      <c r="O318" s="10">
        <f t="shared" si="122"/>
        <v>-3686.86</v>
      </c>
      <c r="P318" s="10">
        <f t="shared" si="123"/>
        <v>-774.24059999999997</v>
      </c>
      <c r="R318" s="11" t="s">
        <v>104</v>
      </c>
      <c r="S318" s="10">
        <f t="shared" ref="S318:S336" si="126">SUMIFS($I:$I,$H:$H,H318,$R:$R,R318)</f>
        <v>3571575.57</v>
      </c>
      <c r="T318" s="12">
        <f t="shared" ref="T318:T336" si="127">I318/S318</f>
        <v>2.7097704669314895E-2</v>
      </c>
      <c r="U318" s="13">
        <f>SUMIFS('KYPCo Gen Asset Grid 2020'!$BK:$BK,'KYPCo Gen Asset Grid 2020'!$BJ:$BJ,'Select cpr_ledger'!H318,'KYPCo Gen Asset Grid 2020'!$BL:$BL,'Select cpr_ledger'!R318)</f>
        <v>0</v>
      </c>
      <c r="V318" s="14">
        <f t="shared" ref="V318:V336" si="128">U318*T318</f>
        <v>0</v>
      </c>
      <c r="X318" s="17">
        <f t="shared" ref="X318:X336" si="129">L318-M318-V318</f>
        <v>0</v>
      </c>
    </row>
    <row r="319" spans="1:24" x14ac:dyDescent="0.2">
      <c r="A319" t="s">
        <v>11</v>
      </c>
      <c r="B319" t="s">
        <v>12</v>
      </c>
      <c r="C319" t="s">
        <v>13</v>
      </c>
      <c r="D319" t="s">
        <v>14</v>
      </c>
      <c r="E319" t="s">
        <v>15</v>
      </c>
      <c r="F319" t="s">
        <v>16</v>
      </c>
      <c r="G319" t="s">
        <v>24</v>
      </c>
      <c r="H319">
        <v>1991</v>
      </c>
      <c r="I319" s="3">
        <v>107650.02</v>
      </c>
      <c r="J319" s="3">
        <v>106230.31</v>
      </c>
      <c r="K319" s="3">
        <v>1419.71</v>
      </c>
      <c r="L319" s="10">
        <f>SUMIFS('KYPCo Gen Asset Grid 2020'!$O:$O,'KYPCo Gen Asset Grid 2020'!$BJ:$BJ,'Select cpr_ledger'!H319,'KYPCo Gen Asset Grid 2020'!$BL:$BL,'Select cpr_ledger'!R319)*T319</f>
        <v>78586.932258346322</v>
      </c>
      <c r="M319" s="10">
        <f>SUMIFS('KYPCo Gen Asset Grid 2020'!$P:$P,'KYPCo Gen Asset Grid 2020'!$BJ:$BJ,'Select cpr_ledger'!H319,'KYPCo Gen Asset Grid 2020'!$BL:$BL,'Select cpr_ledger'!R319)*T319</f>
        <v>78586.932258346322</v>
      </c>
      <c r="N319" s="10">
        <f t="shared" si="125"/>
        <v>0</v>
      </c>
      <c r="O319" s="10">
        <f t="shared" si="122"/>
        <v>-1419.71</v>
      </c>
      <c r="P319" s="10">
        <f t="shared" si="123"/>
        <v>-298.13909999999998</v>
      </c>
      <c r="R319" s="11" t="s">
        <v>104</v>
      </c>
      <c r="S319" s="10">
        <f t="shared" si="126"/>
        <v>2001219.72</v>
      </c>
      <c r="T319" s="12">
        <f t="shared" si="127"/>
        <v>5.3792204286293964E-2</v>
      </c>
      <c r="U319" s="13">
        <f>SUMIFS('KYPCo Gen Asset Grid 2020'!$BK:$BK,'KYPCo Gen Asset Grid 2020'!$BJ:$BJ,'Select cpr_ledger'!H319,'KYPCo Gen Asset Grid 2020'!$BL:$BL,'Select cpr_ledger'!R319)</f>
        <v>0</v>
      </c>
      <c r="V319" s="14">
        <f t="shared" si="128"/>
        <v>0</v>
      </c>
      <c r="X319" s="17">
        <f t="shared" si="129"/>
        <v>0</v>
      </c>
    </row>
    <row r="320" spans="1:24" x14ac:dyDescent="0.2">
      <c r="A320" t="s">
        <v>11</v>
      </c>
      <c r="B320" t="s">
        <v>34</v>
      </c>
      <c r="C320" t="s">
        <v>13</v>
      </c>
      <c r="D320" t="s">
        <v>40</v>
      </c>
      <c r="E320" t="s">
        <v>15</v>
      </c>
      <c r="F320" t="s">
        <v>19</v>
      </c>
      <c r="G320" t="s">
        <v>20</v>
      </c>
      <c r="H320">
        <v>2012</v>
      </c>
      <c r="I320" s="3">
        <v>335120.59000000003</v>
      </c>
      <c r="J320" s="3">
        <v>86176.56</v>
      </c>
      <c r="K320" s="3">
        <v>248944.03</v>
      </c>
      <c r="L320" s="10">
        <f>SUMIFS('KYPCo Gen Asset Grid 2020'!$O:$O,'KYPCo Gen Asset Grid 2020'!$BJ:$BJ,'Select cpr_ledger'!H320,'KYPCo Gen Asset Grid 2020'!$BL:$BL,'Select cpr_ledger'!R320)*T320</f>
        <v>242234.4130107408</v>
      </c>
      <c r="M320" s="10">
        <f>SUMIFS('KYPCo Gen Asset Grid 2020'!$P:$P,'KYPCo Gen Asset Grid 2020'!$BJ:$BJ,'Select cpr_ledger'!H320,'KYPCo Gen Asset Grid 2020'!$BL:$BL,'Select cpr_ledger'!R320)*T320</f>
        <v>117543.09428749704</v>
      </c>
      <c r="N320" s="10">
        <f t="shared" si="125"/>
        <v>124691.31872324375</v>
      </c>
      <c r="O320" s="10">
        <f t="shared" si="122"/>
        <v>-124252.71127675625</v>
      </c>
      <c r="P320" s="10">
        <f t="shared" si="123"/>
        <v>-26093.069368118813</v>
      </c>
      <c r="R320" s="11" t="s">
        <v>104</v>
      </c>
      <c r="S320" s="10">
        <f t="shared" si="126"/>
        <v>15239097.060000001</v>
      </c>
      <c r="T320" s="12">
        <f t="shared" si="127"/>
        <v>2.1990842940401878E-2</v>
      </c>
      <c r="U320" s="13">
        <f>SUMIFS('KYPCo Gen Asset Grid 2020'!$BK:$BK,'KYPCo Gen Asset Grid 2020'!$BJ:$BJ,'Select cpr_ledger'!H320,'KYPCo Gen Asset Grid 2020'!$BL:$BL,'Select cpr_ledger'!R320)</f>
        <v>5670147.2999999989</v>
      </c>
      <c r="V320" s="14">
        <f t="shared" si="128"/>
        <v>124691.31872324375</v>
      </c>
      <c r="X320" s="17">
        <f t="shared" si="129"/>
        <v>0</v>
      </c>
    </row>
    <row r="321" spans="1:24" x14ac:dyDescent="0.2">
      <c r="A321" t="s">
        <v>11</v>
      </c>
      <c r="B321" t="s">
        <v>12</v>
      </c>
      <c r="C321" t="s">
        <v>13</v>
      </c>
      <c r="D321" t="s">
        <v>14</v>
      </c>
      <c r="E321" t="s">
        <v>15</v>
      </c>
      <c r="F321" t="s">
        <v>16</v>
      </c>
      <c r="G321" t="s">
        <v>24</v>
      </c>
      <c r="H321">
        <v>1981</v>
      </c>
      <c r="I321" s="3">
        <v>194101.7</v>
      </c>
      <c r="J321" s="3">
        <v>191332.07</v>
      </c>
      <c r="K321" s="3">
        <v>2769.63</v>
      </c>
      <c r="L321" s="10">
        <f>SUMIFS('KYPCo Gen Asset Grid 2020'!$O:$O,'KYPCo Gen Asset Grid 2020'!$BJ:$BJ,'Select cpr_ledger'!H321,'KYPCo Gen Asset Grid 2020'!$BL:$BL,'Select cpr_ledger'!R321)*T321</f>
        <v>51081.57484651827</v>
      </c>
      <c r="M321" s="10">
        <f>SUMIFS('KYPCo Gen Asset Grid 2020'!$P:$P,'KYPCo Gen Asset Grid 2020'!$BJ:$BJ,'Select cpr_ledger'!H321,'KYPCo Gen Asset Grid 2020'!$BL:$BL,'Select cpr_ledger'!R321)*T321</f>
        <v>51081.57484651827</v>
      </c>
      <c r="N321" s="10">
        <f t="shared" si="125"/>
        <v>0</v>
      </c>
      <c r="O321" s="10">
        <f t="shared" si="122"/>
        <v>-2769.63</v>
      </c>
      <c r="P321" s="10">
        <f t="shared" si="123"/>
        <v>-581.6223</v>
      </c>
      <c r="R321" s="11" t="s">
        <v>104</v>
      </c>
      <c r="S321" s="10">
        <f t="shared" si="126"/>
        <v>2469681.64</v>
      </c>
      <c r="T321" s="12">
        <f t="shared" si="127"/>
        <v>7.8593814221334213E-2</v>
      </c>
      <c r="U321" s="13">
        <f>SUMIFS('KYPCo Gen Asset Grid 2020'!$BK:$BK,'KYPCo Gen Asset Grid 2020'!$BJ:$BJ,'Select cpr_ledger'!H321,'KYPCo Gen Asset Grid 2020'!$BL:$BL,'Select cpr_ledger'!R321)</f>
        <v>0</v>
      </c>
      <c r="V321" s="14">
        <f t="shared" si="128"/>
        <v>0</v>
      </c>
      <c r="X321" s="17">
        <f t="shared" si="129"/>
        <v>0</v>
      </c>
    </row>
    <row r="322" spans="1:24" x14ac:dyDescent="0.2">
      <c r="A322" t="s">
        <v>11</v>
      </c>
      <c r="B322" t="s">
        <v>22</v>
      </c>
      <c r="C322" t="s">
        <v>13</v>
      </c>
      <c r="D322" t="s">
        <v>25</v>
      </c>
      <c r="E322" t="s">
        <v>15</v>
      </c>
      <c r="F322" t="s">
        <v>16</v>
      </c>
      <c r="G322" t="s">
        <v>24</v>
      </c>
      <c r="H322">
        <v>2016</v>
      </c>
      <c r="I322" s="3">
        <v>361087.79</v>
      </c>
      <c r="J322" s="3">
        <v>47712.42</v>
      </c>
      <c r="K322" s="3">
        <v>313375.37</v>
      </c>
      <c r="L322" s="10">
        <f>SUMIFS('KYPCo Gen Asset Grid 2020'!$O:$O,'KYPCo Gen Asset Grid 2020'!$BJ:$BJ,'Select cpr_ledger'!H322,'KYPCo Gen Asset Grid 2020'!$BL:$BL,'Select cpr_ledger'!R322)*T322</f>
        <v>168752.33014580118</v>
      </c>
      <c r="M322" s="10">
        <f>SUMIFS('KYPCo Gen Asset Grid 2020'!$P:$P,'KYPCo Gen Asset Grid 2020'!$BJ:$BJ,'Select cpr_ledger'!H322,'KYPCo Gen Asset Grid 2020'!$BL:$BL,'Select cpr_ledger'!R322)*T322</f>
        <v>49842.688265589233</v>
      </c>
      <c r="N322" s="10">
        <f t="shared" si="125"/>
        <v>118909.64188021194</v>
      </c>
      <c r="O322" s="10">
        <f t="shared" ref="O322:O343" si="130">N322-K322</f>
        <v>-194465.72811978805</v>
      </c>
      <c r="P322" s="10">
        <f t="shared" ref="P322:P343" si="131">O322*0.21</f>
        <v>-40837.802905155491</v>
      </c>
      <c r="R322" s="11" t="s">
        <v>104</v>
      </c>
      <c r="S322" s="10">
        <f t="shared" si="126"/>
        <v>70475807.170000002</v>
      </c>
      <c r="T322" s="12">
        <f t="shared" si="127"/>
        <v>5.1235708323140302E-3</v>
      </c>
      <c r="U322" s="13">
        <f>SUMIFS('KYPCo Gen Asset Grid 2020'!$BK:$BK,'KYPCo Gen Asset Grid 2020'!$BJ:$BJ,'Select cpr_ledger'!H322,'KYPCo Gen Asset Grid 2020'!$BL:$BL,'Select cpr_ledger'!R322)</f>
        <v>23208353.27</v>
      </c>
      <c r="V322" s="14">
        <f t="shared" si="128"/>
        <v>118909.64188021194</v>
      </c>
      <c r="X322" s="17">
        <f t="shared" si="129"/>
        <v>0</v>
      </c>
    </row>
    <row r="323" spans="1:24" x14ac:dyDescent="0.2">
      <c r="A323" t="s">
        <v>11</v>
      </c>
      <c r="B323" t="s">
        <v>12</v>
      </c>
      <c r="C323" t="s">
        <v>13</v>
      </c>
      <c r="D323" t="s">
        <v>14</v>
      </c>
      <c r="E323" t="s">
        <v>15</v>
      </c>
      <c r="F323" t="s">
        <v>16</v>
      </c>
      <c r="G323" t="s">
        <v>24</v>
      </c>
      <c r="H323">
        <v>1982</v>
      </c>
      <c r="I323" s="3">
        <v>350177.97</v>
      </c>
      <c r="J323" s="3">
        <v>345219.14</v>
      </c>
      <c r="K323" s="3">
        <v>4958.83</v>
      </c>
      <c r="L323" s="10">
        <f>SUMIFS('KYPCo Gen Asset Grid 2020'!$O:$O,'KYPCo Gen Asset Grid 2020'!$BJ:$BJ,'Select cpr_ledger'!H323,'KYPCo Gen Asset Grid 2020'!$BL:$BL,'Select cpr_ledger'!R323)*T323</f>
        <v>52178.008870141355</v>
      </c>
      <c r="M323" s="10">
        <f>SUMIFS('KYPCo Gen Asset Grid 2020'!$P:$P,'KYPCo Gen Asset Grid 2020'!$BJ:$BJ,'Select cpr_ledger'!H323,'KYPCo Gen Asset Grid 2020'!$BL:$BL,'Select cpr_ledger'!R323)*T323</f>
        <v>52178.008870141355</v>
      </c>
      <c r="N323" s="10">
        <f t="shared" si="125"/>
        <v>0</v>
      </c>
      <c r="O323" s="10">
        <f t="shared" si="130"/>
        <v>-4958.83</v>
      </c>
      <c r="P323" s="10">
        <f t="shared" si="131"/>
        <v>-1041.3543</v>
      </c>
      <c r="R323" s="11" t="s">
        <v>104</v>
      </c>
      <c r="S323" s="10">
        <f t="shared" si="126"/>
        <v>2026264.9699999997</v>
      </c>
      <c r="T323" s="12">
        <f t="shared" si="127"/>
        <v>0.17281943634449745</v>
      </c>
      <c r="U323" s="13">
        <f>SUMIFS('KYPCo Gen Asset Grid 2020'!$BK:$BK,'KYPCo Gen Asset Grid 2020'!$BJ:$BJ,'Select cpr_ledger'!H323,'KYPCo Gen Asset Grid 2020'!$BL:$BL,'Select cpr_ledger'!R323)</f>
        <v>0</v>
      </c>
      <c r="V323" s="14">
        <f t="shared" si="128"/>
        <v>0</v>
      </c>
      <c r="X323" s="17">
        <f t="shared" si="129"/>
        <v>0</v>
      </c>
    </row>
    <row r="324" spans="1:24" x14ac:dyDescent="0.2">
      <c r="A324" t="s">
        <v>11</v>
      </c>
      <c r="B324" t="s">
        <v>43</v>
      </c>
      <c r="C324" t="s">
        <v>13</v>
      </c>
      <c r="D324" t="s">
        <v>44</v>
      </c>
      <c r="E324" t="s">
        <v>15</v>
      </c>
      <c r="F324" t="s">
        <v>16</v>
      </c>
      <c r="G324" t="s">
        <v>24</v>
      </c>
      <c r="H324">
        <v>2006</v>
      </c>
      <c r="I324" s="3">
        <v>44223.83</v>
      </c>
      <c r="J324" s="3">
        <v>14556.24</v>
      </c>
      <c r="K324" s="3">
        <v>29667.59</v>
      </c>
      <c r="L324" s="10">
        <f>SUMIFS('KYPCo Gen Asset Grid 2020'!$O:$O,'KYPCo Gen Asset Grid 2020'!$BJ:$BJ,'Select cpr_ledger'!H324,'KYPCo Gen Asset Grid 2020'!$BL:$BL,'Select cpr_ledger'!R324)*T324</f>
        <v>27467.563586819469</v>
      </c>
      <c r="M324" s="10">
        <f>SUMIFS('KYPCo Gen Asset Grid 2020'!$P:$P,'KYPCo Gen Asset Grid 2020'!$BJ:$BJ,'Select cpr_ledger'!H324,'KYPCo Gen Asset Grid 2020'!$BL:$BL,'Select cpr_ledger'!R324)*T324</f>
        <v>20727.553140357773</v>
      </c>
      <c r="N324" s="10">
        <f t="shared" si="125"/>
        <v>6740.0104464616979</v>
      </c>
      <c r="O324" s="10">
        <f t="shared" si="130"/>
        <v>-22927.5795535383</v>
      </c>
      <c r="P324" s="10">
        <f t="shared" si="131"/>
        <v>-4814.7917062430433</v>
      </c>
      <c r="R324" s="11" t="s">
        <v>104</v>
      </c>
      <c r="S324" s="10">
        <f t="shared" si="126"/>
        <v>16994916.539999999</v>
      </c>
      <c r="T324" s="12">
        <f t="shared" si="127"/>
        <v>2.6021798869039934E-3</v>
      </c>
      <c r="U324" s="13">
        <f>SUMIFS('KYPCo Gen Asset Grid 2020'!$BK:$BK,'KYPCo Gen Asset Grid 2020'!$BJ:$BJ,'Select cpr_ledger'!H324,'KYPCo Gen Asset Grid 2020'!$BL:$BL,'Select cpr_ledger'!R324)</f>
        <v>2590140.0899999994</v>
      </c>
      <c r="V324" s="14">
        <f t="shared" si="128"/>
        <v>6740.0104464616979</v>
      </c>
      <c r="X324" s="17">
        <f t="shared" si="129"/>
        <v>0</v>
      </c>
    </row>
    <row r="325" spans="1:24" x14ac:dyDescent="0.2">
      <c r="A325" t="s">
        <v>11</v>
      </c>
      <c r="B325" t="s">
        <v>43</v>
      </c>
      <c r="C325" t="s">
        <v>13</v>
      </c>
      <c r="D325" t="s">
        <v>44</v>
      </c>
      <c r="E325" t="s">
        <v>15</v>
      </c>
      <c r="F325" t="s">
        <v>16</v>
      </c>
      <c r="G325" t="s">
        <v>24</v>
      </c>
      <c r="H325">
        <v>2000</v>
      </c>
      <c r="I325" s="3">
        <v>25028.61</v>
      </c>
      <c r="J325" s="3">
        <v>11647.04</v>
      </c>
      <c r="K325" s="3">
        <v>13381.57</v>
      </c>
      <c r="L325" s="10">
        <f>SUMIFS('KYPCo Gen Asset Grid 2020'!$O:$O,'KYPCo Gen Asset Grid 2020'!$BJ:$BJ,'Select cpr_ledger'!H325,'KYPCo Gen Asset Grid 2020'!$BL:$BL,'Select cpr_ledger'!R325)*T325</f>
        <v>35154.267319189144</v>
      </c>
      <c r="M325" s="10">
        <f>SUMIFS('KYPCo Gen Asset Grid 2020'!$P:$P,'KYPCo Gen Asset Grid 2020'!$BJ:$BJ,'Select cpr_ledger'!H325,'KYPCo Gen Asset Grid 2020'!$BL:$BL,'Select cpr_ledger'!R325)*T325</f>
        <v>35154.267319189144</v>
      </c>
      <c r="N325" s="10">
        <f t="shared" si="125"/>
        <v>0</v>
      </c>
      <c r="O325" s="10">
        <f t="shared" si="130"/>
        <v>-13381.57</v>
      </c>
      <c r="P325" s="10">
        <f t="shared" si="131"/>
        <v>-2810.1297</v>
      </c>
      <c r="R325" s="11" t="s">
        <v>104</v>
      </c>
      <c r="S325" s="10">
        <f t="shared" si="126"/>
        <v>3473775.88</v>
      </c>
      <c r="T325" s="12">
        <f t="shared" si="127"/>
        <v>7.205015770908053E-3</v>
      </c>
      <c r="U325" s="13">
        <f>SUMIFS('KYPCo Gen Asset Grid 2020'!$BK:$BK,'KYPCo Gen Asset Grid 2020'!$BJ:$BJ,'Select cpr_ledger'!H325,'KYPCo Gen Asset Grid 2020'!$BL:$BL,'Select cpr_ledger'!R325)</f>
        <v>0</v>
      </c>
      <c r="V325" s="14">
        <f t="shared" si="128"/>
        <v>0</v>
      </c>
      <c r="X325" s="17">
        <f t="shared" si="129"/>
        <v>0</v>
      </c>
    </row>
    <row r="326" spans="1:24" x14ac:dyDescent="0.2">
      <c r="A326" t="s">
        <v>11</v>
      </c>
      <c r="B326" t="s">
        <v>12</v>
      </c>
      <c r="C326" t="s">
        <v>13</v>
      </c>
      <c r="D326" t="s">
        <v>14</v>
      </c>
      <c r="E326" t="s">
        <v>15</v>
      </c>
      <c r="F326" t="s">
        <v>16</v>
      </c>
      <c r="G326" t="s">
        <v>24</v>
      </c>
      <c r="H326">
        <v>2012</v>
      </c>
      <c r="I326" s="3">
        <v>806943.69</v>
      </c>
      <c r="J326" s="3">
        <v>257298.95</v>
      </c>
      <c r="K326" s="3">
        <v>549644.74</v>
      </c>
      <c r="L326" s="10">
        <f>SUMIFS('KYPCo Gen Asset Grid 2020'!$O:$O,'KYPCo Gen Asset Grid 2020'!$BJ:$BJ,'Select cpr_ledger'!H326,'KYPCo Gen Asset Grid 2020'!$BL:$BL,'Select cpr_ledger'!R326)*T326</f>
        <v>583281.17374068592</v>
      </c>
      <c r="M326" s="10">
        <f>SUMIFS('KYPCo Gen Asset Grid 2020'!$P:$P,'KYPCo Gen Asset Grid 2020'!$BJ:$BJ,'Select cpr_ledger'!H326,'KYPCo Gen Asset Grid 2020'!$BL:$BL,'Select cpr_ledger'!R326)*T326</f>
        <v>283034.40931030462</v>
      </c>
      <c r="N326" s="10">
        <f t="shared" si="125"/>
        <v>300246.76443038124</v>
      </c>
      <c r="O326" s="10">
        <f t="shared" si="130"/>
        <v>-249397.97556961875</v>
      </c>
      <c r="P326" s="10">
        <f t="shared" si="131"/>
        <v>-52373.574869619937</v>
      </c>
      <c r="R326" s="11" t="s">
        <v>104</v>
      </c>
      <c r="S326" s="10">
        <f t="shared" si="126"/>
        <v>15239097.060000001</v>
      </c>
      <c r="T326" s="12">
        <f t="shared" si="127"/>
        <v>5.2952198337136908E-2</v>
      </c>
      <c r="U326" s="13">
        <f>SUMIFS('KYPCo Gen Asset Grid 2020'!$BK:$BK,'KYPCo Gen Asset Grid 2020'!$BJ:$BJ,'Select cpr_ledger'!H326,'KYPCo Gen Asset Grid 2020'!$BL:$BL,'Select cpr_ledger'!R326)</f>
        <v>5670147.2999999989</v>
      </c>
      <c r="V326" s="14">
        <f t="shared" si="128"/>
        <v>300246.76443038124</v>
      </c>
      <c r="X326" s="17">
        <f t="shared" si="129"/>
        <v>0</v>
      </c>
    </row>
    <row r="327" spans="1:24" x14ac:dyDescent="0.2">
      <c r="A327" t="s">
        <v>11</v>
      </c>
      <c r="B327" t="s">
        <v>21</v>
      </c>
      <c r="C327" t="s">
        <v>13</v>
      </c>
      <c r="D327" t="s">
        <v>49</v>
      </c>
      <c r="E327" t="s">
        <v>15</v>
      </c>
      <c r="F327" t="s">
        <v>19</v>
      </c>
      <c r="G327" t="s">
        <v>20</v>
      </c>
      <c r="H327">
        <v>1997</v>
      </c>
      <c r="I327" s="3">
        <v>1881.99</v>
      </c>
      <c r="J327" s="3">
        <v>977.21</v>
      </c>
      <c r="K327" s="3">
        <v>904.78</v>
      </c>
      <c r="L327" s="10">
        <f>SUMIFS('KYPCo Gen Asset Grid 2020'!$O:$O,'KYPCo Gen Asset Grid 2020'!$BJ:$BJ,'Select cpr_ledger'!H327,'KYPCo Gen Asset Grid 2020'!$BL:$BL,'Select cpr_ledger'!R327)*T327</f>
        <v>0</v>
      </c>
      <c r="M327" s="10">
        <f>SUMIFS('KYPCo Gen Asset Grid 2020'!$P:$P,'KYPCo Gen Asset Grid 2020'!$BJ:$BJ,'Select cpr_ledger'!H327,'KYPCo Gen Asset Grid 2020'!$BL:$BL,'Select cpr_ledger'!R327)*T327</f>
        <v>0</v>
      </c>
      <c r="N327" s="10">
        <f t="shared" si="125"/>
        <v>0</v>
      </c>
      <c r="O327" s="10">
        <f t="shared" si="130"/>
        <v>-904.78</v>
      </c>
      <c r="P327" s="10">
        <f t="shared" si="131"/>
        <v>-190.00379999999998</v>
      </c>
      <c r="R327" s="11" t="s">
        <v>106</v>
      </c>
      <c r="S327" s="10">
        <f t="shared" si="126"/>
        <v>112464.93</v>
      </c>
      <c r="T327" s="12">
        <f t="shared" si="127"/>
        <v>1.6734016550759425E-2</v>
      </c>
      <c r="U327" s="13">
        <f>SUMIFS('KYPCo Gen Asset Grid 2020'!$BK:$BK,'KYPCo Gen Asset Grid 2020'!$BJ:$BJ,'Select cpr_ledger'!H327,'KYPCo Gen Asset Grid 2020'!$BL:$BL,'Select cpr_ledger'!R327)</f>
        <v>0</v>
      </c>
      <c r="V327" s="14">
        <f t="shared" si="128"/>
        <v>0</v>
      </c>
      <c r="X327" s="17">
        <f t="shared" si="129"/>
        <v>0</v>
      </c>
    </row>
    <row r="328" spans="1:24" x14ac:dyDescent="0.2">
      <c r="A328" t="s">
        <v>11</v>
      </c>
      <c r="B328" t="s">
        <v>26</v>
      </c>
      <c r="C328" t="s">
        <v>13</v>
      </c>
      <c r="D328" t="s">
        <v>27</v>
      </c>
      <c r="E328" t="s">
        <v>15</v>
      </c>
      <c r="F328" t="s">
        <v>16</v>
      </c>
      <c r="G328" t="s">
        <v>24</v>
      </c>
      <c r="H328">
        <v>2011</v>
      </c>
      <c r="I328" s="3">
        <v>58886.37</v>
      </c>
      <c r="J328" s="3">
        <v>15467.25</v>
      </c>
      <c r="K328" s="3">
        <v>43419.12</v>
      </c>
      <c r="L328" s="10">
        <f>SUMIFS('KYPCo Gen Asset Grid 2020'!$O:$O,'KYPCo Gen Asset Grid 2020'!$BJ:$BJ,'Select cpr_ledger'!H328,'KYPCo Gen Asset Grid 2020'!$BL:$BL,'Select cpr_ledger'!R328)*T328</f>
        <v>24473.603115340084</v>
      </c>
      <c r="M328" s="10">
        <f>SUMIFS('KYPCo Gen Asset Grid 2020'!$P:$P,'KYPCo Gen Asset Grid 2020'!$BJ:$BJ,'Select cpr_ledger'!H328,'KYPCo Gen Asset Grid 2020'!$BL:$BL,'Select cpr_ledger'!R328)*T328</f>
        <v>13008.233953993455</v>
      </c>
      <c r="N328" s="10">
        <f t="shared" si="125"/>
        <v>11465.369161346629</v>
      </c>
      <c r="O328" s="10">
        <f t="shared" si="130"/>
        <v>-31953.750838653374</v>
      </c>
      <c r="P328" s="10">
        <f t="shared" si="131"/>
        <v>-6710.2876761172083</v>
      </c>
      <c r="R328" s="11" t="s">
        <v>104</v>
      </c>
      <c r="S328" s="10">
        <f t="shared" si="126"/>
        <v>8499666.120000001</v>
      </c>
      <c r="T328" s="12">
        <f t="shared" si="127"/>
        <v>6.9280803702910622E-3</v>
      </c>
      <c r="U328" s="13">
        <f>SUMIFS('KYPCo Gen Asset Grid 2020'!$BK:$BK,'KYPCo Gen Asset Grid 2020'!$BJ:$BJ,'Select cpr_ledger'!H328,'KYPCo Gen Asset Grid 2020'!$BL:$BL,'Select cpr_ledger'!R328)</f>
        <v>1654912.8399999994</v>
      </c>
      <c r="V328" s="14">
        <f t="shared" si="128"/>
        <v>11465.369161346629</v>
      </c>
      <c r="X328" s="17">
        <f t="shared" si="129"/>
        <v>0</v>
      </c>
    </row>
    <row r="329" spans="1:24" x14ac:dyDescent="0.2">
      <c r="A329" t="s">
        <v>11</v>
      </c>
      <c r="B329" t="s">
        <v>34</v>
      </c>
      <c r="C329" t="s">
        <v>13</v>
      </c>
      <c r="D329" t="s">
        <v>35</v>
      </c>
      <c r="E329" t="s">
        <v>15</v>
      </c>
      <c r="F329" t="s">
        <v>16</v>
      </c>
      <c r="G329" t="s">
        <v>24</v>
      </c>
      <c r="H329">
        <v>1963</v>
      </c>
      <c r="I329" s="3">
        <v>642156.69999999995</v>
      </c>
      <c r="J329" s="3">
        <v>446389.07</v>
      </c>
      <c r="K329" s="3">
        <v>195767.63</v>
      </c>
      <c r="L329" s="10">
        <f>SUMIFS('KYPCo Gen Asset Grid 2020'!$O:$O,'KYPCo Gen Asset Grid 2020'!$BJ:$BJ,'Select cpr_ledger'!H329,'KYPCo Gen Asset Grid 2020'!$BL:$BL,'Select cpr_ledger'!R329)*T329</f>
        <v>0</v>
      </c>
      <c r="M329" s="10">
        <f>SUMIFS('KYPCo Gen Asset Grid 2020'!$P:$P,'KYPCo Gen Asset Grid 2020'!$BJ:$BJ,'Select cpr_ledger'!H329,'KYPCo Gen Asset Grid 2020'!$BL:$BL,'Select cpr_ledger'!R329)*T329</f>
        <v>0</v>
      </c>
      <c r="N329" s="10">
        <f t="shared" si="125"/>
        <v>0</v>
      </c>
      <c r="O329" s="10">
        <f t="shared" si="130"/>
        <v>-195767.63</v>
      </c>
      <c r="P329" s="10">
        <f t="shared" si="131"/>
        <v>-41111.202299999997</v>
      </c>
      <c r="R329" s="11" t="s">
        <v>104</v>
      </c>
      <c r="S329" s="10">
        <f t="shared" si="126"/>
        <v>12344361.029999999</v>
      </c>
      <c r="T329" s="12">
        <f t="shared" si="127"/>
        <v>5.202024620305519E-2</v>
      </c>
      <c r="U329" s="13">
        <f>SUMIFS('KYPCo Gen Asset Grid 2020'!$BK:$BK,'KYPCo Gen Asset Grid 2020'!$BJ:$BJ,'Select cpr_ledger'!H329,'KYPCo Gen Asset Grid 2020'!$BL:$BL,'Select cpr_ledger'!R329)</f>
        <v>0</v>
      </c>
      <c r="V329" s="14">
        <f t="shared" si="128"/>
        <v>0</v>
      </c>
      <c r="X329" s="17">
        <f t="shared" si="129"/>
        <v>0</v>
      </c>
    </row>
    <row r="330" spans="1:24" x14ac:dyDescent="0.2">
      <c r="A330" t="s">
        <v>11</v>
      </c>
      <c r="B330" t="s">
        <v>61</v>
      </c>
      <c r="C330" t="s">
        <v>13</v>
      </c>
      <c r="D330" t="s">
        <v>62</v>
      </c>
      <c r="E330" t="s">
        <v>15</v>
      </c>
      <c r="F330" t="s">
        <v>19</v>
      </c>
      <c r="G330" t="s">
        <v>20</v>
      </c>
      <c r="H330">
        <v>2016</v>
      </c>
      <c r="I330" s="3">
        <v>2422.16</v>
      </c>
      <c r="J330" s="3">
        <v>284.24</v>
      </c>
      <c r="K330" s="3">
        <v>2137.92</v>
      </c>
      <c r="L330" s="10">
        <f>SUMIFS('KYPCo Gen Asset Grid 2020'!$O:$O,'KYPCo Gen Asset Grid 2020'!$BJ:$BJ,'Select cpr_ledger'!H330,'KYPCo Gen Asset Grid 2020'!$BL:$BL,'Select cpr_ledger'!R330)*T330</f>
        <v>3940.96</v>
      </c>
      <c r="M330" s="10">
        <f>SUMIFS('KYPCo Gen Asset Grid 2020'!$P:$P,'KYPCo Gen Asset Grid 2020'!$BJ:$BJ,'Select cpr_ledger'!H330,'KYPCo Gen Asset Grid 2020'!$BL:$BL,'Select cpr_ledger'!R330)*T330</f>
        <v>3061.65</v>
      </c>
      <c r="N330" s="10">
        <f t="shared" si="125"/>
        <v>879.31</v>
      </c>
      <c r="O330" s="10">
        <f t="shared" si="130"/>
        <v>-1258.6100000000001</v>
      </c>
      <c r="P330" s="10">
        <f t="shared" si="131"/>
        <v>-264.30810000000002</v>
      </c>
      <c r="R330" s="11" t="s">
        <v>112</v>
      </c>
      <c r="S330" s="10">
        <f t="shared" si="126"/>
        <v>2422.16</v>
      </c>
      <c r="T330" s="12">
        <f t="shared" si="127"/>
        <v>1</v>
      </c>
      <c r="U330" s="13">
        <f>SUMIFS('KYPCo Gen Asset Grid 2020'!$BK:$BK,'KYPCo Gen Asset Grid 2020'!$BJ:$BJ,'Select cpr_ledger'!H330,'KYPCo Gen Asset Grid 2020'!$BL:$BL,'Select cpr_ledger'!R330)</f>
        <v>879.31</v>
      </c>
      <c r="V330" s="14">
        <f t="shared" si="128"/>
        <v>879.31</v>
      </c>
      <c r="X330" s="17">
        <f t="shared" si="129"/>
        <v>0</v>
      </c>
    </row>
    <row r="331" spans="1:24" x14ac:dyDescent="0.2">
      <c r="A331" t="s">
        <v>11</v>
      </c>
      <c r="B331" t="s">
        <v>43</v>
      </c>
      <c r="C331" t="s">
        <v>13</v>
      </c>
      <c r="D331" t="s">
        <v>44</v>
      </c>
      <c r="E331" t="s">
        <v>15</v>
      </c>
      <c r="F331" t="s">
        <v>16</v>
      </c>
      <c r="G331" t="s">
        <v>24</v>
      </c>
      <c r="H331">
        <v>1970</v>
      </c>
      <c r="I331" s="3">
        <v>134342.59</v>
      </c>
      <c r="J331" s="3">
        <v>127733.91</v>
      </c>
      <c r="K331" s="3">
        <v>6608.68</v>
      </c>
      <c r="L331" s="10">
        <f>SUMIFS('KYPCo Gen Asset Grid 2020'!$O:$O,'KYPCo Gen Asset Grid 2020'!$BJ:$BJ,'Select cpr_ledger'!H331,'KYPCo Gen Asset Grid 2020'!$BL:$BL,'Select cpr_ledger'!R331)*T331</f>
        <v>13791.817466922506</v>
      </c>
      <c r="M331" s="10">
        <f>SUMIFS('KYPCo Gen Asset Grid 2020'!$P:$P,'KYPCo Gen Asset Grid 2020'!$BJ:$BJ,'Select cpr_ledger'!H331,'KYPCo Gen Asset Grid 2020'!$BL:$BL,'Select cpr_ledger'!R331)*T331</f>
        <v>13791.817466922506</v>
      </c>
      <c r="N331" s="10">
        <f t="shared" si="125"/>
        <v>0</v>
      </c>
      <c r="O331" s="10">
        <f t="shared" si="130"/>
        <v>-6608.68</v>
      </c>
      <c r="P331" s="10">
        <f t="shared" si="131"/>
        <v>-1387.8227999999999</v>
      </c>
      <c r="R331" s="11" t="s">
        <v>104</v>
      </c>
      <c r="S331" s="10">
        <f t="shared" si="126"/>
        <v>942937.90999999992</v>
      </c>
      <c r="T331" s="12">
        <f t="shared" si="127"/>
        <v>0.14247236066688634</v>
      </c>
      <c r="U331" s="13">
        <f>SUMIFS('KYPCo Gen Asset Grid 2020'!$BK:$BK,'KYPCo Gen Asset Grid 2020'!$BJ:$BJ,'Select cpr_ledger'!H331,'KYPCo Gen Asset Grid 2020'!$BL:$BL,'Select cpr_ledger'!R331)</f>
        <v>0</v>
      </c>
      <c r="V331" s="14">
        <f t="shared" si="128"/>
        <v>0</v>
      </c>
      <c r="X331" s="17">
        <f t="shared" si="129"/>
        <v>0</v>
      </c>
    </row>
    <row r="332" spans="1:24" x14ac:dyDescent="0.2">
      <c r="A332" t="s">
        <v>11</v>
      </c>
      <c r="B332" t="s">
        <v>21</v>
      </c>
      <c r="C332" t="s">
        <v>13</v>
      </c>
      <c r="D332" t="s">
        <v>48</v>
      </c>
      <c r="E332" t="s">
        <v>15</v>
      </c>
      <c r="F332" t="s">
        <v>16</v>
      </c>
      <c r="G332" t="s">
        <v>24</v>
      </c>
      <c r="H332">
        <v>2001</v>
      </c>
      <c r="I332" s="3">
        <v>56856.72</v>
      </c>
      <c r="J332" s="3">
        <v>24843.63</v>
      </c>
      <c r="K332" s="3">
        <v>32013.09</v>
      </c>
      <c r="L332" s="10">
        <f>SUMIFS('KYPCo Gen Asset Grid 2020'!$O:$O,'KYPCo Gen Asset Grid 2020'!$BJ:$BJ,'Select cpr_ledger'!H332,'KYPCo Gen Asset Grid 2020'!$BL:$BL,'Select cpr_ledger'!R332)*T332</f>
        <v>0</v>
      </c>
      <c r="M332" s="10">
        <f>SUMIFS('KYPCo Gen Asset Grid 2020'!$P:$P,'KYPCo Gen Asset Grid 2020'!$BJ:$BJ,'Select cpr_ledger'!H332,'KYPCo Gen Asset Grid 2020'!$BL:$BL,'Select cpr_ledger'!R332)*T332</f>
        <v>0</v>
      </c>
      <c r="N332" s="10">
        <f t="shared" si="125"/>
        <v>0</v>
      </c>
      <c r="O332" s="10">
        <f t="shared" si="130"/>
        <v>-32013.09</v>
      </c>
      <c r="P332" s="10">
        <f t="shared" si="131"/>
        <v>-6722.7488999999996</v>
      </c>
      <c r="R332" s="11" t="s">
        <v>106</v>
      </c>
      <c r="S332" s="10">
        <f t="shared" si="126"/>
        <v>58238.68</v>
      </c>
      <c r="T332" s="12">
        <f t="shared" si="127"/>
        <v>0.97627075338932823</v>
      </c>
      <c r="U332" s="13">
        <f>SUMIFS('KYPCo Gen Asset Grid 2020'!$BK:$BK,'KYPCo Gen Asset Grid 2020'!$BJ:$BJ,'Select cpr_ledger'!H332,'KYPCo Gen Asset Grid 2020'!$BL:$BL,'Select cpr_ledger'!R332)</f>
        <v>0</v>
      </c>
      <c r="V332" s="14">
        <f t="shared" si="128"/>
        <v>0</v>
      </c>
      <c r="X332" s="17">
        <f t="shared" si="129"/>
        <v>0</v>
      </c>
    </row>
    <row r="333" spans="1:24" x14ac:dyDescent="0.2">
      <c r="A333" t="s">
        <v>11</v>
      </c>
      <c r="B333" t="s">
        <v>26</v>
      </c>
      <c r="C333" t="s">
        <v>13</v>
      </c>
      <c r="D333" t="s">
        <v>45</v>
      </c>
      <c r="E333" t="s">
        <v>15</v>
      </c>
      <c r="F333" t="s">
        <v>19</v>
      </c>
      <c r="G333" t="s">
        <v>20</v>
      </c>
      <c r="H333">
        <v>2020</v>
      </c>
      <c r="I333" s="3">
        <v>144972.99</v>
      </c>
      <c r="J333" s="3">
        <v>1801.61</v>
      </c>
      <c r="K333" s="3">
        <v>143171.38</v>
      </c>
      <c r="L333" s="10">
        <f>SUMIFS('KYPCo Gen Asset Grid 2020'!$O:$O,'KYPCo Gen Asset Grid 2020'!$BJ:$BJ,'Select cpr_ledger'!H333,'KYPCo Gen Asset Grid 2020'!$BL:$BL,'Select cpr_ledger'!R333)*T333</f>
        <v>127154.15524897234</v>
      </c>
      <c r="M333" s="10">
        <f>SUMIFS('KYPCo Gen Asset Grid 2020'!$P:$P,'KYPCo Gen Asset Grid 2020'!$BJ:$BJ,'Select cpr_ledger'!H333,'KYPCo Gen Asset Grid 2020'!$BL:$BL,'Select cpr_ledger'!R333)*T333</f>
        <v>4768.2808305331546</v>
      </c>
      <c r="N333" s="10">
        <f t="shared" si="125"/>
        <v>122385.87441843917</v>
      </c>
      <c r="O333" s="10">
        <f t="shared" si="130"/>
        <v>-20785.505581560836</v>
      </c>
      <c r="P333" s="10">
        <f t="shared" si="131"/>
        <v>-4364.9561721277751</v>
      </c>
      <c r="R333" s="11" t="s">
        <v>104</v>
      </c>
      <c r="S333" s="10">
        <f t="shared" si="126"/>
        <v>12502426</v>
      </c>
      <c r="T333" s="12">
        <f t="shared" si="127"/>
        <v>1.1595588728139643E-2</v>
      </c>
      <c r="U333" s="13">
        <f>SUMIFS('KYPCo Gen Asset Grid 2020'!$BK:$BK,'KYPCo Gen Asset Grid 2020'!$BJ:$BJ,'Select cpr_ledger'!H333,'KYPCo Gen Asset Grid 2020'!$BL:$BL,'Select cpr_ledger'!R333)</f>
        <v>10554520.109999999</v>
      </c>
      <c r="V333" s="14">
        <f t="shared" si="128"/>
        <v>122385.87441843917</v>
      </c>
      <c r="X333" s="17">
        <f t="shared" si="129"/>
        <v>0</v>
      </c>
    </row>
    <row r="334" spans="1:24" x14ac:dyDescent="0.2">
      <c r="A334" t="s">
        <v>11</v>
      </c>
      <c r="B334" t="s">
        <v>12</v>
      </c>
      <c r="C334" t="s">
        <v>13</v>
      </c>
      <c r="D334" t="s">
        <v>18</v>
      </c>
      <c r="E334" t="s">
        <v>15</v>
      </c>
      <c r="F334" t="s">
        <v>19</v>
      </c>
      <c r="G334" t="s">
        <v>20</v>
      </c>
      <c r="H334">
        <v>2020</v>
      </c>
      <c r="I334" s="3">
        <v>1574089.06</v>
      </c>
      <c r="J334" s="3">
        <v>23285.96</v>
      </c>
      <c r="K334" s="3">
        <v>1550803.1</v>
      </c>
      <c r="L334" s="10">
        <f>SUMIFS('KYPCo Gen Asset Grid 2020'!$O:$O,'KYPCo Gen Asset Grid 2020'!$BJ:$BJ,'Select cpr_ledger'!H334,'KYPCo Gen Asset Grid 2020'!$BL:$BL,'Select cpr_ledger'!R334)*T334</f>
        <v>1380615.5526691484</v>
      </c>
      <c r="M334" s="10">
        <f>SUMIFS('KYPCo Gen Asset Grid 2020'!$P:$P,'KYPCo Gen Asset Grid 2020'!$BJ:$BJ,'Select cpr_ledger'!H334,'KYPCo Gen Asset Grid 2020'!$BL:$BL,'Select cpr_ledger'!R334)*T334</f>
        <v>51773.083319520083</v>
      </c>
      <c r="N334" s="10">
        <f t="shared" si="125"/>
        <v>1328842.4693496283</v>
      </c>
      <c r="O334" s="10">
        <f t="shared" si="130"/>
        <v>-221960.63065037178</v>
      </c>
      <c r="P334" s="10">
        <f t="shared" si="131"/>
        <v>-46611.732436578073</v>
      </c>
      <c r="R334" s="11" t="s">
        <v>104</v>
      </c>
      <c r="S334" s="10">
        <f t="shared" si="126"/>
        <v>12502426</v>
      </c>
      <c r="T334" s="12">
        <f t="shared" si="127"/>
        <v>0.12590268960600126</v>
      </c>
      <c r="U334" s="13">
        <f>SUMIFS('KYPCo Gen Asset Grid 2020'!$BK:$BK,'KYPCo Gen Asset Grid 2020'!$BJ:$BJ,'Select cpr_ledger'!H334,'KYPCo Gen Asset Grid 2020'!$BL:$BL,'Select cpr_ledger'!R334)</f>
        <v>10554520.109999999</v>
      </c>
      <c r="V334" s="14">
        <f t="shared" si="128"/>
        <v>1328842.4693496283</v>
      </c>
      <c r="X334" s="17">
        <f t="shared" si="129"/>
        <v>0</v>
      </c>
    </row>
    <row r="335" spans="1:24" x14ac:dyDescent="0.2">
      <c r="A335" t="s">
        <v>11</v>
      </c>
      <c r="B335" t="s">
        <v>43</v>
      </c>
      <c r="C335" t="s">
        <v>13</v>
      </c>
      <c r="D335" t="s">
        <v>52</v>
      </c>
      <c r="E335" t="s">
        <v>15</v>
      </c>
      <c r="F335" t="s">
        <v>19</v>
      </c>
      <c r="G335" t="s">
        <v>20</v>
      </c>
      <c r="H335">
        <v>2018</v>
      </c>
      <c r="I335" s="3">
        <v>556840.32999999996</v>
      </c>
      <c r="J335" s="3">
        <v>28576.37</v>
      </c>
      <c r="K335" s="3">
        <v>528263.96</v>
      </c>
      <c r="L335" s="10">
        <f>SUMIFS('KYPCo Gen Asset Grid 2020'!$O:$O,'KYPCo Gen Asset Grid 2020'!$BJ:$BJ,'Select cpr_ledger'!H335,'KYPCo Gen Asset Grid 2020'!$BL:$BL,'Select cpr_ledger'!R335)*T335</f>
        <v>100451.76121004447</v>
      </c>
      <c r="M335" s="10">
        <f>SUMIFS('KYPCo Gen Asset Grid 2020'!$P:$P,'KYPCo Gen Asset Grid 2020'!$BJ:$BJ,'Select cpr_ledger'!H335,'KYPCo Gen Asset Grid 2020'!$BL:$BL,'Select cpr_ledger'!R335)*T335</f>
        <v>17725.718455432951</v>
      </c>
      <c r="N335" s="10">
        <f t="shared" si="125"/>
        <v>82726.042754611524</v>
      </c>
      <c r="O335" s="10">
        <f t="shared" si="130"/>
        <v>-445537.91724538844</v>
      </c>
      <c r="P335" s="10">
        <f t="shared" si="131"/>
        <v>-93562.962621531566</v>
      </c>
      <c r="R335" s="11" t="s">
        <v>104</v>
      </c>
      <c r="S335" s="10">
        <f t="shared" si="126"/>
        <v>21970522.819999997</v>
      </c>
      <c r="T335" s="12">
        <f t="shared" si="127"/>
        <v>2.5344882985356289E-2</v>
      </c>
      <c r="U335" s="13">
        <f>SUMIFS('KYPCo Gen Asset Grid 2020'!$BK:$BK,'KYPCo Gen Asset Grid 2020'!$BJ:$BJ,'Select cpr_ledger'!H335,'KYPCo Gen Asset Grid 2020'!$BL:$BL,'Select cpr_ledger'!R335)</f>
        <v>3264013.6</v>
      </c>
      <c r="V335" s="14">
        <f t="shared" si="128"/>
        <v>82726.042754611524</v>
      </c>
      <c r="X335" s="17">
        <f t="shared" si="129"/>
        <v>0</v>
      </c>
    </row>
    <row r="336" spans="1:24" x14ac:dyDescent="0.2">
      <c r="A336" t="s">
        <v>11</v>
      </c>
      <c r="B336" t="s">
        <v>12</v>
      </c>
      <c r="C336" t="s">
        <v>13</v>
      </c>
      <c r="D336" t="s">
        <v>18</v>
      </c>
      <c r="E336" t="s">
        <v>15</v>
      </c>
      <c r="F336" t="s">
        <v>19</v>
      </c>
      <c r="G336" t="s">
        <v>20</v>
      </c>
      <c r="H336">
        <v>1975</v>
      </c>
      <c r="I336" s="3">
        <v>440077.98</v>
      </c>
      <c r="J336" s="3">
        <v>443725.51</v>
      </c>
      <c r="K336" s="3">
        <v>-3647.53</v>
      </c>
      <c r="L336" s="10">
        <f>SUMIFS('KYPCo Gen Asset Grid 2020'!$O:$O,'KYPCo Gen Asset Grid 2020'!$BJ:$BJ,'Select cpr_ledger'!H336,'KYPCo Gen Asset Grid 2020'!$BL:$BL,'Select cpr_ledger'!R336)*T336</f>
        <v>858595.33138549468</v>
      </c>
      <c r="M336" s="10">
        <f>SUMIFS('KYPCo Gen Asset Grid 2020'!$P:$P,'KYPCo Gen Asset Grid 2020'!$BJ:$BJ,'Select cpr_ledger'!H336,'KYPCo Gen Asset Grid 2020'!$BL:$BL,'Select cpr_ledger'!R336)*T336</f>
        <v>858595.33138549468</v>
      </c>
      <c r="N336" s="10">
        <f t="shared" si="125"/>
        <v>0</v>
      </c>
      <c r="O336" s="10">
        <f t="shared" si="130"/>
        <v>3647.53</v>
      </c>
      <c r="P336" s="10">
        <f t="shared" si="131"/>
        <v>765.98130000000003</v>
      </c>
      <c r="R336" s="11" t="s">
        <v>104</v>
      </c>
      <c r="S336" s="10">
        <f t="shared" si="126"/>
        <v>883928.82</v>
      </c>
      <c r="T336" s="12">
        <f t="shared" si="127"/>
        <v>0.49786585756984369</v>
      </c>
      <c r="U336" s="13">
        <f>SUMIFS('KYPCo Gen Asset Grid 2020'!$BK:$BK,'KYPCo Gen Asset Grid 2020'!$BJ:$BJ,'Select cpr_ledger'!H336,'KYPCo Gen Asset Grid 2020'!$BL:$BL,'Select cpr_ledger'!R336)</f>
        <v>0</v>
      </c>
      <c r="V336" s="14">
        <f t="shared" si="128"/>
        <v>0</v>
      </c>
      <c r="X336" s="17">
        <f t="shared" si="129"/>
        <v>0</v>
      </c>
    </row>
    <row r="337" spans="1:24" x14ac:dyDescent="0.2">
      <c r="A337" t="s">
        <v>11</v>
      </c>
      <c r="B337" t="s">
        <v>28</v>
      </c>
      <c r="C337" t="s">
        <v>13</v>
      </c>
      <c r="D337" t="s">
        <v>29</v>
      </c>
      <c r="E337" t="s">
        <v>15</v>
      </c>
      <c r="F337" t="s">
        <v>30</v>
      </c>
      <c r="G337" t="s">
        <v>31</v>
      </c>
      <c r="H337">
        <v>2017</v>
      </c>
      <c r="I337" s="3">
        <v>2761571.06</v>
      </c>
      <c r="J337" s="3">
        <v>2100991.17</v>
      </c>
      <c r="K337" s="3">
        <v>660579.89</v>
      </c>
      <c r="L337" s="10">
        <f>I337</f>
        <v>2761571.06</v>
      </c>
      <c r="M337" s="10">
        <f>L337*36/36</f>
        <v>2761571.06</v>
      </c>
      <c r="N337" s="10">
        <f t="shared" ref="N337" si="132">L337-M337</f>
        <v>0</v>
      </c>
      <c r="O337" s="10">
        <f t="shared" si="130"/>
        <v>-660579.89</v>
      </c>
      <c r="P337" s="10">
        <f t="shared" si="131"/>
        <v>-138721.7769</v>
      </c>
      <c r="Q337" s="11" t="s">
        <v>99</v>
      </c>
      <c r="S337" s="11"/>
    </row>
    <row r="338" spans="1:24" x14ac:dyDescent="0.2">
      <c r="A338" t="s">
        <v>11</v>
      </c>
      <c r="B338" t="s">
        <v>26</v>
      </c>
      <c r="C338" t="s">
        <v>13</v>
      </c>
      <c r="D338" t="s">
        <v>45</v>
      </c>
      <c r="E338" t="s">
        <v>15</v>
      </c>
      <c r="F338" t="s">
        <v>19</v>
      </c>
      <c r="G338" t="s">
        <v>20</v>
      </c>
      <c r="H338">
        <v>1974</v>
      </c>
      <c r="I338" s="3">
        <v>98550.2</v>
      </c>
      <c r="J338" s="3">
        <v>98942.6</v>
      </c>
      <c r="K338" s="3">
        <v>-392.4</v>
      </c>
      <c r="L338" s="10">
        <f>SUMIFS('KYPCo Gen Asset Grid 2020'!$O:$O,'KYPCo Gen Asset Grid 2020'!$BJ:$BJ,'Select cpr_ledger'!H338,'KYPCo Gen Asset Grid 2020'!$BL:$BL,'Select cpr_ledger'!R338)*T338</f>
        <v>155511.96368760013</v>
      </c>
      <c r="M338" s="10">
        <f>SUMIFS('KYPCo Gen Asset Grid 2020'!$P:$P,'KYPCo Gen Asset Grid 2020'!$BJ:$BJ,'Select cpr_ledger'!H338,'KYPCo Gen Asset Grid 2020'!$BL:$BL,'Select cpr_ledger'!R338)*T338</f>
        <v>155511.96368760013</v>
      </c>
      <c r="N338" s="10">
        <f t="shared" ref="N338:N367" si="133">V338</f>
        <v>0</v>
      </c>
      <c r="O338" s="10">
        <f t="shared" si="130"/>
        <v>392.4</v>
      </c>
      <c r="P338" s="10">
        <f t="shared" si="131"/>
        <v>82.403999999999996</v>
      </c>
      <c r="R338" s="11" t="s">
        <v>104</v>
      </c>
      <c r="S338" s="10">
        <f t="shared" ref="S338:S367" si="134">SUMIFS($I:$I,$H:$H,H338,$R:$R,R338)</f>
        <v>788433.21</v>
      </c>
      <c r="T338" s="12">
        <f t="shared" ref="T338:T367" si="135">I338/S338</f>
        <v>0.12499498847847873</v>
      </c>
      <c r="U338" s="13">
        <f>SUMIFS('KYPCo Gen Asset Grid 2020'!$BK:$BK,'KYPCo Gen Asset Grid 2020'!$BJ:$BJ,'Select cpr_ledger'!H338,'KYPCo Gen Asset Grid 2020'!$BL:$BL,'Select cpr_ledger'!R338)</f>
        <v>0</v>
      </c>
      <c r="V338" s="14">
        <f t="shared" ref="V338:V367" si="136">U338*T338</f>
        <v>0</v>
      </c>
      <c r="X338" s="17">
        <f t="shared" ref="X338:X367" si="137">L338-M338-V338</f>
        <v>0</v>
      </c>
    </row>
    <row r="339" spans="1:24" x14ac:dyDescent="0.2">
      <c r="A339" t="s">
        <v>11</v>
      </c>
      <c r="B339" t="s">
        <v>43</v>
      </c>
      <c r="C339" t="s">
        <v>13</v>
      </c>
      <c r="D339" t="s">
        <v>52</v>
      </c>
      <c r="E339" t="s">
        <v>15</v>
      </c>
      <c r="F339" t="s">
        <v>19</v>
      </c>
      <c r="G339" t="s">
        <v>20</v>
      </c>
      <c r="H339">
        <v>1995</v>
      </c>
      <c r="I339" s="3">
        <v>6772.5</v>
      </c>
      <c r="J339" s="3">
        <v>3545.08</v>
      </c>
      <c r="K339" s="3">
        <v>3227.42</v>
      </c>
      <c r="L339" s="10">
        <f>SUMIFS('KYPCo Gen Asset Grid 2020'!$O:$O,'KYPCo Gen Asset Grid 2020'!$BJ:$BJ,'Select cpr_ledger'!H339,'KYPCo Gen Asset Grid 2020'!$BL:$BL,'Select cpr_ledger'!R339)*T339</f>
        <v>4627.7546558695485</v>
      </c>
      <c r="M339" s="10">
        <f>SUMIFS('KYPCo Gen Asset Grid 2020'!$P:$P,'KYPCo Gen Asset Grid 2020'!$BJ:$BJ,'Select cpr_ledger'!H339,'KYPCo Gen Asset Grid 2020'!$BL:$BL,'Select cpr_ledger'!R339)*T339</f>
        <v>4627.7546558695485</v>
      </c>
      <c r="N339" s="10">
        <f t="shared" si="133"/>
        <v>0</v>
      </c>
      <c r="O339" s="10">
        <f t="shared" si="130"/>
        <v>-3227.42</v>
      </c>
      <c r="P339" s="10">
        <f t="shared" si="131"/>
        <v>-677.75819999999999</v>
      </c>
      <c r="R339" s="11" t="s">
        <v>104</v>
      </c>
      <c r="S339" s="10">
        <f t="shared" si="134"/>
        <v>2120108.7999999998</v>
      </c>
      <c r="T339" s="12">
        <f t="shared" si="135"/>
        <v>3.19441153208741E-3</v>
      </c>
      <c r="U339" s="13">
        <f>SUMIFS('KYPCo Gen Asset Grid 2020'!$BK:$BK,'KYPCo Gen Asset Grid 2020'!$BJ:$BJ,'Select cpr_ledger'!H339,'KYPCo Gen Asset Grid 2020'!$BL:$BL,'Select cpr_ledger'!R339)</f>
        <v>0</v>
      </c>
      <c r="V339" s="14">
        <f t="shared" si="136"/>
        <v>0</v>
      </c>
      <c r="X339" s="17">
        <f t="shared" si="137"/>
        <v>0</v>
      </c>
    </row>
    <row r="340" spans="1:24" x14ac:dyDescent="0.2">
      <c r="A340" t="s">
        <v>11</v>
      </c>
      <c r="B340" t="s">
        <v>22</v>
      </c>
      <c r="C340" t="s">
        <v>13</v>
      </c>
      <c r="D340" t="s">
        <v>25</v>
      </c>
      <c r="E340" t="s">
        <v>17</v>
      </c>
      <c r="F340" t="s">
        <v>16</v>
      </c>
      <c r="G340" t="s">
        <v>24</v>
      </c>
      <c r="H340">
        <v>2020</v>
      </c>
      <c r="I340" s="3">
        <v>1093217.1299999999</v>
      </c>
      <c r="J340" s="3">
        <v>16050.29</v>
      </c>
      <c r="K340" s="3">
        <v>1077166.8400000001</v>
      </c>
      <c r="L340" s="10">
        <f>SUMIFS('KYPCo Gen Asset Grid 2020'!$O:$O,'KYPCo Gen Asset Grid 2020'!$BJ:$BJ,'Select cpr_ledger'!H340,'KYPCo Gen Asset Grid 2020'!$BL:$BL,'Select cpr_ledger'!R340)*T340</f>
        <v>958848.27007331466</v>
      </c>
      <c r="M340" s="10">
        <f>SUMIFS('KYPCo Gen Asset Grid 2020'!$P:$P,'KYPCo Gen Asset Grid 2020'!$BJ:$BJ,'Select cpr_ledger'!H340,'KYPCo Gen Asset Grid 2020'!$BL:$BL,'Select cpr_ledger'!R340)*T340</f>
        <v>35956.810193329598</v>
      </c>
      <c r="N340" s="10">
        <f t="shared" si="133"/>
        <v>922891.45987998508</v>
      </c>
      <c r="O340" s="10">
        <f t="shared" si="130"/>
        <v>-154275.380120015</v>
      </c>
      <c r="P340" s="10">
        <f t="shared" si="131"/>
        <v>-32397.829825203149</v>
      </c>
      <c r="R340" s="11" t="s">
        <v>104</v>
      </c>
      <c r="S340" s="10">
        <f t="shared" si="134"/>
        <v>12502426</v>
      </c>
      <c r="T340" s="12">
        <f t="shared" si="135"/>
        <v>8.7440399967174356E-2</v>
      </c>
      <c r="U340" s="13">
        <f>SUMIFS('KYPCo Gen Asset Grid 2020'!$BK:$BK,'KYPCo Gen Asset Grid 2020'!$BJ:$BJ,'Select cpr_ledger'!H340,'KYPCo Gen Asset Grid 2020'!$BL:$BL,'Select cpr_ledger'!R340)</f>
        <v>10554520.109999999</v>
      </c>
      <c r="V340" s="14">
        <f t="shared" si="136"/>
        <v>922891.45987998508</v>
      </c>
      <c r="X340" s="17">
        <f t="shared" si="137"/>
        <v>0</v>
      </c>
    </row>
    <row r="341" spans="1:24" x14ac:dyDescent="0.2">
      <c r="A341" t="s">
        <v>11</v>
      </c>
      <c r="B341" t="s">
        <v>26</v>
      </c>
      <c r="C341" t="s">
        <v>13</v>
      </c>
      <c r="D341" t="s">
        <v>27</v>
      </c>
      <c r="E341" t="s">
        <v>15</v>
      </c>
      <c r="F341" t="s">
        <v>16</v>
      </c>
      <c r="G341" t="s">
        <v>24</v>
      </c>
      <c r="H341">
        <v>2010</v>
      </c>
      <c r="I341" s="3">
        <v>56859.839999999997</v>
      </c>
      <c r="J341" s="3">
        <v>16507.05</v>
      </c>
      <c r="K341" s="3">
        <v>40352.79</v>
      </c>
      <c r="L341" s="10">
        <f>SUMIFS('KYPCo Gen Asset Grid 2020'!$O:$O,'KYPCo Gen Asset Grid 2020'!$BJ:$BJ,'Select cpr_ledger'!H341,'KYPCo Gen Asset Grid 2020'!$BL:$BL,'Select cpr_ledger'!R341)*T341</f>
        <v>55202.936798238741</v>
      </c>
      <c r="M341" s="10">
        <f>SUMIFS('KYPCo Gen Asset Grid 2020'!$P:$P,'KYPCo Gen Asset Grid 2020'!$BJ:$BJ,'Select cpr_ledger'!H341,'KYPCo Gen Asset Grid 2020'!$BL:$BL,'Select cpr_ledger'!R341)*T341</f>
        <v>33309.453489139378</v>
      </c>
      <c r="N341" s="10">
        <f t="shared" si="133"/>
        <v>21893.483309099356</v>
      </c>
      <c r="O341" s="10">
        <f t="shared" si="130"/>
        <v>-18459.306690900645</v>
      </c>
      <c r="P341" s="10">
        <f t="shared" si="131"/>
        <v>-3876.4544050891354</v>
      </c>
      <c r="R341" s="11" t="s">
        <v>104</v>
      </c>
      <c r="S341" s="10">
        <f t="shared" si="134"/>
        <v>6472391.5700000003</v>
      </c>
      <c r="T341" s="12">
        <f t="shared" si="135"/>
        <v>8.7849814686041926E-3</v>
      </c>
      <c r="U341" s="13">
        <f>SUMIFS('KYPCo Gen Asset Grid 2020'!$BK:$BK,'KYPCo Gen Asset Grid 2020'!$BJ:$BJ,'Select cpr_ledger'!H341,'KYPCo Gen Asset Grid 2020'!$BL:$BL,'Select cpr_ledger'!R341)</f>
        <v>2492149.0599999996</v>
      </c>
      <c r="V341" s="14">
        <f t="shared" si="136"/>
        <v>21893.483309099356</v>
      </c>
      <c r="X341" s="17">
        <f t="shared" si="137"/>
        <v>0</v>
      </c>
    </row>
    <row r="342" spans="1:24" x14ac:dyDescent="0.2">
      <c r="A342" t="s">
        <v>11</v>
      </c>
      <c r="B342" t="s">
        <v>12</v>
      </c>
      <c r="C342" t="s">
        <v>13</v>
      </c>
      <c r="D342" t="s">
        <v>18</v>
      </c>
      <c r="E342" t="s">
        <v>15</v>
      </c>
      <c r="F342" t="s">
        <v>19</v>
      </c>
      <c r="G342" t="s">
        <v>20</v>
      </c>
      <c r="H342">
        <v>1996</v>
      </c>
      <c r="I342" s="3">
        <v>311182.73</v>
      </c>
      <c r="J342" s="3">
        <v>225567.48</v>
      </c>
      <c r="K342" s="3">
        <v>85615.25</v>
      </c>
      <c r="L342" s="10">
        <f>SUMIFS('KYPCo Gen Asset Grid 2020'!$O:$O,'KYPCo Gen Asset Grid 2020'!$BJ:$BJ,'Select cpr_ledger'!H342,'KYPCo Gen Asset Grid 2020'!$BL:$BL,'Select cpr_ledger'!R342)*T342</f>
        <v>387296.26481040887</v>
      </c>
      <c r="M342" s="10">
        <f>SUMIFS('KYPCo Gen Asset Grid 2020'!$P:$P,'KYPCo Gen Asset Grid 2020'!$BJ:$BJ,'Select cpr_ledger'!H342,'KYPCo Gen Asset Grid 2020'!$BL:$BL,'Select cpr_ledger'!R342)*T342</f>
        <v>387296.26481040887</v>
      </c>
      <c r="N342" s="10">
        <f t="shared" si="133"/>
        <v>0</v>
      </c>
      <c r="O342" s="10">
        <f t="shared" si="130"/>
        <v>-85615.25</v>
      </c>
      <c r="P342" s="10">
        <f t="shared" si="131"/>
        <v>-17979.202499999999</v>
      </c>
      <c r="R342" s="11" t="s">
        <v>104</v>
      </c>
      <c r="S342" s="10">
        <f t="shared" si="134"/>
        <v>1874497.2099999997</v>
      </c>
      <c r="T342" s="12">
        <f t="shared" si="135"/>
        <v>0.16600863865782975</v>
      </c>
      <c r="U342" s="13">
        <f>SUMIFS('KYPCo Gen Asset Grid 2020'!$BK:$BK,'KYPCo Gen Asset Grid 2020'!$BJ:$BJ,'Select cpr_ledger'!H342,'KYPCo Gen Asset Grid 2020'!$BL:$BL,'Select cpr_ledger'!R342)</f>
        <v>0</v>
      </c>
      <c r="V342" s="14">
        <f t="shared" si="136"/>
        <v>0</v>
      </c>
      <c r="X342" s="17">
        <f t="shared" si="137"/>
        <v>0</v>
      </c>
    </row>
    <row r="343" spans="1:24" x14ac:dyDescent="0.2">
      <c r="A343" t="s">
        <v>11</v>
      </c>
      <c r="B343" t="s">
        <v>34</v>
      </c>
      <c r="C343" t="s">
        <v>13</v>
      </c>
      <c r="D343" t="s">
        <v>40</v>
      </c>
      <c r="E343" t="s">
        <v>15</v>
      </c>
      <c r="F343" t="s">
        <v>19</v>
      </c>
      <c r="G343" t="s">
        <v>20</v>
      </c>
      <c r="H343">
        <v>2007</v>
      </c>
      <c r="I343" s="3">
        <v>191801.41</v>
      </c>
      <c r="J343" s="3">
        <v>78334.8</v>
      </c>
      <c r="K343" s="3">
        <v>113466.61</v>
      </c>
      <c r="L343" s="10">
        <f>SUMIFS('KYPCo Gen Asset Grid 2020'!$O:$O,'KYPCo Gen Asset Grid 2020'!$BJ:$BJ,'Select cpr_ledger'!H343,'KYPCo Gen Asset Grid 2020'!$BL:$BL,'Select cpr_ledger'!R343)*T343</f>
        <v>72333.2358307658</v>
      </c>
      <c r="M343" s="10">
        <f>SUMIFS('KYPCo Gen Asset Grid 2020'!$P:$P,'KYPCo Gen Asset Grid 2020'!$BJ:$BJ,'Select cpr_ledger'!H343,'KYPCo Gen Asset Grid 2020'!$BL:$BL,'Select cpr_ledger'!R343)*T343</f>
        <v>51576.65182299634</v>
      </c>
      <c r="N343" s="10">
        <f t="shared" si="133"/>
        <v>20756.584007769452</v>
      </c>
      <c r="O343" s="10">
        <f t="shared" si="130"/>
        <v>-92710.025992230541</v>
      </c>
      <c r="P343" s="10">
        <f t="shared" si="131"/>
        <v>-19469.105458368413</v>
      </c>
      <c r="R343" s="11" t="s">
        <v>104</v>
      </c>
      <c r="S343" s="10">
        <f t="shared" si="134"/>
        <v>514164505.98999995</v>
      </c>
      <c r="T343" s="12">
        <f t="shared" si="135"/>
        <v>3.7303510406789994E-4</v>
      </c>
      <c r="U343" s="13">
        <f>SUMIFS('KYPCo Gen Asset Grid 2020'!$BK:$BK,'KYPCo Gen Asset Grid 2020'!$BJ:$BJ,'Select cpr_ledger'!H343,'KYPCo Gen Asset Grid 2020'!$BL:$BL,'Select cpr_ledger'!R343)</f>
        <v>55642441.640000008</v>
      </c>
      <c r="V343" s="14">
        <f t="shared" si="136"/>
        <v>20756.584007769452</v>
      </c>
      <c r="X343" s="17">
        <f t="shared" si="137"/>
        <v>0</v>
      </c>
    </row>
    <row r="344" spans="1:24" x14ac:dyDescent="0.2">
      <c r="A344" t="s">
        <v>11</v>
      </c>
      <c r="B344" t="s">
        <v>26</v>
      </c>
      <c r="C344" t="s">
        <v>13</v>
      </c>
      <c r="D344" t="s">
        <v>27</v>
      </c>
      <c r="E344" t="s">
        <v>15</v>
      </c>
      <c r="F344" t="s">
        <v>16</v>
      </c>
      <c r="G344" t="s">
        <v>24</v>
      </c>
      <c r="H344">
        <v>2002</v>
      </c>
      <c r="I344" s="3">
        <v>940063.68</v>
      </c>
      <c r="J344" s="3">
        <v>480843.26</v>
      </c>
      <c r="K344" s="3">
        <v>459220.42</v>
      </c>
      <c r="L344" s="10">
        <f>SUMIFS('KYPCo Gen Asset Grid 2020'!$O:$O,'KYPCo Gen Asset Grid 2020'!$BJ:$BJ,'Select cpr_ledger'!H344,'KYPCo Gen Asset Grid 2020'!$BL:$BL,'Select cpr_ledger'!R344)*T344</f>
        <v>400521.98529605032</v>
      </c>
      <c r="M344" s="10">
        <f>SUMIFS('KYPCo Gen Asset Grid 2020'!$P:$P,'KYPCo Gen Asset Grid 2020'!$BJ:$BJ,'Select cpr_ledger'!H344,'KYPCo Gen Asset Grid 2020'!$BL:$BL,'Select cpr_ledger'!R344)*T344</f>
        <v>374882.50539647409</v>
      </c>
      <c r="N344" s="10">
        <f t="shared" si="133"/>
        <v>25639.479899576272</v>
      </c>
      <c r="O344" s="10">
        <f t="shared" ref="O344:O364" si="138">N344-K344</f>
        <v>-433580.9401004237</v>
      </c>
      <c r="P344" s="10">
        <f t="shared" ref="P344:P364" si="139">O344*0.21</f>
        <v>-91051.997421088978</v>
      </c>
      <c r="R344" s="11" t="s">
        <v>104</v>
      </c>
      <c r="S344" s="10">
        <f t="shared" si="134"/>
        <v>8792428.2299999986</v>
      </c>
      <c r="T344" s="12">
        <f t="shared" si="135"/>
        <v>0.10691741296135666</v>
      </c>
      <c r="U344" s="13">
        <f>SUMIFS('KYPCo Gen Asset Grid 2020'!$BK:$BK,'KYPCo Gen Asset Grid 2020'!$BJ:$BJ,'Select cpr_ledger'!H344,'KYPCo Gen Asset Grid 2020'!$BL:$BL,'Select cpr_ledger'!R344)</f>
        <v>239806.39999999991</v>
      </c>
      <c r="V344" s="14">
        <f t="shared" si="136"/>
        <v>25639.479899576272</v>
      </c>
      <c r="X344" s="17">
        <f t="shared" si="137"/>
        <v>-4.7293724492192268E-11</v>
      </c>
    </row>
    <row r="345" spans="1:24" x14ac:dyDescent="0.2">
      <c r="A345" t="s">
        <v>11</v>
      </c>
      <c r="B345" t="s">
        <v>22</v>
      </c>
      <c r="C345" t="s">
        <v>13</v>
      </c>
      <c r="D345" t="s">
        <v>25</v>
      </c>
      <c r="E345" t="s">
        <v>15</v>
      </c>
      <c r="F345" t="s">
        <v>16</v>
      </c>
      <c r="G345" t="s">
        <v>24</v>
      </c>
      <c r="H345">
        <v>2010</v>
      </c>
      <c r="I345" s="3">
        <v>17442.310000000001</v>
      </c>
      <c r="J345" s="3">
        <v>5377.74</v>
      </c>
      <c r="K345" s="3">
        <v>12064.57</v>
      </c>
      <c r="L345" s="10">
        <f>SUMIFS('KYPCo Gen Asset Grid 2020'!$O:$O,'KYPCo Gen Asset Grid 2020'!$BJ:$BJ,'Select cpr_ledger'!H345,'KYPCo Gen Asset Grid 2020'!$BL:$BL,'Select cpr_ledger'!R345)*T345</f>
        <v>16934.038796895798</v>
      </c>
      <c r="M345" s="10">
        <f>SUMIFS('KYPCo Gen Asset Grid 2020'!$P:$P,'KYPCo Gen Asset Grid 2020'!$BJ:$BJ,'Select cpr_ledger'!H345,'KYPCo Gen Asset Grid 2020'!$BL:$BL,'Select cpr_ledger'!R345)*T345</f>
        <v>10217.999447204753</v>
      </c>
      <c r="N345" s="10">
        <f t="shared" si="133"/>
        <v>6716.0393496910438</v>
      </c>
      <c r="O345" s="10">
        <f t="shared" si="138"/>
        <v>-5348.530650308956</v>
      </c>
      <c r="P345" s="10">
        <f t="shared" si="139"/>
        <v>-1123.1914365648806</v>
      </c>
      <c r="R345" s="11" t="s">
        <v>104</v>
      </c>
      <c r="S345" s="10">
        <f t="shared" si="134"/>
        <v>6472391.5700000003</v>
      </c>
      <c r="T345" s="12">
        <f t="shared" si="135"/>
        <v>2.6948786721814485E-3</v>
      </c>
      <c r="U345" s="13">
        <f>SUMIFS('KYPCo Gen Asset Grid 2020'!$BK:$BK,'KYPCo Gen Asset Grid 2020'!$BJ:$BJ,'Select cpr_ledger'!H345,'KYPCo Gen Asset Grid 2020'!$BL:$BL,'Select cpr_ledger'!R345)</f>
        <v>2492149.0599999996</v>
      </c>
      <c r="V345" s="14">
        <f t="shared" si="136"/>
        <v>6716.0393496910438</v>
      </c>
      <c r="X345" s="17">
        <f t="shared" si="137"/>
        <v>0</v>
      </c>
    </row>
    <row r="346" spans="1:24" x14ac:dyDescent="0.2">
      <c r="A346" t="s">
        <v>11</v>
      </c>
      <c r="B346" t="s">
        <v>22</v>
      </c>
      <c r="C346" t="s">
        <v>13</v>
      </c>
      <c r="D346" t="s">
        <v>25</v>
      </c>
      <c r="E346" t="s">
        <v>15</v>
      </c>
      <c r="F346" t="s">
        <v>16</v>
      </c>
      <c r="G346" t="s">
        <v>24</v>
      </c>
      <c r="H346">
        <v>2018</v>
      </c>
      <c r="I346" s="3">
        <v>3754601.67</v>
      </c>
      <c r="J346" s="3">
        <v>275619.49</v>
      </c>
      <c r="K346" s="3">
        <v>3478982.18</v>
      </c>
      <c r="L346" s="10">
        <f>SUMIFS('KYPCo Gen Asset Grid 2020'!$O:$O,'KYPCo Gen Asset Grid 2020'!$BJ:$BJ,'Select cpr_ledger'!H346,'KYPCo Gen Asset Grid 2020'!$BL:$BL,'Select cpr_ledger'!R346)*T346</f>
        <v>677315.07592791307</v>
      </c>
      <c r="M346" s="10">
        <f>SUMIFS('KYPCo Gen Asset Grid 2020'!$P:$P,'KYPCo Gen Asset Grid 2020'!$BJ:$BJ,'Select cpr_ledger'!H346,'KYPCo Gen Asset Grid 2020'!$BL:$BL,'Select cpr_ledger'!R346)*T346</f>
        <v>119519.0228314073</v>
      </c>
      <c r="N346" s="10">
        <f t="shared" si="133"/>
        <v>557796.05309650581</v>
      </c>
      <c r="O346" s="10">
        <f t="shared" si="138"/>
        <v>-2921186.1269034944</v>
      </c>
      <c r="P346" s="10">
        <f t="shared" si="139"/>
        <v>-613449.08664973383</v>
      </c>
      <c r="R346" s="11" t="s">
        <v>104</v>
      </c>
      <c r="S346" s="10">
        <f t="shared" si="134"/>
        <v>21970522.819999997</v>
      </c>
      <c r="T346" s="12">
        <f t="shared" si="135"/>
        <v>0.17089268656739232</v>
      </c>
      <c r="U346" s="13">
        <f>SUMIFS('KYPCo Gen Asset Grid 2020'!$BK:$BK,'KYPCo Gen Asset Grid 2020'!$BJ:$BJ,'Select cpr_ledger'!H346,'KYPCo Gen Asset Grid 2020'!$BL:$BL,'Select cpr_ledger'!R346)</f>
        <v>3264013.6</v>
      </c>
      <c r="V346" s="14">
        <f t="shared" si="136"/>
        <v>557796.05309650581</v>
      </c>
      <c r="X346" s="17">
        <f t="shared" si="137"/>
        <v>0</v>
      </c>
    </row>
    <row r="347" spans="1:24" x14ac:dyDescent="0.2">
      <c r="A347" t="s">
        <v>11</v>
      </c>
      <c r="B347" t="s">
        <v>12</v>
      </c>
      <c r="C347" t="s">
        <v>13</v>
      </c>
      <c r="D347" t="s">
        <v>14</v>
      </c>
      <c r="E347" t="s">
        <v>15</v>
      </c>
      <c r="F347" t="s">
        <v>16</v>
      </c>
      <c r="G347" t="s">
        <v>24</v>
      </c>
      <c r="H347">
        <v>1985</v>
      </c>
      <c r="I347" s="3">
        <v>146983.35</v>
      </c>
      <c r="J347" s="3">
        <v>144949.6</v>
      </c>
      <c r="K347" s="3">
        <v>2033.75</v>
      </c>
      <c r="L347" s="10">
        <f>SUMIFS('KYPCo Gen Asset Grid 2020'!$O:$O,'KYPCo Gen Asset Grid 2020'!$BJ:$BJ,'Select cpr_ledger'!H347,'KYPCo Gen Asset Grid 2020'!$BL:$BL,'Select cpr_ledger'!R347)*T347</f>
        <v>57160.70888847694</v>
      </c>
      <c r="M347" s="10">
        <f>SUMIFS('KYPCo Gen Asset Grid 2020'!$P:$P,'KYPCo Gen Asset Grid 2020'!$BJ:$BJ,'Select cpr_ledger'!H347,'KYPCo Gen Asset Grid 2020'!$BL:$BL,'Select cpr_ledger'!R347)*T347</f>
        <v>57160.70888847694</v>
      </c>
      <c r="N347" s="10">
        <f t="shared" si="133"/>
        <v>0</v>
      </c>
      <c r="O347" s="10">
        <f t="shared" si="138"/>
        <v>-2033.75</v>
      </c>
      <c r="P347" s="10">
        <f t="shared" si="139"/>
        <v>-427.08749999999998</v>
      </c>
      <c r="R347" s="11" t="s">
        <v>104</v>
      </c>
      <c r="S347" s="10">
        <f t="shared" si="134"/>
        <v>597248.6100000001</v>
      </c>
      <c r="T347" s="12">
        <f t="shared" si="135"/>
        <v>0.24610078205121311</v>
      </c>
      <c r="U347" s="13">
        <f>SUMIFS('KYPCo Gen Asset Grid 2020'!$BK:$BK,'KYPCo Gen Asset Grid 2020'!$BJ:$BJ,'Select cpr_ledger'!H347,'KYPCo Gen Asset Grid 2020'!$BL:$BL,'Select cpr_ledger'!R347)</f>
        <v>0</v>
      </c>
      <c r="V347" s="14">
        <f t="shared" si="136"/>
        <v>0</v>
      </c>
      <c r="X347" s="17">
        <f t="shared" si="137"/>
        <v>0</v>
      </c>
    </row>
    <row r="348" spans="1:24" x14ac:dyDescent="0.2">
      <c r="A348" t="s">
        <v>11</v>
      </c>
      <c r="B348" t="s">
        <v>64</v>
      </c>
      <c r="C348" t="s">
        <v>13</v>
      </c>
      <c r="D348" t="s">
        <v>65</v>
      </c>
      <c r="E348" t="s">
        <v>15</v>
      </c>
      <c r="F348" t="s">
        <v>16</v>
      </c>
      <c r="G348" t="s">
        <v>24</v>
      </c>
      <c r="H348">
        <v>2004</v>
      </c>
      <c r="I348" s="3">
        <v>11433.43</v>
      </c>
      <c r="J348" s="3">
        <v>4180.03</v>
      </c>
      <c r="K348" s="3">
        <v>7253.4</v>
      </c>
      <c r="L348" s="10">
        <f>SUMIFS('KYPCo Gen Asset Grid 2020'!$O:$O,'KYPCo Gen Asset Grid 2020'!$BJ:$BJ,'Select cpr_ledger'!H348,'KYPCo Gen Asset Grid 2020'!$BL:$BL,'Select cpr_ledger'!R348)*T348</f>
        <v>3832.0997812632359</v>
      </c>
      <c r="M348" s="10">
        <f>SUMIFS('KYPCo Gen Asset Grid 2020'!$P:$P,'KYPCo Gen Asset Grid 2020'!$BJ:$BJ,'Select cpr_ledger'!H348,'KYPCo Gen Asset Grid 2020'!$BL:$BL,'Select cpr_ledger'!R348)*T348</f>
        <v>3832.0997812632359</v>
      </c>
      <c r="N348" s="10">
        <f t="shared" si="133"/>
        <v>0</v>
      </c>
      <c r="O348" s="10">
        <f t="shared" si="138"/>
        <v>-7253.4</v>
      </c>
      <c r="P348" s="10">
        <f t="shared" si="139"/>
        <v>-1523.2139999999999</v>
      </c>
      <c r="R348" s="11" t="s">
        <v>112</v>
      </c>
      <c r="S348" s="10">
        <f t="shared" si="134"/>
        <v>602342.73</v>
      </c>
      <c r="T348" s="12">
        <f t="shared" si="135"/>
        <v>1.8981602052373075E-2</v>
      </c>
      <c r="U348" s="13">
        <f>SUMIFS('KYPCo Gen Asset Grid 2020'!$BK:$BK,'KYPCo Gen Asset Grid 2020'!$BJ:$BJ,'Select cpr_ledger'!H348,'KYPCo Gen Asset Grid 2020'!$BL:$BL,'Select cpr_ledger'!R348)</f>
        <v>0</v>
      </c>
      <c r="V348" s="14">
        <f t="shared" si="136"/>
        <v>0</v>
      </c>
      <c r="X348" s="17">
        <f t="shared" si="137"/>
        <v>0</v>
      </c>
    </row>
    <row r="349" spans="1:24" x14ac:dyDescent="0.2">
      <c r="A349" t="s">
        <v>11</v>
      </c>
      <c r="B349" t="s">
        <v>12</v>
      </c>
      <c r="C349" t="s">
        <v>13</v>
      </c>
      <c r="D349" t="s">
        <v>18</v>
      </c>
      <c r="E349" t="s">
        <v>15</v>
      </c>
      <c r="F349" t="s">
        <v>19</v>
      </c>
      <c r="G349" t="s">
        <v>20</v>
      </c>
      <c r="H349">
        <v>1971</v>
      </c>
      <c r="I349" s="3">
        <v>30986144.739999998</v>
      </c>
      <c r="J349" s="3">
        <v>31292787.66</v>
      </c>
      <c r="K349" s="3">
        <v>-306642.92</v>
      </c>
      <c r="L349" s="10">
        <f>SUMIFS('KYPCo Gen Asset Grid 2020'!$O:$O,'KYPCo Gen Asset Grid 2020'!$BJ:$BJ,'Select cpr_ledger'!H349,'KYPCo Gen Asset Grid 2020'!$BL:$BL,'Select cpr_ledger'!R349)*T349</f>
        <v>44003183.501995496</v>
      </c>
      <c r="M349" s="10">
        <f>SUMIFS('KYPCo Gen Asset Grid 2020'!$P:$P,'KYPCo Gen Asset Grid 2020'!$BJ:$BJ,'Select cpr_ledger'!H349,'KYPCo Gen Asset Grid 2020'!$BL:$BL,'Select cpr_ledger'!R349)*T349</f>
        <v>44003183.501995496</v>
      </c>
      <c r="N349" s="10">
        <f t="shared" si="133"/>
        <v>0</v>
      </c>
      <c r="O349" s="10">
        <f t="shared" si="138"/>
        <v>306642.92</v>
      </c>
      <c r="P349" s="10">
        <f t="shared" si="139"/>
        <v>64395.013199999994</v>
      </c>
      <c r="R349" s="11" t="s">
        <v>104</v>
      </c>
      <c r="S349" s="10">
        <f t="shared" si="134"/>
        <v>69866541.61999999</v>
      </c>
      <c r="T349" s="12">
        <f t="shared" si="135"/>
        <v>0.44350477383769499</v>
      </c>
      <c r="U349" s="13">
        <f>SUMIFS('KYPCo Gen Asset Grid 2020'!$BK:$BK,'KYPCo Gen Asset Grid 2020'!$BJ:$BJ,'Select cpr_ledger'!H349,'KYPCo Gen Asset Grid 2020'!$BL:$BL,'Select cpr_ledger'!R349)</f>
        <v>0</v>
      </c>
      <c r="V349" s="14">
        <f t="shared" si="136"/>
        <v>0</v>
      </c>
      <c r="X349" s="17">
        <f t="shared" si="137"/>
        <v>0</v>
      </c>
    </row>
    <row r="350" spans="1:24" x14ac:dyDescent="0.2">
      <c r="A350" t="s">
        <v>11</v>
      </c>
      <c r="B350" t="s">
        <v>43</v>
      </c>
      <c r="C350" t="s">
        <v>13</v>
      </c>
      <c r="D350" t="s">
        <v>52</v>
      </c>
      <c r="E350" t="s">
        <v>15</v>
      </c>
      <c r="F350" t="s">
        <v>19</v>
      </c>
      <c r="G350" t="s">
        <v>20</v>
      </c>
      <c r="H350">
        <v>2017</v>
      </c>
      <c r="I350" s="3">
        <v>264725.07</v>
      </c>
      <c r="J350" s="3">
        <v>19019.52</v>
      </c>
      <c r="K350" s="3">
        <v>245705.55</v>
      </c>
      <c r="L350" s="10">
        <f>SUMIFS('KYPCo Gen Asset Grid 2020'!$O:$O,'KYPCo Gen Asset Grid 2020'!$BJ:$BJ,'Select cpr_ledger'!H350,'KYPCo Gen Asset Grid 2020'!$BL:$BL,'Select cpr_ledger'!R350)*T350</f>
        <v>79112.801501543116</v>
      </c>
      <c r="M350" s="10">
        <f>SUMIFS('KYPCo Gen Asset Grid 2020'!$P:$P,'KYPCo Gen Asset Grid 2020'!$BJ:$BJ,'Select cpr_ledger'!H350,'KYPCo Gen Asset Grid 2020'!$BL:$BL,'Select cpr_ledger'!R350)*T350</f>
        <v>18847.042787125225</v>
      </c>
      <c r="N350" s="10">
        <f t="shared" si="133"/>
        <v>60265.758714417898</v>
      </c>
      <c r="O350" s="10">
        <f t="shared" si="138"/>
        <v>-185439.79128558209</v>
      </c>
      <c r="P350" s="10">
        <f t="shared" si="139"/>
        <v>-38942.356169972234</v>
      </c>
      <c r="R350" s="11" t="s">
        <v>104</v>
      </c>
      <c r="S350" s="10">
        <f t="shared" si="134"/>
        <v>10594878.209999999</v>
      </c>
      <c r="T350" s="12">
        <f t="shared" si="135"/>
        <v>2.4986136202126294E-2</v>
      </c>
      <c r="U350" s="13">
        <f>SUMIFS('KYPCo Gen Asset Grid 2020'!$BK:$BK,'KYPCo Gen Asset Grid 2020'!$BJ:$BJ,'Select cpr_ledger'!H350,'KYPCo Gen Asset Grid 2020'!$BL:$BL,'Select cpr_ledger'!R350)</f>
        <v>2411967.91</v>
      </c>
      <c r="V350" s="14">
        <f t="shared" si="136"/>
        <v>60265.758714417898</v>
      </c>
      <c r="X350" s="17">
        <f t="shared" si="137"/>
        <v>0</v>
      </c>
    </row>
    <row r="351" spans="1:24" x14ac:dyDescent="0.2">
      <c r="A351" t="s">
        <v>11</v>
      </c>
      <c r="B351" t="s">
        <v>21</v>
      </c>
      <c r="C351" t="s">
        <v>13</v>
      </c>
      <c r="D351" t="s">
        <v>49</v>
      </c>
      <c r="E351" t="s">
        <v>15</v>
      </c>
      <c r="F351" t="s">
        <v>19</v>
      </c>
      <c r="G351" t="s">
        <v>20</v>
      </c>
      <c r="H351">
        <v>1992</v>
      </c>
      <c r="I351" s="3">
        <v>93496.99</v>
      </c>
      <c r="J351" s="3">
        <v>56360.26</v>
      </c>
      <c r="K351" s="3">
        <v>37136.730000000003</v>
      </c>
      <c r="L351" s="10">
        <f>SUMIFS('KYPCo Gen Asset Grid 2020'!$O:$O,'KYPCo Gen Asset Grid 2020'!$BJ:$BJ,'Select cpr_ledger'!H351,'KYPCo Gen Asset Grid 2020'!$BL:$BL,'Select cpr_ledger'!R351)*T351</f>
        <v>0</v>
      </c>
      <c r="M351" s="10">
        <f>SUMIFS('KYPCo Gen Asset Grid 2020'!$P:$P,'KYPCo Gen Asset Grid 2020'!$BJ:$BJ,'Select cpr_ledger'!H351,'KYPCo Gen Asset Grid 2020'!$BL:$BL,'Select cpr_ledger'!R351)*T351</f>
        <v>0</v>
      </c>
      <c r="N351" s="10">
        <f t="shared" si="133"/>
        <v>0</v>
      </c>
      <c r="O351" s="10">
        <f t="shared" si="138"/>
        <v>-37136.730000000003</v>
      </c>
      <c r="P351" s="10">
        <f t="shared" si="139"/>
        <v>-7798.7133000000003</v>
      </c>
      <c r="R351" s="11" t="s">
        <v>106</v>
      </c>
      <c r="S351" s="10">
        <f t="shared" si="134"/>
        <v>120622.87000000001</v>
      </c>
      <c r="T351" s="12">
        <f t="shared" si="135"/>
        <v>0.775118267373343</v>
      </c>
      <c r="U351" s="13">
        <f>SUMIFS('KYPCo Gen Asset Grid 2020'!$BK:$BK,'KYPCo Gen Asset Grid 2020'!$BJ:$BJ,'Select cpr_ledger'!H351,'KYPCo Gen Asset Grid 2020'!$BL:$BL,'Select cpr_ledger'!R351)</f>
        <v>0</v>
      </c>
      <c r="V351" s="14">
        <f t="shared" si="136"/>
        <v>0</v>
      </c>
      <c r="X351" s="17">
        <f t="shared" si="137"/>
        <v>0</v>
      </c>
    </row>
    <row r="352" spans="1:24" x14ac:dyDescent="0.2">
      <c r="A352" t="s">
        <v>11</v>
      </c>
      <c r="B352" t="s">
        <v>12</v>
      </c>
      <c r="C352" t="s">
        <v>13</v>
      </c>
      <c r="D352" t="s">
        <v>14</v>
      </c>
      <c r="E352" t="s">
        <v>15</v>
      </c>
      <c r="F352" t="s">
        <v>16</v>
      </c>
      <c r="G352" t="s">
        <v>24</v>
      </c>
      <c r="H352">
        <v>2000</v>
      </c>
      <c r="I352" s="3">
        <v>51191.5</v>
      </c>
      <c r="J352" s="3">
        <v>39366.57</v>
      </c>
      <c r="K352" s="3">
        <v>11824.93</v>
      </c>
      <c r="L352" s="10">
        <f>SUMIFS('KYPCo Gen Asset Grid 2020'!$O:$O,'KYPCo Gen Asset Grid 2020'!$BJ:$BJ,'Select cpr_ledger'!H352,'KYPCo Gen Asset Grid 2020'!$BL:$BL,'Select cpr_ledger'!R352)*T352</f>
        <v>71901.702710229263</v>
      </c>
      <c r="M352" s="10">
        <f>SUMIFS('KYPCo Gen Asset Grid 2020'!$P:$P,'KYPCo Gen Asset Grid 2020'!$BJ:$BJ,'Select cpr_ledger'!H352,'KYPCo Gen Asset Grid 2020'!$BL:$BL,'Select cpr_ledger'!R352)*T352</f>
        <v>71901.702710229263</v>
      </c>
      <c r="N352" s="10">
        <f t="shared" si="133"/>
        <v>0</v>
      </c>
      <c r="O352" s="10">
        <f t="shared" si="138"/>
        <v>-11824.93</v>
      </c>
      <c r="P352" s="10">
        <f t="shared" si="139"/>
        <v>-2483.2352999999998</v>
      </c>
      <c r="R352" s="11" t="s">
        <v>104</v>
      </c>
      <c r="S352" s="10">
        <f t="shared" si="134"/>
        <v>3473775.88</v>
      </c>
      <c r="T352" s="12">
        <f t="shared" si="135"/>
        <v>1.4736558076394958E-2</v>
      </c>
      <c r="U352" s="13">
        <f>SUMIFS('KYPCo Gen Asset Grid 2020'!$BK:$BK,'KYPCo Gen Asset Grid 2020'!$BJ:$BJ,'Select cpr_ledger'!H352,'KYPCo Gen Asset Grid 2020'!$BL:$BL,'Select cpr_ledger'!R352)</f>
        <v>0</v>
      </c>
      <c r="V352" s="14">
        <f t="shared" si="136"/>
        <v>0</v>
      </c>
      <c r="X352" s="17">
        <f t="shared" si="137"/>
        <v>0</v>
      </c>
    </row>
    <row r="353" spans="1:24" x14ac:dyDescent="0.2">
      <c r="A353" t="s">
        <v>11</v>
      </c>
      <c r="B353" t="s">
        <v>21</v>
      </c>
      <c r="C353" t="s">
        <v>13</v>
      </c>
      <c r="D353" t="s">
        <v>49</v>
      </c>
      <c r="E353" t="s">
        <v>15</v>
      </c>
      <c r="F353" t="s">
        <v>19</v>
      </c>
      <c r="G353" t="s">
        <v>20</v>
      </c>
      <c r="H353">
        <v>1996</v>
      </c>
      <c r="I353" s="3">
        <v>19325.98</v>
      </c>
      <c r="J353" s="3">
        <v>10386.51</v>
      </c>
      <c r="K353" s="3">
        <v>8939.4699999999993</v>
      </c>
      <c r="L353" s="10">
        <f>SUMIFS('KYPCo Gen Asset Grid 2020'!$O:$O,'KYPCo Gen Asset Grid 2020'!$BJ:$BJ,'Select cpr_ledger'!H353,'KYPCo Gen Asset Grid 2020'!$BL:$BL,'Select cpr_ledger'!R353)*T353</f>
        <v>0</v>
      </c>
      <c r="M353" s="10">
        <f>SUMIFS('KYPCo Gen Asset Grid 2020'!$P:$P,'KYPCo Gen Asset Grid 2020'!$BJ:$BJ,'Select cpr_ledger'!H353,'KYPCo Gen Asset Grid 2020'!$BL:$BL,'Select cpr_ledger'!R353)*T353</f>
        <v>0</v>
      </c>
      <c r="N353" s="10">
        <f t="shared" si="133"/>
        <v>0</v>
      </c>
      <c r="O353" s="10">
        <f t="shared" si="138"/>
        <v>-8939.4699999999993</v>
      </c>
      <c r="P353" s="10">
        <f t="shared" si="139"/>
        <v>-1877.2886999999998</v>
      </c>
      <c r="R353" s="11" t="s">
        <v>106</v>
      </c>
      <c r="S353" s="10">
        <f t="shared" si="134"/>
        <v>55015.789999999994</v>
      </c>
      <c r="T353" s="12">
        <f t="shared" si="135"/>
        <v>0.35128060507719694</v>
      </c>
      <c r="U353" s="13">
        <f>SUMIFS('KYPCo Gen Asset Grid 2020'!$BK:$BK,'KYPCo Gen Asset Grid 2020'!$BJ:$BJ,'Select cpr_ledger'!H353,'KYPCo Gen Asset Grid 2020'!$BL:$BL,'Select cpr_ledger'!R353)</f>
        <v>0</v>
      </c>
      <c r="V353" s="14">
        <f t="shared" si="136"/>
        <v>0</v>
      </c>
      <c r="X353" s="17">
        <f t="shared" si="137"/>
        <v>0</v>
      </c>
    </row>
    <row r="354" spans="1:24" x14ac:dyDescent="0.2">
      <c r="A354" t="s">
        <v>11</v>
      </c>
      <c r="B354" t="s">
        <v>43</v>
      </c>
      <c r="C354" t="s">
        <v>13</v>
      </c>
      <c r="D354" t="s">
        <v>52</v>
      </c>
      <c r="E354" t="s">
        <v>15</v>
      </c>
      <c r="F354" t="s">
        <v>19</v>
      </c>
      <c r="G354" t="s">
        <v>20</v>
      </c>
      <c r="H354">
        <v>1977</v>
      </c>
      <c r="I354" s="3">
        <v>30659.58</v>
      </c>
      <c r="J354" s="3">
        <v>27377.38</v>
      </c>
      <c r="K354" s="3">
        <v>3282.2</v>
      </c>
      <c r="L354" s="10">
        <f>SUMIFS('KYPCo Gen Asset Grid 2020'!$O:$O,'KYPCo Gen Asset Grid 2020'!$BJ:$BJ,'Select cpr_ledger'!H354,'KYPCo Gen Asset Grid 2020'!$BL:$BL,'Select cpr_ledger'!R354)*T354</f>
        <v>40440.937966268248</v>
      </c>
      <c r="M354" s="10">
        <f>SUMIFS('KYPCo Gen Asset Grid 2020'!$P:$P,'KYPCo Gen Asset Grid 2020'!$BJ:$BJ,'Select cpr_ledger'!H354,'KYPCo Gen Asset Grid 2020'!$BL:$BL,'Select cpr_ledger'!R354)*T354</f>
        <v>40440.937966268248</v>
      </c>
      <c r="N354" s="10">
        <f t="shared" si="133"/>
        <v>0</v>
      </c>
      <c r="O354" s="10">
        <f t="shared" si="138"/>
        <v>-3282.2</v>
      </c>
      <c r="P354" s="10">
        <f t="shared" si="139"/>
        <v>-689.26199999999994</v>
      </c>
      <c r="R354" s="11" t="s">
        <v>104</v>
      </c>
      <c r="S354" s="10">
        <f t="shared" si="134"/>
        <v>7060109.4400000004</v>
      </c>
      <c r="T354" s="12">
        <f t="shared" si="135"/>
        <v>4.3426493966643104E-3</v>
      </c>
      <c r="U354" s="13">
        <f>SUMIFS('KYPCo Gen Asset Grid 2020'!$BK:$BK,'KYPCo Gen Asset Grid 2020'!$BJ:$BJ,'Select cpr_ledger'!H354,'KYPCo Gen Asset Grid 2020'!$BL:$BL,'Select cpr_ledger'!R354)</f>
        <v>0</v>
      </c>
      <c r="V354" s="14">
        <f t="shared" si="136"/>
        <v>0</v>
      </c>
      <c r="X354" s="17">
        <f t="shared" si="137"/>
        <v>0</v>
      </c>
    </row>
    <row r="355" spans="1:24" x14ac:dyDescent="0.2">
      <c r="A355" t="s">
        <v>11</v>
      </c>
      <c r="B355" t="s">
        <v>22</v>
      </c>
      <c r="C355" t="s">
        <v>13</v>
      </c>
      <c r="D355" t="s">
        <v>25</v>
      </c>
      <c r="E355" t="s">
        <v>15</v>
      </c>
      <c r="F355" t="s">
        <v>53</v>
      </c>
      <c r="G355" t="s">
        <v>54</v>
      </c>
      <c r="H355">
        <v>1975</v>
      </c>
      <c r="I355" s="3">
        <v>240134</v>
      </c>
      <c r="J355" s="3">
        <v>228569.51</v>
      </c>
      <c r="K355" s="3">
        <v>11564.49</v>
      </c>
      <c r="L355" s="10">
        <f>SUMIFS('KYPCo Gen Asset Grid 2020'!$O:$O,'KYPCo Gen Asset Grid 2020'!$BJ:$BJ,'Select cpr_ledger'!H355,'KYPCo Gen Asset Grid 2020'!$BL:$BL,'Select cpr_ledger'!R355)*T355</f>
        <v>468503.17597559502</v>
      </c>
      <c r="M355" s="10">
        <f>SUMIFS('KYPCo Gen Asset Grid 2020'!$P:$P,'KYPCo Gen Asset Grid 2020'!$BJ:$BJ,'Select cpr_ledger'!H355,'KYPCo Gen Asset Grid 2020'!$BL:$BL,'Select cpr_ledger'!R355)*T355</f>
        <v>468503.17597559502</v>
      </c>
      <c r="N355" s="10">
        <f t="shared" si="133"/>
        <v>0</v>
      </c>
      <c r="O355" s="10">
        <f t="shared" si="138"/>
        <v>-11564.49</v>
      </c>
      <c r="P355" s="10">
        <f t="shared" si="139"/>
        <v>-2428.5428999999999</v>
      </c>
      <c r="R355" s="11" t="s">
        <v>104</v>
      </c>
      <c r="S355" s="10">
        <f t="shared" si="134"/>
        <v>883928.82</v>
      </c>
      <c r="T355" s="12">
        <f t="shared" si="135"/>
        <v>0.27166667107878667</v>
      </c>
      <c r="U355" s="13">
        <f>SUMIFS('KYPCo Gen Asset Grid 2020'!$BK:$BK,'KYPCo Gen Asset Grid 2020'!$BJ:$BJ,'Select cpr_ledger'!H355,'KYPCo Gen Asset Grid 2020'!$BL:$BL,'Select cpr_ledger'!R355)</f>
        <v>0</v>
      </c>
      <c r="V355" s="14">
        <f t="shared" si="136"/>
        <v>0</v>
      </c>
      <c r="X355" s="17">
        <f t="shared" si="137"/>
        <v>0</v>
      </c>
    </row>
    <row r="356" spans="1:24" x14ac:dyDescent="0.2">
      <c r="A356" t="s">
        <v>11</v>
      </c>
      <c r="B356" t="s">
        <v>21</v>
      </c>
      <c r="C356" t="s">
        <v>13</v>
      </c>
      <c r="D356" t="s">
        <v>48</v>
      </c>
      <c r="E356" t="s">
        <v>15</v>
      </c>
      <c r="F356" t="s">
        <v>16</v>
      </c>
      <c r="G356" t="s">
        <v>24</v>
      </c>
      <c r="H356">
        <v>1992</v>
      </c>
      <c r="I356" s="3">
        <v>27125.88</v>
      </c>
      <c r="J356" s="3">
        <v>16247.65</v>
      </c>
      <c r="K356" s="3">
        <v>10878.23</v>
      </c>
      <c r="L356" s="10">
        <f>SUMIFS('KYPCo Gen Asset Grid 2020'!$O:$O,'KYPCo Gen Asset Grid 2020'!$BJ:$BJ,'Select cpr_ledger'!H356,'KYPCo Gen Asset Grid 2020'!$BL:$BL,'Select cpr_ledger'!R356)*T356</f>
        <v>0</v>
      </c>
      <c r="M356" s="10">
        <f>SUMIFS('KYPCo Gen Asset Grid 2020'!$P:$P,'KYPCo Gen Asset Grid 2020'!$BJ:$BJ,'Select cpr_ledger'!H356,'KYPCo Gen Asset Grid 2020'!$BL:$BL,'Select cpr_ledger'!R356)*T356</f>
        <v>0</v>
      </c>
      <c r="N356" s="10">
        <f t="shared" si="133"/>
        <v>0</v>
      </c>
      <c r="O356" s="10">
        <f t="shared" si="138"/>
        <v>-10878.23</v>
      </c>
      <c r="P356" s="10">
        <f t="shared" si="139"/>
        <v>-2284.4283</v>
      </c>
      <c r="R356" s="11" t="s">
        <v>106</v>
      </c>
      <c r="S356" s="10">
        <f t="shared" si="134"/>
        <v>120622.87000000001</v>
      </c>
      <c r="T356" s="12">
        <f t="shared" si="135"/>
        <v>0.22488173262665695</v>
      </c>
      <c r="U356" s="13">
        <f>SUMIFS('KYPCo Gen Asset Grid 2020'!$BK:$BK,'KYPCo Gen Asset Grid 2020'!$BJ:$BJ,'Select cpr_ledger'!H356,'KYPCo Gen Asset Grid 2020'!$BL:$BL,'Select cpr_ledger'!R356)</f>
        <v>0</v>
      </c>
      <c r="V356" s="14">
        <f t="shared" si="136"/>
        <v>0</v>
      </c>
      <c r="X356" s="17">
        <f t="shared" si="137"/>
        <v>0</v>
      </c>
    </row>
    <row r="357" spans="1:24" x14ac:dyDescent="0.2">
      <c r="A357" t="s">
        <v>11</v>
      </c>
      <c r="B357" t="s">
        <v>34</v>
      </c>
      <c r="C357" t="s">
        <v>13</v>
      </c>
      <c r="D357" t="s">
        <v>40</v>
      </c>
      <c r="E357" t="s">
        <v>15</v>
      </c>
      <c r="F357" t="s">
        <v>19</v>
      </c>
      <c r="G357" t="s">
        <v>20</v>
      </c>
      <c r="H357">
        <v>1985</v>
      </c>
      <c r="I357" s="3">
        <v>31538</v>
      </c>
      <c r="J357" s="3">
        <v>32484.14</v>
      </c>
      <c r="K357" s="3">
        <v>-946.14</v>
      </c>
      <c r="L357" s="10">
        <f>SUMIFS('KYPCo Gen Asset Grid 2020'!$O:$O,'KYPCo Gen Asset Grid 2020'!$BJ:$BJ,'Select cpr_ledger'!H357,'KYPCo Gen Asset Grid 2020'!$BL:$BL,'Select cpr_ledger'!R357)*T357</f>
        <v>12264.888757296561</v>
      </c>
      <c r="M357" s="10">
        <f>SUMIFS('KYPCo Gen Asset Grid 2020'!$P:$P,'KYPCo Gen Asset Grid 2020'!$BJ:$BJ,'Select cpr_ledger'!H357,'KYPCo Gen Asset Grid 2020'!$BL:$BL,'Select cpr_ledger'!R357)*T357</f>
        <v>12264.888757296561</v>
      </c>
      <c r="N357" s="10">
        <f t="shared" si="133"/>
        <v>0</v>
      </c>
      <c r="O357" s="10">
        <f t="shared" si="138"/>
        <v>946.14</v>
      </c>
      <c r="P357" s="10">
        <f t="shared" si="139"/>
        <v>198.68939999999998</v>
      </c>
      <c r="R357" s="11" t="s">
        <v>104</v>
      </c>
      <c r="S357" s="10">
        <f t="shared" si="134"/>
        <v>597248.6100000001</v>
      </c>
      <c r="T357" s="12">
        <f t="shared" si="135"/>
        <v>5.2805480786301026E-2</v>
      </c>
      <c r="U357" s="13">
        <f>SUMIFS('KYPCo Gen Asset Grid 2020'!$BK:$BK,'KYPCo Gen Asset Grid 2020'!$BJ:$BJ,'Select cpr_ledger'!H357,'KYPCo Gen Asset Grid 2020'!$BL:$BL,'Select cpr_ledger'!R357)</f>
        <v>0</v>
      </c>
      <c r="V357" s="14">
        <f t="shared" si="136"/>
        <v>0</v>
      </c>
      <c r="X357" s="17">
        <f t="shared" si="137"/>
        <v>0</v>
      </c>
    </row>
    <row r="358" spans="1:24" x14ac:dyDescent="0.2">
      <c r="A358" t="s">
        <v>11</v>
      </c>
      <c r="B358" t="s">
        <v>43</v>
      </c>
      <c r="C358" t="s">
        <v>13</v>
      </c>
      <c r="D358" t="s">
        <v>44</v>
      </c>
      <c r="E358" t="s">
        <v>17</v>
      </c>
      <c r="F358" t="s">
        <v>16</v>
      </c>
      <c r="G358" t="s">
        <v>24</v>
      </c>
      <c r="H358">
        <v>2020</v>
      </c>
      <c r="I358" s="3">
        <v>391932.92</v>
      </c>
      <c r="J358" s="3">
        <v>4448.42</v>
      </c>
      <c r="K358" s="3">
        <v>387484.5</v>
      </c>
      <c r="L358" s="10">
        <f>SUMIFS('KYPCo Gen Asset Grid 2020'!$O:$O,'KYPCo Gen Asset Grid 2020'!$BJ:$BJ,'Select cpr_ledger'!H358,'KYPCo Gen Asset Grid 2020'!$BL:$BL,'Select cpr_ledger'!R358)*T358</f>
        <v>343759.89180372877</v>
      </c>
      <c r="M358" s="10">
        <f>SUMIFS('KYPCo Gen Asset Grid 2020'!$P:$P,'KYPCo Gen Asset Grid 2020'!$BJ:$BJ,'Select cpr_ledger'!H358,'KYPCo Gen Asset Grid 2020'!$BL:$BL,'Select cpr_ledger'!R358)*T358</f>
        <v>12890.995966151242</v>
      </c>
      <c r="N358" s="10">
        <f t="shared" si="133"/>
        <v>330868.89583757753</v>
      </c>
      <c r="O358" s="10">
        <f t="shared" si="138"/>
        <v>-56615.604162422474</v>
      </c>
      <c r="P358" s="10">
        <f t="shared" si="139"/>
        <v>-11889.276874108718</v>
      </c>
      <c r="R358" s="11" t="s">
        <v>104</v>
      </c>
      <c r="S358" s="10">
        <f t="shared" si="134"/>
        <v>12502426</v>
      </c>
      <c r="T358" s="12">
        <f t="shared" si="135"/>
        <v>3.1348549473518179E-2</v>
      </c>
      <c r="U358" s="13">
        <f>SUMIFS('KYPCo Gen Asset Grid 2020'!$BK:$BK,'KYPCo Gen Asset Grid 2020'!$BJ:$BJ,'Select cpr_ledger'!H358,'KYPCo Gen Asset Grid 2020'!$BL:$BL,'Select cpr_ledger'!R358)</f>
        <v>10554520.109999999</v>
      </c>
      <c r="V358" s="14">
        <f t="shared" si="136"/>
        <v>330868.89583757753</v>
      </c>
      <c r="X358" s="17">
        <f t="shared" si="137"/>
        <v>0</v>
      </c>
    </row>
    <row r="359" spans="1:24" x14ac:dyDescent="0.2">
      <c r="A359" t="s">
        <v>11</v>
      </c>
      <c r="B359" t="s">
        <v>22</v>
      </c>
      <c r="C359" t="s">
        <v>13</v>
      </c>
      <c r="D359" t="s">
        <v>23</v>
      </c>
      <c r="E359" t="s">
        <v>15</v>
      </c>
      <c r="F359" t="s">
        <v>19</v>
      </c>
      <c r="G359" t="s">
        <v>20</v>
      </c>
      <c r="H359">
        <v>1985</v>
      </c>
      <c r="I359" s="3">
        <v>51673</v>
      </c>
      <c r="J359" s="3">
        <v>44841.41</v>
      </c>
      <c r="K359" s="3">
        <v>6831.59</v>
      </c>
      <c r="L359" s="10">
        <f>SUMIFS('KYPCo Gen Asset Grid 2020'!$O:$O,'KYPCo Gen Asset Grid 2020'!$BJ:$BJ,'Select cpr_ledger'!H359,'KYPCo Gen Asset Grid 2020'!$BL:$BL,'Select cpr_ledger'!R359)*T359</f>
        <v>20095.237388413512</v>
      </c>
      <c r="M359" s="10">
        <f>SUMIFS('KYPCo Gen Asset Grid 2020'!$P:$P,'KYPCo Gen Asset Grid 2020'!$BJ:$BJ,'Select cpr_ledger'!H359,'KYPCo Gen Asset Grid 2020'!$BL:$BL,'Select cpr_ledger'!R359)*T359</f>
        <v>20095.237388413512</v>
      </c>
      <c r="N359" s="10">
        <f t="shared" si="133"/>
        <v>0</v>
      </c>
      <c r="O359" s="10">
        <f t="shared" si="138"/>
        <v>-6831.59</v>
      </c>
      <c r="P359" s="10">
        <f t="shared" si="139"/>
        <v>-1434.6339</v>
      </c>
      <c r="R359" s="11" t="s">
        <v>104</v>
      </c>
      <c r="S359" s="10">
        <f t="shared" si="134"/>
        <v>597248.6100000001</v>
      </c>
      <c r="T359" s="12">
        <f t="shared" si="135"/>
        <v>8.6518409812623917E-2</v>
      </c>
      <c r="U359" s="13">
        <f>SUMIFS('KYPCo Gen Asset Grid 2020'!$BK:$BK,'KYPCo Gen Asset Grid 2020'!$BJ:$BJ,'Select cpr_ledger'!H359,'KYPCo Gen Asset Grid 2020'!$BL:$BL,'Select cpr_ledger'!R359)</f>
        <v>0</v>
      </c>
      <c r="V359" s="14">
        <f t="shared" si="136"/>
        <v>0</v>
      </c>
      <c r="X359" s="17">
        <f t="shared" si="137"/>
        <v>0</v>
      </c>
    </row>
    <row r="360" spans="1:24" x14ac:dyDescent="0.2">
      <c r="A360" t="s">
        <v>11</v>
      </c>
      <c r="B360" t="s">
        <v>22</v>
      </c>
      <c r="C360" t="s">
        <v>13</v>
      </c>
      <c r="D360" t="s">
        <v>25</v>
      </c>
      <c r="E360" t="s">
        <v>15</v>
      </c>
      <c r="F360" t="s">
        <v>16</v>
      </c>
      <c r="G360" t="s">
        <v>24</v>
      </c>
      <c r="H360">
        <v>2002</v>
      </c>
      <c r="I360" s="3">
        <v>2849666.84</v>
      </c>
      <c r="J360" s="3">
        <v>1548003.34</v>
      </c>
      <c r="K360" s="3">
        <v>1301663.5</v>
      </c>
      <c r="L360" s="10">
        <f>SUMIFS('KYPCo Gen Asset Grid 2020'!$O:$O,'KYPCo Gen Asset Grid 2020'!$BJ:$BJ,'Select cpr_ledger'!H360,'KYPCo Gen Asset Grid 2020'!$BL:$BL,'Select cpr_ledger'!R360)*T360</f>
        <v>1214124.3667547312</v>
      </c>
      <c r="M360" s="10">
        <f>SUMIFS('KYPCo Gen Asset Grid 2020'!$P:$P,'KYPCo Gen Asset Grid 2020'!$BJ:$BJ,'Select cpr_ledger'!H360,'KYPCo Gen Asset Grid 2020'!$BL:$BL,'Select cpr_ledger'!R360)*T360</f>
        <v>1136401.9983459557</v>
      </c>
      <c r="N360" s="10">
        <f t="shared" si="133"/>
        <v>77722.368408775263</v>
      </c>
      <c r="O360" s="10">
        <f t="shared" si="138"/>
        <v>-1223941.1315912248</v>
      </c>
      <c r="P360" s="10">
        <f t="shared" si="139"/>
        <v>-257027.6376341572</v>
      </c>
      <c r="R360" s="11" t="s">
        <v>104</v>
      </c>
      <c r="S360" s="10">
        <f t="shared" si="134"/>
        <v>8792428.2299999986</v>
      </c>
      <c r="T360" s="12">
        <f t="shared" si="135"/>
        <v>0.3241046461177654</v>
      </c>
      <c r="U360" s="13">
        <f>SUMIFS('KYPCo Gen Asset Grid 2020'!$BK:$BK,'KYPCo Gen Asset Grid 2020'!$BJ:$BJ,'Select cpr_ledger'!H360,'KYPCo Gen Asset Grid 2020'!$BL:$BL,'Select cpr_ledger'!R360)</f>
        <v>239806.39999999991</v>
      </c>
      <c r="V360" s="14">
        <f t="shared" si="136"/>
        <v>77722.368408775263</v>
      </c>
      <c r="X360" s="17">
        <f t="shared" si="137"/>
        <v>1.6007106751203537E-10</v>
      </c>
    </row>
    <row r="361" spans="1:24" x14ac:dyDescent="0.2">
      <c r="A361" t="s">
        <v>11</v>
      </c>
      <c r="B361" t="s">
        <v>26</v>
      </c>
      <c r="C361" t="s">
        <v>13</v>
      </c>
      <c r="D361" t="s">
        <v>27</v>
      </c>
      <c r="E361" t="s">
        <v>15</v>
      </c>
      <c r="F361" t="s">
        <v>16</v>
      </c>
      <c r="G361" t="s">
        <v>24</v>
      </c>
      <c r="H361">
        <v>2004</v>
      </c>
      <c r="I361" s="3">
        <v>102102.87</v>
      </c>
      <c r="J361" s="3">
        <v>46579.67</v>
      </c>
      <c r="K361" s="3">
        <v>55523.199999999997</v>
      </c>
      <c r="L361" s="10">
        <f>SUMIFS('KYPCo Gen Asset Grid 2020'!$O:$O,'KYPCo Gen Asset Grid 2020'!$BJ:$BJ,'Select cpr_ledger'!H361,'KYPCo Gen Asset Grid 2020'!$BL:$BL,'Select cpr_ledger'!R361)*T361</f>
        <v>-46789.270368381724</v>
      </c>
      <c r="M361" s="10">
        <f>SUMIFS('KYPCo Gen Asset Grid 2020'!$P:$P,'KYPCo Gen Asset Grid 2020'!$BJ:$BJ,'Select cpr_ledger'!H361,'KYPCo Gen Asset Grid 2020'!$BL:$BL,'Select cpr_ledger'!R361)*T361</f>
        <v>-83919.603075680177</v>
      </c>
      <c r="N361" s="10">
        <f t="shared" si="133"/>
        <v>37130.332707298439</v>
      </c>
      <c r="O361" s="10">
        <f t="shared" si="138"/>
        <v>-18392.867292701558</v>
      </c>
      <c r="P361" s="10">
        <f t="shared" si="139"/>
        <v>-3862.5021314673268</v>
      </c>
      <c r="R361" s="11" t="s">
        <v>104</v>
      </c>
      <c r="S361" s="10">
        <f t="shared" si="134"/>
        <v>4851039.1899999995</v>
      </c>
      <c r="T361" s="12">
        <f t="shared" si="135"/>
        <v>2.104762835362705E-2</v>
      </c>
      <c r="U361" s="13">
        <f>SUMIFS('KYPCo Gen Asset Grid 2020'!$BK:$BK,'KYPCo Gen Asset Grid 2020'!$BJ:$BJ,'Select cpr_ledger'!H361,'KYPCo Gen Asset Grid 2020'!$BL:$BL,'Select cpr_ledger'!R361)</f>
        <v>1764110.0500000003</v>
      </c>
      <c r="V361" s="14">
        <f t="shared" si="136"/>
        <v>37130.332707298439</v>
      </c>
      <c r="X361" s="17">
        <f t="shared" si="137"/>
        <v>0</v>
      </c>
    </row>
    <row r="362" spans="1:24" x14ac:dyDescent="0.2">
      <c r="A362" t="s">
        <v>11</v>
      </c>
      <c r="B362" t="s">
        <v>43</v>
      </c>
      <c r="C362" t="s">
        <v>13</v>
      </c>
      <c r="D362" t="s">
        <v>52</v>
      </c>
      <c r="E362" t="s">
        <v>15</v>
      </c>
      <c r="F362" t="s">
        <v>19</v>
      </c>
      <c r="G362" t="s">
        <v>20</v>
      </c>
      <c r="H362">
        <v>2019</v>
      </c>
      <c r="I362" s="3">
        <v>272139.34000000003</v>
      </c>
      <c r="J362" s="3">
        <v>8379.52</v>
      </c>
      <c r="K362" s="3">
        <v>263759.82</v>
      </c>
      <c r="L362" s="10">
        <f>SUMIFS('KYPCo Gen Asset Grid 2020'!$O:$O,'KYPCo Gen Asset Grid 2020'!$BJ:$BJ,'Select cpr_ledger'!H362,'KYPCo Gen Asset Grid 2020'!$BL:$BL,'Select cpr_ledger'!R362)*T362</f>
        <v>125496.31753730509</v>
      </c>
      <c r="M362" s="10">
        <f>SUMIFS('KYPCo Gen Asset Grid 2020'!$P:$P,'KYPCo Gen Asset Grid 2020'!$BJ:$BJ,'Select cpr_ledger'!H362,'KYPCo Gen Asset Grid 2020'!$BL:$BL,'Select cpr_ledger'!R362)*T362</f>
        <v>12126.809891990177</v>
      </c>
      <c r="N362" s="10">
        <f t="shared" si="133"/>
        <v>113369.50764531492</v>
      </c>
      <c r="O362" s="10">
        <f t="shared" si="138"/>
        <v>-150390.3123546851</v>
      </c>
      <c r="P362" s="10">
        <f t="shared" si="139"/>
        <v>-31581.965594483871</v>
      </c>
      <c r="R362" s="11" t="s">
        <v>104</v>
      </c>
      <c r="S362" s="10">
        <f t="shared" si="134"/>
        <v>28269942.77</v>
      </c>
      <c r="T362" s="12">
        <f t="shared" si="135"/>
        <v>9.6264552855336409E-3</v>
      </c>
      <c r="U362" s="13">
        <f>SUMIFS('KYPCo Gen Asset Grid 2020'!$BK:$BK,'KYPCo Gen Asset Grid 2020'!$BJ:$BJ,'Select cpr_ledger'!H362,'KYPCo Gen Asset Grid 2020'!$BL:$BL,'Select cpr_ledger'!R362)</f>
        <v>11776869.5</v>
      </c>
      <c r="V362" s="14">
        <f t="shared" si="136"/>
        <v>113369.50764531492</v>
      </c>
      <c r="X362" s="17">
        <f t="shared" si="137"/>
        <v>0</v>
      </c>
    </row>
    <row r="363" spans="1:24" x14ac:dyDescent="0.2">
      <c r="A363" t="s">
        <v>11</v>
      </c>
      <c r="B363" t="s">
        <v>12</v>
      </c>
      <c r="C363" t="s">
        <v>13</v>
      </c>
      <c r="D363" t="s">
        <v>14</v>
      </c>
      <c r="E363" t="s">
        <v>15</v>
      </c>
      <c r="F363" t="s">
        <v>16</v>
      </c>
      <c r="G363" t="s">
        <v>24</v>
      </c>
      <c r="H363">
        <v>2020</v>
      </c>
      <c r="I363" s="3">
        <v>-52515.14</v>
      </c>
      <c r="J363" s="3">
        <v>-984.97</v>
      </c>
      <c r="K363" s="3">
        <v>-51530.17</v>
      </c>
      <c r="L363" s="10">
        <f>SUMIFS('KYPCo Gen Asset Grid 2020'!$O:$O,'KYPCo Gen Asset Grid 2020'!$BJ:$BJ,'Select cpr_ledger'!H363,'KYPCo Gen Asset Grid 2020'!$BL:$BL,'Select cpr_ledger'!R363)*T363</f>
        <v>-46060.430046186651</v>
      </c>
      <c r="M363" s="10">
        <f>SUMIFS('KYPCo Gen Asset Grid 2020'!$P:$P,'KYPCo Gen Asset Grid 2020'!$BJ:$BJ,'Select cpr_ledger'!H363,'KYPCo Gen Asset Grid 2020'!$BL:$BL,'Select cpr_ledger'!R363)*T363</f>
        <v>-1727.2661298822966</v>
      </c>
      <c r="N363" s="10">
        <f t="shared" si="133"/>
        <v>-44333.163916304358</v>
      </c>
      <c r="O363" s="10">
        <f t="shared" si="138"/>
        <v>7197.00608369564</v>
      </c>
      <c r="P363" s="10">
        <f t="shared" si="139"/>
        <v>1511.3712775760844</v>
      </c>
      <c r="R363" s="11" t="s">
        <v>104</v>
      </c>
      <c r="S363" s="10">
        <f t="shared" si="134"/>
        <v>12502426</v>
      </c>
      <c r="T363" s="12">
        <f t="shared" si="135"/>
        <v>-4.2003959871468148E-3</v>
      </c>
      <c r="U363" s="13">
        <f>SUMIFS('KYPCo Gen Asset Grid 2020'!$BK:$BK,'KYPCo Gen Asset Grid 2020'!$BJ:$BJ,'Select cpr_ledger'!H363,'KYPCo Gen Asset Grid 2020'!$BL:$BL,'Select cpr_ledger'!R363)</f>
        <v>10554520.109999999</v>
      </c>
      <c r="V363" s="14">
        <f t="shared" si="136"/>
        <v>-44333.163916304358</v>
      </c>
      <c r="X363" s="17">
        <f t="shared" si="137"/>
        <v>0</v>
      </c>
    </row>
    <row r="364" spans="1:24" x14ac:dyDescent="0.2">
      <c r="A364" t="s">
        <v>11</v>
      </c>
      <c r="B364" t="s">
        <v>34</v>
      </c>
      <c r="C364" t="s">
        <v>13</v>
      </c>
      <c r="D364" t="s">
        <v>40</v>
      </c>
      <c r="E364" t="s">
        <v>15</v>
      </c>
      <c r="F364" t="s">
        <v>19</v>
      </c>
      <c r="G364" t="s">
        <v>20</v>
      </c>
      <c r="H364">
        <v>2019</v>
      </c>
      <c r="I364" s="3">
        <v>222873.23</v>
      </c>
      <c r="J364" s="3">
        <v>10113.89</v>
      </c>
      <c r="K364" s="3">
        <v>212759.34</v>
      </c>
      <c r="L364" s="10">
        <f>SUMIFS('KYPCo Gen Asset Grid 2020'!$O:$O,'KYPCo Gen Asset Grid 2020'!$BJ:$BJ,'Select cpr_ledger'!H364,'KYPCo Gen Asset Grid 2020'!$BL:$BL,'Select cpr_ledger'!R364)*T364</f>
        <v>102777.38471271675</v>
      </c>
      <c r="M364" s="10">
        <f>SUMIFS('KYPCo Gen Asset Grid 2020'!$P:$P,'KYPCo Gen Asset Grid 2020'!$BJ:$BJ,'Select cpr_ledger'!H364,'KYPCo Gen Asset Grid 2020'!$BL:$BL,'Select cpr_ledger'!R364)*T364</f>
        <v>9931.461178026675</v>
      </c>
      <c r="N364" s="10">
        <f t="shared" si="133"/>
        <v>92845.923534690097</v>
      </c>
      <c r="O364" s="10">
        <f t="shared" si="138"/>
        <v>-119913.4164653099</v>
      </c>
      <c r="P364" s="10">
        <f t="shared" si="139"/>
        <v>-25181.817457715078</v>
      </c>
      <c r="R364" s="11" t="s">
        <v>104</v>
      </c>
      <c r="S364" s="10">
        <f t="shared" si="134"/>
        <v>28269942.77</v>
      </c>
      <c r="T364" s="12">
        <f t="shared" si="135"/>
        <v>7.883752429683465E-3</v>
      </c>
      <c r="U364" s="13">
        <f>SUMIFS('KYPCo Gen Asset Grid 2020'!$BK:$BK,'KYPCo Gen Asset Grid 2020'!$BJ:$BJ,'Select cpr_ledger'!H364,'KYPCo Gen Asset Grid 2020'!$BL:$BL,'Select cpr_ledger'!R364)</f>
        <v>11776869.5</v>
      </c>
      <c r="V364" s="14">
        <f t="shared" si="136"/>
        <v>92845.923534690097</v>
      </c>
      <c r="X364" s="17">
        <f t="shared" si="137"/>
        <v>0</v>
      </c>
    </row>
    <row r="365" spans="1:24" x14ac:dyDescent="0.2">
      <c r="A365" t="s">
        <v>11</v>
      </c>
      <c r="B365" t="s">
        <v>26</v>
      </c>
      <c r="C365" t="s">
        <v>13</v>
      </c>
      <c r="D365" t="s">
        <v>27</v>
      </c>
      <c r="E365" t="s">
        <v>15</v>
      </c>
      <c r="F365" t="s">
        <v>16</v>
      </c>
      <c r="G365" t="s">
        <v>24</v>
      </c>
      <c r="H365">
        <v>1982</v>
      </c>
      <c r="I365" s="3">
        <v>118150.94</v>
      </c>
      <c r="J365" s="3">
        <v>106902.45</v>
      </c>
      <c r="K365" s="3">
        <v>11248.49</v>
      </c>
      <c r="L365" s="10">
        <f>SUMIFS('KYPCo Gen Asset Grid 2020'!$O:$O,'KYPCo Gen Asset Grid 2020'!$BJ:$BJ,'Select cpr_ledger'!H365,'KYPCo Gen Asset Grid 2020'!$BL:$BL,'Select cpr_ledger'!R365)*T365</f>
        <v>17604.993241966476</v>
      </c>
      <c r="M365" s="10">
        <f>SUMIFS('KYPCo Gen Asset Grid 2020'!$P:$P,'KYPCo Gen Asset Grid 2020'!$BJ:$BJ,'Select cpr_ledger'!H365,'KYPCo Gen Asset Grid 2020'!$BL:$BL,'Select cpr_ledger'!R365)*T365</f>
        <v>17604.993241966476</v>
      </c>
      <c r="N365" s="10">
        <f t="shared" si="133"/>
        <v>0</v>
      </c>
      <c r="O365" s="10">
        <f t="shared" ref="O365:O383" si="140">N365-K365</f>
        <v>-11248.49</v>
      </c>
      <c r="P365" s="10">
        <f t="shared" ref="P365:P383" si="141">O365*0.21</f>
        <v>-2362.1828999999998</v>
      </c>
      <c r="R365" s="11" t="s">
        <v>104</v>
      </c>
      <c r="S365" s="10">
        <f t="shared" si="134"/>
        <v>2026264.9699999997</v>
      </c>
      <c r="T365" s="12">
        <f t="shared" si="135"/>
        <v>5.8309718496490623E-2</v>
      </c>
      <c r="U365" s="13">
        <f>SUMIFS('KYPCo Gen Asset Grid 2020'!$BK:$BK,'KYPCo Gen Asset Grid 2020'!$BJ:$BJ,'Select cpr_ledger'!H365,'KYPCo Gen Asset Grid 2020'!$BL:$BL,'Select cpr_ledger'!R365)</f>
        <v>0</v>
      </c>
      <c r="V365" s="14">
        <f t="shared" si="136"/>
        <v>0</v>
      </c>
      <c r="X365" s="17">
        <f t="shared" si="137"/>
        <v>0</v>
      </c>
    </row>
    <row r="366" spans="1:24" x14ac:dyDescent="0.2">
      <c r="A366" t="s">
        <v>11</v>
      </c>
      <c r="B366" t="s">
        <v>26</v>
      </c>
      <c r="C366" t="s">
        <v>13</v>
      </c>
      <c r="D366" t="s">
        <v>45</v>
      </c>
      <c r="E366" t="s">
        <v>15</v>
      </c>
      <c r="F366" t="s">
        <v>19</v>
      </c>
      <c r="G366" t="s">
        <v>20</v>
      </c>
      <c r="H366">
        <v>1984</v>
      </c>
      <c r="I366" s="3">
        <v>48611.5</v>
      </c>
      <c r="J366" s="3">
        <v>44099.48</v>
      </c>
      <c r="K366" s="3">
        <v>4512.0200000000004</v>
      </c>
      <c r="L366" s="10">
        <f>SUMIFS('KYPCo Gen Asset Grid 2020'!$O:$O,'KYPCo Gen Asset Grid 2020'!$BJ:$BJ,'Select cpr_ledger'!H366,'KYPCo Gen Asset Grid 2020'!$BL:$BL,'Select cpr_ledger'!R366)*T366</f>
        <v>7363.8522001653573</v>
      </c>
      <c r="M366" s="10">
        <f>SUMIFS('KYPCo Gen Asset Grid 2020'!$P:$P,'KYPCo Gen Asset Grid 2020'!$BJ:$BJ,'Select cpr_ledger'!H366,'KYPCo Gen Asset Grid 2020'!$BL:$BL,'Select cpr_ledger'!R366)*T366</f>
        <v>7363.8522001653573</v>
      </c>
      <c r="N366" s="10">
        <f t="shared" si="133"/>
        <v>0</v>
      </c>
      <c r="O366" s="10">
        <f t="shared" si="140"/>
        <v>-4512.0200000000004</v>
      </c>
      <c r="P366" s="10">
        <f t="shared" si="141"/>
        <v>-947.52420000000006</v>
      </c>
      <c r="R366" s="11" t="s">
        <v>104</v>
      </c>
      <c r="S366" s="10">
        <f t="shared" si="134"/>
        <v>2738875.73</v>
      </c>
      <c r="T366" s="12">
        <f t="shared" si="135"/>
        <v>1.7748705962646945E-2</v>
      </c>
      <c r="U366" s="13">
        <f>SUMIFS('KYPCo Gen Asset Grid 2020'!$BK:$BK,'KYPCo Gen Asset Grid 2020'!$BJ:$BJ,'Select cpr_ledger'!H366,'KYPCo Gen Asset Grid 2020'!$BL:$BL,'Select cpr_ledger'!R366)</f>
        <v>0</v>
      </c>
      <c r="V366" s="14">
        <f t="shared" si="136"/>
        <v>0</v>
      </c>
      <c r="X366" s="17">
        <f t="shared" si="137"/>
        <v>0</v>
      </c>
    </row>
    <row r="367" spans="1:24" x14ac:dyDescent="0.2">
      <c r="A367" t="s">
        <v>11</v>
      </c>
      <c r="B367" t="s">
        <v>43</v>
      </c>
      <c r="C367" t="s">
        <v>13</v>
      </c>
      <c r="D367" t="s">
        <v>44</v>
      </c>
      <c r="E367" t="s">
        <v>15</v>
      </c>
      <c r="F367" t="s">
        <v>16</v>
      </c>
      <c r="G367" t="s">
        <v>24</v>
      </c>
      <c r="H367">
        <v>1991</v>
      </c>
      <c r="I367" s="3">
        <v>25781.68</v>
      </c>
      <c r="J367" s="3">
        <v>17264.66</v>
      </c>
      <c r="K367" s="3">
        <v>8517.02</v>
      </c>
      <c r="L367" s="10">
        <f>SUMIFS('KYPCo Gen Asset Grid 2020'!$O:$O,'KYPCo Gen Asset Grid 2020'!$BJ:$BJ,'Select cpr_ledger'!H367,'KYPCo Gen Asset Grid 2020'!$BL:$BL,'Select cpr_ledger'!R367)*T367</f>
        <v>18821.205417949408</v>
      </c>
      <c r="M367" s="10">
        <f>SUMIFS('KYPCo Gen Asset Grid 2020'!$P:$P,'KYPCo Gen Asset Grid 2020'!$BJ:$BJ,'Select cpr_ledger'!H367,'KYPCo Gen Asset Grid 2020'!$BL:$BL,'Select cpr_ledger'!R367)*T367</f>
        <v>18821.205417949408</v>
      </c>
      <c r="N367" s="10">
        <f t="shared" si="133"/>
        <v>0</v>
      </c>
      <c r="O367" s="10">
        <f t="shared" si="140"/>
        <v>-8517.02</v>
      </c>
      <c r="P367" s="10">
        <f t="shared" si="141"/>
        <v>-1788.5742</v>
      </c>
      <c r="R367" s="11" t="s">
        <v>104</v>
      </c>
      <c r="S367" s="10">
        <f t="shared" si="134"/>
        <v>2001219.72</v>
      </c>
      <c r="T367" s="12">
        <f t="shared" si="135"/>
        <v>1.2882983183875481E-2</v>
      </c>
      <c r="U367" s="13">
        <f>SUMIFS('KYPCo Gen Asset Grid 2020'!$BK:$BK,'KYPCo Gen Asset Grid 2020'!$BJ:$BJ,'Select cpr_ledger'!H367,'KYPCo Gen Asset Grid 2020'!$BL:$BL,'Select cpr_ledger'!R367)</f>
        <v>0</v>
      </c>
      <c r="V367" s="14">
        <f t="shared" si="136"/>
        <v>0</v>
      </c>
      <c r="X367" s="17">
        <f t="shared" si="137"/>
        <v>0</v>
      </c>
    </row>
    <row r="368" spans="1:24" x14ac:dyDescent="0.2">
      <c r="A368" t="s">
        <v>11</v>
      </c>
      <c r="B368" t="s">
        <v>50</v>
      </c>
      <c r="C368" t="s">
        <v>13</v>
      </c>
      <c r="D368" t="s">
        <v>51</v>
      </c>
      <c r="E368" t="s">
        <v>15</v>
      </c>
      <c r="F368" t="s">
        <v>16</v>
      </c>
      <c r="G368" t="s">
        <v>24</v>
      </c>
      <c r="H368">
        <v>2005</v>
      </c>
      <c r="I368" s="3">
        <v>677393.18</v>
      </c>
      <c r="J368" s="3">
        <v>0</v>
      </c>
      <c r="K368" s="3">
        <v>677393.18</v>
      </c>
      <c r="L368" s="10">
        <f>I368</f>
        <v>677393.18</v>
      </c>
      <c r="M368" s="10">
        <f>J368</f>
        <v>0</v>
      </c>
      <c r="N368" s="10">
        <f t="shared" ref="N368:N373" si="142">L368-M368</f>
        <v>677393.18</v>
      </c>
      <c r="O368" s="10">
        <f t="shared" si="140"/>
        <v>0</v>
      </c>
      <c r="P368" s="10">
        <f t="shared" si="141"/>
        <v>0</v>
      </c>
      <c r="Q368" s="11" t="s">
        <v>95</v>
      </c>
      <c r="S368" s="11"/>
    </row>
    <row r="369" spans="1:24" x14ac:dyDescent="0.2">
      <c r="A369" t="s">
        <v>11</v>
      </c>
      <c r="B369" t="s">
        <v>12</v>
      </c>
      <c r="C369" t="s">
        <v>13</v>
      </c>
      <c r="D369" t="s">
        <v>18</v>
      </c>
      <c r="E369" t="s">
        <v>17</v>
      </c>
      <c r="F369" t="s">
        <v>19</v>
      </c>
      <c r="G369" t="s">
        <v>20</v>
      </c>
      <c r="H369">
        <v>2019</v>
      </c>
      <c r="I369" s="3">
        <v>12863710.279999999</v>
      </c>
      <c r="J369" s="3">
        <v>570889.92000000004</v>
      </c>
      <c r="K369" s="3">
        <v>12292820.359999999</v>
      </c>
      <c r="L369" s="10">
        <f>SUMIFS('KYPCo Gen Asset Grid 2020'!$O:$O,'KYPCo Gen Asset Grid 2020'!$BJ:$BJ,'Select cpr_ledger'!H369,'KYPCo Gen Asset Grid 2020'!$BL:$BL,'Select cpr_ledger'!R369)*T369</f>
        <v>5932065.0590494396</v>
      </c>
      <c r="M369" s="10">
        <f>SUMIFS('KYPCo Gen Asset Grid 2020'!$P:$P,'KYPCo Gen Asset Grid 2020'!$BJ:$BJ,'Select cpr_ledger'!H369,'KYPCo Gen Asset Grid 2020'!$BL:$BL,'Select cpr_ledger'!R369)*T369</f>
        <v>573220.20796846098</v>
      </c>
      <c r="N369" s="10">
        <f>V369</f>
        <v>5358844.8510809792</v>
      </c>
      <c r="O369" s="10">
        <f t="shared" si="140"/>
        <v>-6933975.5089190202</v>
      </c>
      <c r="P369" s="10">
        <f t="shared" si="141"/>
        <v>-1456134.8568729942</v>
      </c>
      <c r="R369" s="11" t="s">
        <v>104</v>
      </c>
      <c r="S369" s="10">
        <f>SUMIFS($I:$I,$H:$H,H369,$R:$R,R369)</f>
        <v>28269942.77</v>
      </c>
      <c r="T369" s="12">
        <f t="shared" ref="T369:T372" si="143">I369/S369</f>
        <v>0.45503135201430051</v>
      </c>
      <c r="U369" s="13">
        <f>SUMIFS('KYPCo Gen Asset Grid 2020'!$BK:$BK,'KYPCo Gen Asset Grid 2020'!$BJ:$BJ,'Select cpr_ledger'!H369,'KYPCo Gen Asset Grid 2020'!$BL:$BL,'Select cpr_ledger'!R369)</f>
        <v>11776869.5</v>
      </c>
      <c r="V369" s="14">
        <f t="shared" ref="V369:V372" si="144">U369*T369</f>
        <v>5358844.8510809792</v>
      </c>
      <c r="X369" s="17">
        <f t="shared" ref="X369:X372" si="145">L369-M369-V369</f>
        <v>0</v>
      </c>
    </row>
    <row r="370" spans="1:24" x14ac:dyDescent="0.2">
      <c r="A370" t="s">
        <v>11</v>
      </c>
      <c r="B370" t="s">
        <v>21</v>
      </c>
      <c r="C370" t="s">
        <v>13</v>
      </c>
      <c r="D370" t="s">
        <v>49</v>
      </c>
      <c r="E370" t="s">
        <v>15</v>
      </c>
      <c r="F370" t="s">
        <v>19</v>
      </c>
      <c r="G370" t="s">
        <v>20</v>
      </c>
      <c r="H370">
        <v>1989</v>
      </c>
      <c r="I370" s="3">
        <v>2155151.4700000002</v>
      </c>
      <c r="J370" s="3">
        <v>1395322.45</v>
      </c>
      <c r="K370" s="3">
        <v>759829.02</v>
      </c>
      <c r="L370" s="10">
        <f>SUMIFS('KYPCo Gen Asset Grid 2020'!$O:$O,'KYPCo Gen Asset Grid 2020'!$BJ:$BJ,'Select cpr_ledger'!H370,'KYPCo Gen Asset Grid 2020'!$BL:$BL,'Select cpr_ledger'!R370)*T370</f>
        <v>0</v>
      </c>
      <c r="M370" s="10">
        <f>SUMIFS('KYPCo Gen Asset Grid 2020'!$P:$P,'KYPCo Gen Asset Grid 2020'!$BJ:$BJ,'Select cpr_ledger'!H370,'KYPCo Gen Asset Grid 2020'!$BL:$BL,'Select cpr_ledger'!R370)*T370</f>
        <v>0</v>
      </c>
      <c r="N370" s="10">
        <f>V370</f>
        <v>0</v>
      </c>
      <c r="O370" s="10">
        <f t="shared" si="140"/>
        <v>-759829.02</v>
      </c>
      <c r="P370" s="10">
        <f t="shared" si="141"/>
        <v>-159564.09419999999</v>
      </c>
      <c r="R370" s="11" t="s">
        <v>106</v>
      </c>
      <c r="S370" s="10">
        <f>SUMIFS($I:$I,$H:$H,H370,$R:$R,R370)</f>
        <v>2156681.9500000002</v>
      </c>
      <c r="T370" s="12">
        <f t="shared" si="143"/>
        <v>0.99929035433342406</v>
      </c>
      <c r="U370" s="13">
        <f>SUMIFS('KYPCo Gen Asset Grid 2020'!$BK:$BK,'KYPCo Gen Asset Grid 2020'!$BJ:$BJ,'Select cpr_ledger'!H370,'KYPCo Gen Asset Grid 2020'!$BL:$BL,'Select cpr_ledger'!R370)</f>
        <v>0</v>
      </c>
      <c r="V370" s="14">
        <f t="shared" si="144"/>
        <v>0</v>
      </c>
      <c r="X370" s="17">
        <f t="shared" si="145"/>
        <v>0</v>
      </c>
    </row>
    <row r="371" spans="1:24" x14ac:dyDescent="0.2">
      <c r="A371" t="s">
        <v>11</v>
      </c>
      <c r="B371" t="s">
        <v>12</v>
      </c>
      <c r="C371" t="s">
        <v>13</v>
      </c>
      <c r="D371" t="s">
        <v>14</v>
      </c>
      <c r="E371" t="s">
        <v>15</v>
      </c>
      <c r="F371" t="s">
        <v>16</v>
      </c>
      <c r="G371" t="s">
        <v>24</v>
      </c>
      <c r="H371">
        <v>1973</v>
      </c>
      <c r="I371" s="3">
        <v>5202.47</v>
      </c>
      <c r="J371" s="3">
        <v>5123.74</v>
      </c>
      <c r="K371" s="3">
        <v>78.73</v>
      </c>
      <c r="L371" s="10">
        <f>SUMIFS('KYPCo Gen Asset Grid 2020'!$O:$O,'KYPCo Gen Asset Grid 2020'!$BJ:$BJ,'Select cpr_ledger'!H371,'KYPCo Gen Asset Grid 2020'!$BL:$BL,'Select cpr_ledger'!R371)*T371</f>
        <v>11885.565819763982</v>
      </c>
      <c r="M371" s="10">
        <f>SUMIFS('KYPCo Gen Asset Grid 2020'!$P:$P,'KYPCo Gen Asset Grid 2020'!$BJ:$BJ,'Select cpr_ledger'!H371,'KYPCo Gen Asset Grid 2020'!$BL:$BL,'Select cpr_ledger'!R371)*T371</f>
        <v>11885.565819763982</v>
      </c>
      <c r="N371" s="10">
        <f>V371</f>
        <v>0</v>
      </c>
      <c r="O371" s="10">
        <f t="shared" si="140"/>
        <v>-78.73</v>
      </c>
      <c r="P371" s="10">
        <f t="shared" si="141"/>
        <v>-16.533300000000001</v>
      </c>
      <c r="R371" s="11" t="s">
        <v>104</v>
      </c>
      <c r="S371" s="10">
        <f>SUMIFS($I:$I,$H:$H,H371,$R:$R,R371)</f>
        <v>548929.58000000007</v>
      </c>
      <c r="T371" s="12">
        <f t="shared" si="143"/>
        <v>9.4774816106648861E-3</v>
      </c>
      <c r="U371" s="13">
        <f>SUMIFS('KYPCo Gen Asset Grid 2020'!$BK:$BK,'KYPCo Gen Asset Grid 2020'!$BJ:$BJ,'Select cpr_ledger'!H371,'KYPCo Gen Asset Grid 2020'!$BL:$BL,'Select cpr_ledger'!R371)</f>
        <v>0</v>
      </c>
      <c r="V371" s="14">
        <f t="shared" si="144"/>
        <v>0</v>
      </c>
      <c r="X371" s="17">
        <f t="shared" si="145"/>
        <v>0</v>
      </c>
    </row>
    <row r="372" spans="1:24" x14ac:dyDescent="0.2">
      <c r="A372" t="s">
        <v>11</v>
      </c>
      <c r="B372" t="s">
        <v>55</v>
      </c>
      <c r="C372" t="s">
        <v>13</v>
      </c>
      <c r="D372" t="s">
        <v>84</v>
      </c>
      <c r="E372" t="s">
        <v>15</v>
      </c>
      <c r="F372" t="s">
        <v>19</v>
      </c>
      <c r="G372" t="s">
        <v>20</v>
      </c>
      <c r="H372">
        <v>2007</v>
      </c>
      <c r="I372" s="3">
        <v>72116.479999999996</v>
      </c>
      <c r="J372" s="3">
        <v>43140</v>
      </c>
      <c r="K372" s="3">
        <v>28976.48</v>
      </c>
      <c r="L372" s="10">
        <f>SUMIFS('KYPCo Gen Asset Grid 2020'!$O:$O,'KYPCo Gen Asset Grid 2020'!$BJ:$BJ,'Select cpr_ledger'!H372,'KYPCo Gen Asset Grid 2020'!$BL:$BL,'Select cpr_ledger'!R372)*T372</f>
        <v>1914584.02</v>
      </c>
      <c r="M372" s="10">
        <f>SUMIFS('KYPCo Gen Asset Grid 2020'!$P:$P,'KYPCo Gen Asset Grid 2020'!$BJ:$BJ,'Select cpr_ledger'!H372,'KYPCo Gen Asset Grid 2020'!$BL:$BL,'Select cpr_ledger'!R372)*T372</f>
        <v>1745009.27</v>
      </c>
      <c r="N372" s="10">
        <f>V372</f>
        <v>169574.75000000012</v>
      </c>
      <c r="O372" s="10">
        <f t="shared" si="140"/>
        <v>140598.27000000011</v>
      </c>
      <c r="P372" s="10">
        <f t="shared" si="141"/>
        <v>29525.636700000021</v>
      </c>
      <c r="R372" s="11" t="s">
        <v>106</v>
      </c>
      <c r="S372" s="10">
        <f>SUMIFS($I:$I,$H:$H,H372,$R:$R,R372)</f>
        <v>72116.479999999996</v>
      </c>
      <c r="T372" s="12">
        <f t="shared" si="143"/>
        <v>1</v>
      </c>
      <c r="U372" s="13">
        <f>SUMIFS('KYPCo Gen Asset Grid 2020'!$BK:$BK,'KYPCo Gen Asset Grid 2020'!$BJ:$BJ,'Select cpr_ledger'!H372,'KYPCo Gen Asset Grid 2020'!$BL:$BL,'Select cpr_ledger'!R372)</f>
        <v>169574.75000000012</v>
      </c>
      <c r="V372" s="14">
        <f t="shared" si="144"/>
        <v>169574.75000000012</v>
      </c>
      <c r="X372" s="17">
        <f t="shared" si="145"/>
        <v>0</v>
      </c>
    </row>
    <row r="373" spans="1:24" x14ac:dyDescent="0.2">
      <c r="A373" t="s">
        <v>11</v>
      </c>
      <c r="B373" t="s">
        <v>67</v>
      </c>
      <c r="C373" t="s">
        <v>13</v>
      </c>
      <c r="D373" t="s">
        <v>73</v>
      </c>
      <c r="E373" t="s">
        <v>15</v>
      </c>
      <c r="F373" t="s">
        <v>16</v>
      </c>
      <c r="G373" t="s">
        <v>24</v>
      </c>
      <c r="H373">
        <v>2010</v>
      </c>
      <c r="I373" s="3">
        <v>376378.99</v>
      </c>
      <c r="J373" s="3">
        <v>159165.47</v>
      </c>
      <c r="K373" s="3">
        <v>217213.52</v>
      </c>
      <c r="L373" s="10">
        <v>0</v>
      </c>
      <c r="M373" s="10">
        <v>0</v>
      </c>
      <c r="N373" s="10">
        <f t="shared" si="142"/>
        <v>0</v>
      </c>
      <c r="O373" s="10">
        <f t="shared" si="140"/>
        <v>-217213.52</v>
      </c>
      <c r="P373" s="10">
        <f t="shared" si="141"/>
        <v>-45614.839199999995</v>
      </c>
      <c r="Q373" s="11" t="s">
        <v>101</v>
      </c>
      <c r="S373" s="11"/>
    </row>
    <row r="374" spans="1:24" x14ac:dyDescent="0.2">
      <c r="A374" t="s">
        <v>11</v>
      </c>
      <c r="B374" t="s">
        <v>34</v>
      </c>
      <c r="C374" t="s">
        <v>13</v>
      </c>
      <c r="D374" t="s">
        <v>35</v>
      </c>
      <c r="E374" t="s">
        <v>15</v>
      </c>
      <c r="F374" t="s">
        <v>16</v>
      </c>
      <c r="G374" t="s">
        <v>24</v>
      </c>
      <c r="H374">
        <v>2013</v>
      </c>
      <c r="I374" s="3">
        <v>187592.65</v>
      </c>
      <c r="J374" s="3">
        <v>35578.18</v>
      </c>
      <c r="K374" s="3">
        <v>152014.47</v>
      </c>
      <c r="L374" s="10">
        <f>SUMIFS('KYPCo Gen Asset Grid 2020'!$O:$O,'KYPCo Gen Asset Grid 2020'!$BJ:$BJ,'Select cpr_ledger'!H374,'KYPCo Gen Asset Grid 2020'!$BL:$BL,'Select cpr_ledger'!R374)*T374</f>
        <v>162441.33544177527</v>
      </c>
      <c r="M374" s="10">
        <f>SUMIFS('KYPCo Gen Asset Grid 2020'!$P:$P,'KYPCo Gen Asset Grid 2020'!$BJ:$BJ,'Select cpr_ledger'!H374,'KYPCo Gen Asset Grid 2020'!$BL:$BL,'Select cpr_ledger'!R374)*T374</f>
        <v>71919.889976464387</v>
      </c>
      <c r="N374" s="10">
        <f t="shared" ref="N374:N405" si="146">V374</f>
        <v>90521.44546531087</v>
      </c>
      <c r="O374" s="10">
        <f t="shared" si="140"/>
        <v>-61493.024534689132</v>
      </c>
      <c r="P374" s="10">
        <f t="shared" si="141"/>
        <v>-12913.535152284718</v>
      </c>
      <c r="R374" s="11" t="s">
        <v>104</v>
      </c>
      <c r="S374" s="10">
        <f t="shared" ref="S374:S405" si="147">SUMIFS($I:$I,$H:$H,H374,$R:$R,R374)</f>
        <v>25241909.329999998</v>
      </c>
      <c r="T374" s="12">
        <f t="shared" ref="T374:T423" si="148">I374/S374</f>
        <v>7.4317931954951686E-3</v>
      </c>
      <c r="U374" s="13">
        <f>SUMIFS('KYPCo Gen Asset Grid 2020'!$BK:$BK,'KYPCo Gen Asset Grid 2020'!$BJ:$BJ,'Select cpr_ledger'!H374,'KYPCo Gen Asset Grid 2020'!$BL:$BL,'Select cpr_ledger'!R374)</f>
        <v>12180296.609999999</v>
      </c>
      <c r="V374" s="14">
        <f t="shared" ref="V374:V423" si="149">U374*T374</f>
        <v>90521.44546531087</v>
      </c>
      <c r="X374" s="17">
        <f t="shared" ref="X374:X423" si="150">L374-M374-V374</f>
        <v>0</v>
      </c>
    </row>
    <row r="375" spans="1:24" x14ac:dyDescent="0.2">
      <c r="A375" t="s">
        <v>11</v>
      </c>
      <c r="B375" t="s">
        <v>21</v>
      </c>
      <c r="C375" t="s">
        <v>13</v>
      </c>
      <c r="D375" t="s">
        <v>48</v>
      </c>
      <c r="E375" t="s">
        <v>15</v>
      </c>
      <c r="F375" t="s">
        <v>16</v>
      </c>
      <c r="G375" t="s">
        <v>24</v>
      </c>
      <c r="H375">
        <v>2000</v>
      </c>
      <c r="I375" s="3">
        <v>15188.51</v>
      </c>
      <c r="J375" s="3">
        <v>6950.64</v>
      </c>
      <c r="K375" s="3">
        <v>8237.8700000000008</v>
      </c>
      <c r="L375" s="10">
        <f>SUMIFS('KYPCo Gen Asset Grid 2020'!$O:$O,'KYPCo Gen Asset Grid 2020'!$BJ:$BJ,'Select cpr_ledger'!H375,'KYPCo Gen Asset Grid 2020'!$BL:$BL,'Select cpr_ledger'!R375)*T375</f>
        <v>0</v>
      </c>
      <c r="M375" s="10">
        <f>SUMIFS('KYPCo Gen Asset Grid 2020'!$P:$P,'KYPCo Gen Asset Grid 2020'!$BJ:$BJ,'Select cpr_ledger'!H375,'KYPCo Gen Asset Grid 2020'!$BL:$BL,'Select cpr_ledger'!R375)*T375</f>
        <v>0</v>
      </c>
      <c r="N375" s="10">
        <f t="shared" si="146"/>
        <v>0</v>
      </c>
      <c r="O375" s="10">
        <f t="shared" si="140"/>
        <v>-8237.8700000000008</v>
      </c>
      <c r="P375" s="10">
        <f t="shared" si="141"/>
        <v>-1729.9527</v>
      </c>
      <c r="R375" s="11" t="s">
        <v>106</v>
      </c>
      <c r="S375" s="10">
        <f t="shared" si="147"/>
        <v>15188.51</v>
      </c>
      <c r="T375" s="12">
        <f t="shared" si="148"/>
        <v>1</v>
      </c>
      <c r="U375" s="13">
        <f>SUMIFS('KYPCo Gen Asset Grid 2020'!$BK:$BK,'KYPCo Gen Asset Grid 2020'!$BJ:$BJ,'Select cpr_ledger'!H375,'KYPCo Gen Asset Grid 2020'!$BL:$BL,'Select cpr_ledger'!R375)</f>
        <v>0</v>
      </c>
      <c r="V375" s="14">
        <f t="shared" si="149"/>
        <v>0</v>
      </c>
      <c r="X375" s="17">
        <f t="shared" si="150"/>
        <v>0</v>
      </c>
    </row>
    <row r="376" spans="1:24" x14ac:dyDescent="0.2">
      <c r="A376" t="s">
        <v>11</v>
      </c>
      <c r="B376" t="s">
        <v>22</v>
      </c>
      <c r="C376" t="s">
        <v>13</v>
      </c>
      <c r="D376" t="s">
        <v>23</v>
      </c>
      <c r="E376" t="s">
        <v>15</v>
      </c>
      <c r="F376" t="s">
        <v>19</v>
      </c>
      <c r="G376" t="s">
        <v>20</v>
      </c>
      <c r="H376">
        <v>1971</v>
      </c>
      <c r="I376" s="3">
        <v>20838740.93</v>
      </c>
      <c r="J376" s="3">
        <v>20838230.379999999</v>
      </c>
      <c r="K376" s="3">
        <v>510.55</v>
      </c>
      <c r="L376" s="10">
        <f>SUMIFS('KYPCo Gen Asset Grid 2020'!$O:$O,'KYPCo Gen Asset Grid 2020'!$BJ:$BJ,'Select cpr_ledger'!H376,'KYPCo Gen Asset Grid 2020'!$BL:$BL,'Select cpr_ledger'!R376)*T376</f>
        <v>29592934.157750092</v>
      </c>
      <c r="M376" s="10">
        <f>SUMIFS('KYPCo Gen Asset Grid 2020'!$P:$P,'KYPCo Gen Asset Grid 2020'!$BJ:$BJ,'Select cpr_ledger'!H376,'KYPCo Gen Asset Grid 2020'!$BL:$BL,'Select cpr_ledger'!R376)*T376</f>
        <v>29592934.157750092</v>
      </c>
      <c r="N376" s="10">
        <f t="shared" si="146"/>
        <v>0</v>
      </c>
      <c r="O376" s="10">
        <f t="shared" si="140"/>
        <v>-510.55</v>
      </c>
      <c r="P376" s="10">
        <f t="shared" si="141"/>
        <v>-107.21549999999999</v>
      </c>
      <c r="R376" s="11" t="s">
        <v>104</v>
      </c>
      <c r="S376" s="10">
        <f t="shared" si="147"/>
        <v>69866541.61999999</v>
      </c>
      <c r="T376" s="12">
        <f t="shared" si="148"/>
        <v>0.29826495553967286</v>
      </c>
      <c r="U376" s="13">
        <f>SUMIFS('KYPCo Gen Asset Grid 2020'!$BK:$BK,'KYPCo Gen Asset Grid 2020'!$BJ:$BJ,'Select cpr_ledger'!H376,'KYPCo Gen Asset Grid 2020'!$BL:$BL,'Select cpr_ledger'!R376)</f>
        <v>0</v>
      </c>
      <c r="V376" s="14">
        <f t="shared" si="149"/>
        <v>0</v>
      </c>
      <c r="X376" s="17">
        <f t="shared" si="150"/>
        <v>0</v>
      </c>
    </row>
    <row r="377" spans="1:24" x14ac:dyDescent="0.2">
      <c r="A377" t="s">
        <v>11</v>
      </c>
      <c r="B377" t="s">
        <v>34</v>
      </c>
      <c r="C377" t="s">
        <v>13</v>
      </c>
      <c r="D377" t="s">
        <v>40</v>
      </c>
      <c r="E377" t="s">
        <v>15</v>
      </c>
      <c r="F377" t="s">
        <v>19</v>
      </c>
      <c r="G377" t="s">
        <v>20</v>
      </c>
      <c r="H377">
        <v>1971</v>
      </c>
      <c r="I377" s="3">
        <v>1678525.14</v>
      </c>
      <c r="J377" s="3">
        <v>1728880.89</v>
      </c>
      <c r="K377" s="3">
        <v>-50355.75</v>
      </c>
      <c r="L377" s="10">
        <f>SUMIFS('KYPCo Gen Asset Grid 2020'!$O:$O,'KYPCo Gen Asset Grid 2020'!$BJ:$BJ,'Select cpr_ledger'!H377,'KYPCo Gen Asset Grid 2020'!$BL:$BL,'Select cpr_ledger'!R377)*T377</f>
        <v>2383660.5156234964</v>
      </c>
      <c r="M377" s="10">
        <f>SUMIFS('KYPCo Gen Asset Grid 2020'!$P:$P,'KYPCo Gen Asset Grid 2020'!$BJ:$BJ,'Select cpr_ledger'!H377,'KYPCo Gen Asset Grid 2020'!$BL:$BL,'Select cpr_ledger'!R377)*T377</f>
        <v>2383660.5156234964</v>
      </c>
      <c r="N377" s="10">
        <f t="shared" si="146"/>
        <v>0</v>
      </c>
      <c r="O377" s="10">
        <f t="shared" si="140"/>
        <v>50355.75</v>
      </c>
      <c r="P377" s="10">
        <f t="shared" si="141"/>
        <v>10574.7075</v>
      </c>
      <c r="R377" s="11" t="s">
        <v>104</v>
      </c>
      <c r="S377" s="10">
        <f t="shared" si="147"/>
        <v>69866541.61999999</v>
      </c>
      <c r="T377" s="12">
        <f t="shared" si="148"/>
        <v>2.402473488854507E-2</v>
      </c>
      <c r="U377" s="13">
        <f>SUMIFS('KYPCo Gen Asset Grid 2020'!$BK:$BK,'KYPCo Gen Asset Grid 2020'!$BJ:$BJ,'Select cpr_ledger'!H377,'KYPCo Gen Asset Grid 2020'!$BL:$BL,'Select cpr_ledger'!R377)</f>
        <v>0</v>
      </c>
      <c r="V377" s="14">
        <f t="shared" si="149"/>
        <v>0</v>
      </c>
      <c r="X377" s="17">
        <f t="shared" si="150"/>
        <v>0</v>
      </c>
    </row>
    <row r="378" spans="1:24" x14ac:dyDescent="0.2">
      <c r="A378" t="s">
        <v>11</v>
      </c>
      <c r="B378" t="s">
        <v>34</v>
      </c>
      <c r="C378" t="s">
        <v>13</v>
      </c>
      <c r="D378" t="s">
        <v>35</v>
      </c>
      <c r="E378" t="s">
        <v>15</v>
      </c>
      <c r="F378" t="s">
        <v>16</v>
      </c>
      <c r="G378" t="s">
        <v>24</v>
      </c>
      <c r="H378">
        <v>1972</v>
      </c>
      <c r="I378" s="3">
        <v>13632.46</v>
      </c>
      <c r="J378" s="3">
        <v>10105.64</v>
      </c>
      <c r="K378" s="3">
        <v>3526.82</v>
      </c>
      <c r="L378" s="10">
        <f>SUMIFS('KYPCo Gen Asset Grid 2020'!$O:$O,'KYPCo Gen Asset Grid 2020'!$BJ:$BJ,'Select cpr_ledger'!H378,'KYPCo Gen Asset Grid 2020'!$BL:$BL,'Select cpr_ledger'!R378)*T378</f>
        <v>15180.138506763309</v>
      </c>
      <c r="M378" s="10">
        <f>SUMIFS('KYPCo Gen Asset Grid 2020'!$P:$P,'KYPCo Gen Asset Grid 2020'!$BJ:$BJ,'Select cpr_ledger'!H378,'KYPCo Gen Asset Grid 2020'!$BL:$BL,'Select cpr_ledger'!R378)*T378</f>
        <v>15180.138506763309</v>
      </c>
      <c r="N378" s="10">
        <f t="shared" si="146"/>
        <v>0</v>
      </c>
      <c r="O378" s="10">
        <f t="shared" si="140"/>
        <v>-3526.82</v>
      </c>
      <c r="P378" s="10">
        <f t="shared" si="141"/>
        <v>-740.63220000000001</v>
      </c>
      <c r="R378" s="11" t="s">
        <v>104</v>
      </c>
      <c r="S378" s="10">
        <f t="shared" si="147"/>
        <v>4783205.67</v>
      </c>
      <c r="T378" s="12">
        <f t="shared" si="148"/>
        <v>2.8500677036536462E-3</v>
      </c>
      <c r="U378" s="13">
        <f>SUMIFS('KYPCo Gen Asset Grid 2020'!$BK:$BK,'KYPCo Gen Asset Grid 2020'!$BJ:$BJ,'Select cpr_ledger'!H378,'KYPCo Gen Asset Grid 2020'!$BL:$BL,'Select cpr_ledger'!R378)</f>
        <v>0</v>
      </c>
      <c r="V378" s="14">
        <f t="shared" si="149"/>
        <v>0</v>
      </c>
      <c r="X378" s="17">
        <f t="shared" si="150"/>
        <v>0</v>
      </c>
    </row>
    <row r="379" spans="1:24" x14ac:dyDescent="0.2">
      <c r="A379" t="s">
        <v>11</v>
      </c>
      <c r="B379" t="s">
        <v>12</v>
      </c>
      <c r="C379" t="s">
        <v>13</v>
      </c>
      <c r="D379" t="s">
        <v>59</v>
      </c>
      <c r="E379" t="s">
        <v>15</v>
      </c>
      <c r="F379" t="s">
        <v>19</v>
      </c>
      <c r="G379" t="s">
        <v>60</v>
      </c>
      <c r="H379">
        <v>2016</v>
      </c>
      <c r="I379" s="3">
        <v>1180276.69</v>
      </c>
      <c r="J379" s="3">
        <v>608071.5</v>
      </c>
      <c r="K379" s="3">
        <v>572205.18999999994</v>
      </c>
      <c r="L379" s="10">
        <f>SUMIFS('KYPCo Gen Asset Grid 2020'!$O:$O,'KYPCo Gen Asset Grid 2020'!$BJ:$BJ,'Select cpr_ledger'!H379,'KYPCo Gen Asset Grid 2020'!$BL:$BL,'Select cpr_ledger'!R379)*T379</f>
        <v>551595.61516680871</v>
      </c>
      <c r="M379" s="10">
        <f>SUMIFS('KYPCo Gen Asset Grid 2020'!$P:$P,'KYPCo Gen Asset Grid 2020'!$BJ:$BJ,'Select cpr_ledger'!H379,'KYPCo Gen Asset Grid 2020'!$BL:$BL,'Select cpr_ledger'!R379)*T379</f>
        <v>162919.2810059058</v>
      </c>
      <c r="N379" s="10">
        <f t="shared" si="146"/>
        <v>388676.33416090289</v>
      </c>
      <c r="O379" s="10">
        <f t="shared" si="140"/>
        <v>-183528.85583909706</v>
      </c>
      <c r="P379" s="10">
        <f t="shared" si="141"/>
        <v>-38541.059726210384</v>
      </c>
      <c r="R379" s="11" t="s">
        <v>104</v>
      </c>
      <c r="S379" s="10">
        <f t="shared" si="147"/>
        <v>70475807.170000002</v>
      </c>
      <c r="T379" s="12">
        <f t="shared" si="148"/>
        <v>1.6747260335067404E-2</v>
      </c>
      <c r="U379" s="13">
        <f>SUMIFS('KYPCo Gen Asset Grid 2020'!$BK:$BK,'KYPCo Gen Asset Grid 2020'!$BJ:$BJ,'Select cpr_ledger'!H379,'KYPCo Gen Asset Grid 2020'!$BL:$BL,'Select cpr_ledger'!R379)</f>
        <v>23208353.27</v>
      </c>
      <c r="V379" s="14">
        <f t="shared" si="149"/>
        <v>388676.33416090289</v>
      </c>
      <c r="X379" s="17">
        <f t="shared" si="150"/>
        <v>0</v>
      </c>
    </row>
    <row r="380" spans="1:24" x14ac:dyDescent="0.2">
      <c r="A380" t="s">
        <v>11</v>
      </c>
      <c r="B380" t="s">
        <v>22</v>
      </c>
      <c r="C380" t="s">
        <v>13</v>
      </c>
      <c r="D380" t="s">
        <v>25</v>
      </c>
      <c r="E380" t="s">
        <v>15</v>
      </c>
      <c r="F380" t="s">
        <v>16</v>
      </c>
      <c r="G380" t="s">
        <v>24</v>
      </c>
      <c r="H380">
        <v>2006</v>
      </c>
      <c r="I380" s="3">
        <v>530585.06999999995</v>
      </c>
      <c r="J380" s="3">
        <v>225906.7</v>
      </c>
      <c r="K380" s="3">
        <v>304678.37</v>
      </c>
      <c r="L380" s="10">
        <f>SUMIFS('KYPCo Gen Asset Grid 2020'!$O:$O,'KYPCo Gen Asset Grid 2020'!$BJ:$BJ,'Select cpr_ledger'!H380,'KYPCo Gen Asset Grid 2020'!$BL:$BL,'Select cpr_ledger'!R380)*T380</f>
        <v>329548.09993711661</v>
      </c>
      <c r="M380" s="10">
        <f>SUMIFS('KYPCo Gen Asset Grid 2020'!$P:$P,'KYPCo Gen Asset Grid 2020'!$BJ:$BJ,'Select cpr_ledger'!H380,'KYPCo Gen Asset Grid 2020'!$BL:$BL,'Select cpr_ledger'!R380)*T380</f>
        <v>248683.35089713952</v>
      </c>
      <c r="N380" s="10">
        <f t="shared" si="146"/>
        <v>80864.74903997709</v>
      </c>
      <c r="O380" s="10">
        <f t="shared" si="140"/>
        <v>-223813.6209600229</v>
      </c>
      <c r="P380" s="10">
        <f t="shared" si="141"/>
        <v>-47000.860401604805</v>
      </c>
      <c r="R380" s="11" t="s">
        <v>104</v>
      </c>
      <c r="S380" s="10">
        <f t="shared" si="147"/>
        <v>16994916.539999999</v>
      </c>
      <c r="T380" s="12">
        <f t="shared" si="148"/>
        <v>3.1220222161797092E-2</v>
      </c>
      <c r="U380" s="13">
        <f>SUMIFS('KYPCo Gen Asset Grid 2020'!$BK:$BK,'KYPCo Gen Asset Grid 2020'!$BJ:$BJ,'Select cpr_ledger'!H380,'KYPCo Gen Asset Grid 2020'!$BL:$BL,'Select cpr_ledger'!R380)</f>
        <v>2590140.0899999994</v>
      </c>
      <c r="V380" s="14">
        <f t="shared" si="149"/>
        <v>80864.74903997709</v>
      </c>
      <c r="X380" s="17">
        <f t="shared" si="150"/>
        <v>0</v>
      </c>
    </row>
    <row r="381" spans="1:24" x14ac:dyDescent="0.2">
      <c r="A381" t="s">
        <v>11</v>
      </c>
      <c r="B381" t="s">
        <v>43</v>
      </c>
      <c r="C381" t="s">
        <v>13</v>
      </c>
      <c r="D381" t="s">
        <v>52</v>
      </c>
      <c r="E381" t="s">
        <v>15</v>
      </c>
      <c r="F381" t="s">
        <v>19</v>
      </c>
      <c r="G381" t="s">
        <v>20</v>
      </c>
      <c r="H381">
        <v>1978</v>
      </c>
      <c r="I381" s="3">
        <v>4229201.1100000003</v>
      </c>
      <c r="J381" s="3">
        <v>3689637.22</v>
      </c>
      <c r="K381" s="3">
        <v>539563.89</v>
      </c>
      <c r="L381" s="10">
        <f>SUMIFS('KYPCo Gen Asset Grid 2020'!$O:$O,'KYPCo Gen Asset Grid 2020'!$BJ:$BJ,'Select cpr_ledger'!H381,'KYPCo Gen Asset Grid 2020'!$BL:$BL,'Select cpr_ledger'!R381)*T381</f>
        <v>5862143.4514359664</v>
      </c>
      <c r="M381" s="10">
        <f>SUMIFS('KYPCo Gen Asset Grid 2020'!$P:$P,'KYPCo Gen Asset Grid 2020'!$BJ:$BJ,'Select cpr_ledger'!H381,'KYPCo Gen Asset Grid 2020'!$BL:$BL,'Select cpr_ledger'!R381)*T381</f>
        <v>5862143.4514359664</v>
      </c>
      <c r="N381" s="10">
        <f t="shared" si="146"/>
        <v>0</v>
      </c>
      <c r="O381" s="10">
        <f t="shared" si="140"/>
        <v>-539563.89</v>
      </c>
      <c r="P381" s="10">
        <f t="shared" si="141"/>
        <v>-113308.4169</v>
      </c>
      <c r="R381" s="11" t="s">
        <v>104</v>
      </c>
      <c r="S381" s="10">
        <f t="shared" si="147"/>
        <v>40116366.789999999</v>
      </c>
      <c r="T381" s="12">
        <f t="shared" si="148"/>
        <v>0.10542333337759376</v>
      </c>
      <c r="U381" s="13">
        <f>SUMIFS('KYPCo Gen Asset Grid 2020'!$BK:$BK,'KYPCo Gen Asset Grid 2020'!$BJ:$BJ,'Select cpr_ledger'!H381,'KYPCo Gen Asset Grid 2020'!$BL:$BL,'Select cpr_ledger'!R381)</f>
        <v>0</v>
      </c>
      <c r="V381" s="14">
        <f t="shared" si="149"/>
        <v>0</v>
      </c>
      <c r="X381" s="17">
        <f t="shared" si="150"/>
        <v>0</v>
      </c>
    </row>
    <row r="382" spans="1:24" x14ac:dyDescent="0.2">
      <c r="A382" t="s">
        <v>11</v>
      </c>
      <c r="B382" t="s">
        <v>26</v>
      </c>
      <c r="C382" t="s">
        <v>13</v>
      </c>
      <c r="D382" t="s">
        <v>45</v>
      </c>
      <c r="E382" t="s">
        <v>15</v>
      </c>
      <c r="F382" t="s">
        <v>19</v>
      </c>
      <c r="G382" t="s">
        <v>20</v>
      </c>
      <c r="H382">
        <v>1995</v>
      </c>
      <c r="I382" s="3">
        <v>304173.49</v>
      </c>
      <c r="J382" s="3">
        <v>192780.5</v>
      </c>
      <c r="K382" s="3">
        <v>111392.99</v>
      </c>
      <c r="L382" s="10">
        <f>SUMIFS('KYPCo Gen Asset Grid 2020'!$O:$O,'KYPCo Gen Asset Grid 2020'!$BJ:$BJ,'Select cpr_ledger'!H382,'KYPCo Gen Asset Grid 2020'!$BL:$BL,'Select cpr_ledger'!R382)*T382</f>
        <v>207846.47981389289</v>
      </c>
      <c r="M382" s="10">
        <f>SUMIFS('KYPCo Gen Asset Grid 2020'!$P:$P,'KYPCo Gen Asset Grid 2020'!$BJ:$BJ,'Select cpr_ledger'!H382,'KYPCo Gen Asset Grid 2020'!$BL:$BL,'Select cpr_ledger'!R382)*T382</f>
        <v>207846.47981389289</v>
      </c>
      <c r="N382" s="10">
        <f t="shared" si="146"/>
        <v>0</v>
      </c>
      <c r="O382" s="10">
        <f t="shared" si="140"/>
        <v>-111392.99</v>
      </c>
      <c r="P382" s="10">
        <f t="shared" si="141"/>
        <v>-23392.527900000001</v>
      </c>
      <c r="R382" s="11" t="s">
        <v>104</v>
      </c>
      <c r="S382" s="10">
        <f t="shared" si="147"/>
        <v>2120108.7999999998</v>
      </c>
      <c r="T382" s="12">
        <f t="shared" si="148"/>
        <v>0.1434706982962384</v>
      </c>
      <c r="U382" s="13">
        <f>SUMIFS('KYPCo Gen Asset Grid 2020'!$BK:$BK,'KYPCo Gen Asset Grid 2020'!$BJ:$BJ,'Select cpr_ledger'!H382,'KYPCo Gen Asset Grid 2020'!$BL:$BL,'Select cpr_ledger'!R382)</f>
        <v>0</v>
      </c>
      <c r="V382" s="14">
        <f t="shared" si="149"/>
        <v>0</v>
      </c>
      <c r="X382" s="17">
        <f t="shared" si="150"/>
        <v>0</v>
      </c>
    </row>
    <row r="383" spans="1:24" x14ac:dyDescent="0.2">
      <c r="A383" t="s">
        <v>11</v>
      </c>
      <c r="B383" t="s">
        <v>34</v>
      </c>
      <c r="C383" t="s">
        <v>13</v>
      </c>
      <c r="D383" t="s">
        <v>35</v>
      </c>
      <c r="E383" t="s">
        <v>15</v>
      </c>
      <c r="F383" t="s">
        <v>16</v>
      </c>
      <c r="G383" t="s">
        <v>24</v>
      </c>
      <c r="H383">
        <v>1990</v>
      </c>
      <c r="I383" s="3">
        <v>4823.54</v>
      </c>
      <c r="J383" s="3">
        <v>3720.25</v>
      </c>
      <c r="K383" s="3">
        <v>1103.29</v>
      </c>
      <c r="L383" s="10">
        <f>SUMIFS('KYPCo Gen Asset Grid 2020'!$O:$O,'KYPCo Gen Asset Grid 2020'!$BJ:$BJ,'Select cpr_ledger'!H383,'KYPCo Gen Asset Grid 2020'!$BL:$BL,'Select cpr_ledger'!R383)*T383</f>
        <v>3459.2970315570183</v>
      </c>
      <c r="M383" s="10">
        <f>SUMIFS('KYPCo Gen Asset Grid 2020'!$P:$P,'KYPCo Gen Asset Grid 2020'!$BJ:$BJ,'Select cpr_ledger'!H383,'KYPCo Gen Asset Grid 2020'!$BL:$BL,'Select cpr_ledger'!R383)*T383</f>
        <v>3459.2970315570183</v>
      </c>
      <c r="N383" s="10">
        <f t="shared" si="146"/>
        <v>0</v>
      </c>
      <c r="O383" s="10">
        <f t="shared" si="140"/>
        <v>-1103.29</v>
      </c>
      <c r="P383" s="10">
        <f t="shared" si="141"/>
        <v>-231.69089999999997</v>
      </c>
      <c r="R383" s="11" t="s">
        <v>104</v>
      </c>
      <c r="S383" s="10">
        <f t="shared" si="147"/>
        <v>1292457.03</v>
      </c>
      <c r="T383" s="12">
        <f t="shared" si="148"/>
        <v>3.7320699164752886E-3</v>
      </c>
      <c r="U383" s="13">
        <f>SUMIFS('KYPCo Gen Asset Grid 2020'!$BK:$BK,'KYPCo Gen Asset Grid 2020'!$BJ:$BJ,'Select cpr_ledger'!H383,'KYPCo Gen Asset Grid 2020'!$BL:$BL,'Select cpr_ledger'!R383)</f>
        <v>0</v>
      </c>
      <c r="V383" s="14">
        <f t="shared" si="149"/>
        <v>0</v>
      </c>
      <c r="X383" s="17">
        <f t="shared" si="150"/>
        <v>0</v>
      </c>
    </row>
    <row r="384" spans="1:24" x14ac:dyDescent="0.2">
      <c r="A384" t="s">
        <v>11</v>
      </c>
      <c r="B384" t="s">
        <v>34</v>
      </c>
      <c r="C384" t="s">
        <v>13</v>
      </c>
      <c r="D384" t="s">
        <v>40</v>
      </c>
      <c r="E384" t="s">
        <v>15</v>
      </c>
      <c r="F384" t="s">
        <v>19</v>
      </c>
      <c r="G384" t="s">
        <v>20</v>
      </c>
      <c r="H384">
        <v>1987</v>
      </c>
      <c r="I384" s="3">
        <v>18949.5</v>
      </c>
      <c r="J384" s="3">
        <v>19039.8</v>
      </c>
      <c r="K384" s="3">
        <v>-90.3</v>
      </c>
      <c r="L384" s="10">
        <f>SUMIFS('KYPCo Gen Asset Grid 2020'!$O:$O,'KYPCo Gen Asset Grid 2020'!$BJ:$BJ,'Select cpr_ledger'!H384,'KYPCo Gen Asset Grid 2020'!$BL:$BL,'Select cpr_ledger'!R384)*T384</f>
        <v>11756.449058381537</v>
      </c>
      <c r="M384" s="10">
        <f>SUMIFS('KYPCo Gen Asset Grid 2020'!$P:$P,'KYPCo Gen Asset Grid 2020'!$BJ:$BJ,'Select cpr_ledger'!H384,'KYPCo Gen Asset Grid 2020'!$BL:$BL,'Select cpr_ledger'!R384)*T384</f>
        <v>11756.449058381537</v>
      </c>
      <c r="N384" s="10">
        <f t="shared" si="146"/>
        <v>0</v>
      </c>
      <c r="O384" s="10">
        <f t="shared" ref="O384:O402" si="151">N384-K384</f>
        <v>90.3</v>
      </c>
      <c r="P384" s="10">
        <f t="shared" ref="P384:P402" si="152">O384*0.21</f>
        <v>18.962999999999997</v>
      </c>
      <c r="R384" s="11" t="s">
        <v>104</v>
      </c>
      <c r="S384" s="10">
        <f t="shared" si="147"/>
        <v>3571575.57</v>
      </c>
      <c r="T384" s="12">
        <f t="shared" si="148"/>
        <v>5.305641621913099E-3</v>
      </c>
      <c r="U384" s="13">
        <f>SUMIFS('KYPCo Gen Asset Grid 2020'!$BK:$BK,'KYPCo Gen Asset Grid 2020'!$BJ:$BJ,'Select cpr_ledger'!H384,'KYPCo Gen Asset Grid 2020'!$BL:$BL,'Select cpr_ledger'!R384)</f>
        <v>0</v>
      </c>
      <c r="V384" s="14">
        <f t="shared" si="149"/>
        <v>0</v>
      </c>
      <c r="X384" s="17">
        <f t="shared" si="150"/>
        <v>0</v>
      </c>
    </row>
    <row r="385" spans="1:24" x14ac:dyDescent="0.2">
      <c r="A385" t="s">
        <v>11</v>
      </c>
      <c r="B385" t="s">
        <v>22</v>
      </c>
      <c r="C385" t="s">
        <v>13</v>
      </c>
      <c r="D385" t="s">
        <v>23</v>
      </c>
      <c r="E385" t="s">
        <v>15</v>
      </c>
      <c r="F385" t="s">
        <v>19</v>
      </c>
      <c r="G385" t="s">
        <v>20</v>
      </c>
      <c r="H385">
        <v>2014</v>
      </c>
      <c r="I385" s="3">
        <v>40700.339999999997</v>
      </c>
      <c r="J385" s="3">
        <v>6466.93</v>
      </c>
      <c r="K385" s="3">
        <v>34233.410000000003</v>
      </c>
      <c r="L385" s="10">
        <f>SUMIFS('KYPCo Gen Asset Grid 2020'!$O:$O,'KYPCo Gen Asset Grid 2020'!$BJ:$BJ,'Select cpr_ledger'!H385,'KYPCo Gen Asset Grid 2020'!$BL:$BL,'Select cpr_ledger'!R385)*T385</f>
        <v>16705.497678987034</v>
      </c>
      <c r="M385" s="10">
        <f>SUMIFS('KYPCo Gen Asset Grid 2020'!$P:$P,'KYPCo Gen Asset Grid 2020'!$BJ:$BJ,'Select cpr_ledger'!H385,'KYPCo Gen Asset Grid 2020'!$BL:$BL,'Select cpr_ledger'!R385)*T385</f>
        <v>6633.5860744999081</v>
      </c>
      <c r="N385" s="10">
        <f t="shared" si="146"/>
        <v>10071.911604487126</v>
      </c>
      <c r="O385" s="10">
        <f t="shared" si="151"/>
        <v>-24161.498395512877</v>
      </c>
      <c r="P385" s="10">
        <f t="shared" si="152"/>
        <v>-5073.9146630577043</v>
      </c>
      <c r="R385" s="11" t="s">
        <v>104</v>
      </c>
      <c r="S385" s="10">
        <f t="shared" si="147"/>
        <v>100408159.21000001</v>
      </c>
      <c r="T385" s="12">
        <f t="shared" si="148"/>
        <v>4.053489310054646E-4</v>
      </c>
      <c r="U385" s="13">
        <f>SUMIFS('KYPCo Gen Asset Grid 2020'!$BK:$BK,'KYPCo Gen Asset Grid 2020'!$BJ:$BJ,'Select cpr_ledger'!H385,'KYPCo Gen Asset Grid 2020'!$BL:$BL,'Select cpr_ledger'!R385)</f>
        <v>24847509.970000006</v>
      </c>
      <c r="V385" s="14">
        <f t="shared" si="149"/>
        <v>10071.911604487126</v>
      </c>
      <c r="X385" s="17">
        <f t="shared" si="150"/>
        <v>0</v>
      </c>
    </row>
    <row r="386" spans="1:24" x14ac:dyDescent="0.2">
      <c r="A386" t="s">
        <v>11</v>
      </c>
      <c r="B386" t="s">
        <v>57</v>
      </c>
      <c r="C386" t="s">
        <v>13</v>
      </c>
      <c r="D386" t="s">
        <v>58</v>
      </c>
      <c r="E386" t="s">
        <v>15</v>
      </c>
      <c r="F386" t="s">
        <v>16</v>
      </c>
      <c r="G386" t="s">
        <v>24</v>
      </c>
      <c r="H386">
        <v>1982</v>
      </c>
      <c r="I386" s="3">
        <v>1892</v>
      </c>
      <c r="J386" s="3">
        <v>1892</v>
      </c>
      <c r="K386" s="3">
        <v>0</v>
      </c>
      <c r="L386" s="10">
        <f>SUMIFS('KYPCo Gen Asset Grid 2020'!$O:$O,'KYPCo Gen Asset Grid 2020'!$BJ:$BJ,'Select cpr_ledger'!H386,'KYPCo Gen Asset Grid 2020'!$BL:$BL,'Select cpr_ledger'!R386)*T386</f>
        <v>0</v>
      </c>
      <c r="M386" s="10">
        <f>SUMIFS('KYPCo Gen Asset Grid 2020'!$P:$P,'KYPCo Gen Asset Grid 2020'!$BJ:$BJ,'Select cpr_ledger'!H386,'KYPCo Gen Asset Grid 2020'!$BL:$BL,'Select cpr_ledger'!R386)*T386</f>
        <v>0</v>
      </c>
      <c r="N386" s="10">
        <f t="shared" si="146"/>
        <v>0</v>
      </c>
      <c r="O386" s="10">
        <f t="shared" si="151"/>
        <v>0</v>
      </c>
      <c r="P386" s="10">
        <f t="shared" si="152"/>
        <v>0</v>
      </c>
      <c r="R386" s="11" t="s">
        <v>111</v>
      </c>
      <c r="S386" s="10">
        <f t="shared" si="147"/>
        <v>1892</v>
      </c>
      <c r="T386" s="12">
        <f t="shared" si="148"/>
        <v>1</v>
      </c>
      <c r="U386" s="13">
        <f>SUMIFS('KYPCo Gen Asset Grid 2020'!$BK:$BK,'KYPCo Gen Asset Grid 2020'!$BJ:$BJ,'Select cpr_ledger'!H386,'KYPCo Gen Asset Grid 2020'!$BL:$BL,'Select cpr_ledger'!R386)</f>
        <v>0</v>
      </c>
      <c r="V386" s="14">
        <f t="shared" si="149"/>
        <v>0</v>
      </c>
      <c r="X386" s="17">
        <f t="shared" si="150"/>
        <v>0</v>
      </c>
    </row>
    <row r="387" spans="1:24" x14ac:dyDescent="0.2">
      <c r="A387" t="s">
        <v>11</v>
      </c>
      <c r="B387" t="s">
        <v>43</v>
      </c>
      <c r="C387" t="s">
        <v>13</v>
      </c>
      <c r="D387" t="s">
        <v>44</v>
      </c>
      <c r="E387" t="s">
        <v>15</v>
      </c>
      <c r="F387" t="s">
        <v>16</v>
      </c>
      <c r="G387" t="s">
        <v>24</v>
      </c>
      <c r="H387">
        <v>1992</v>
      </c>
      <c r="I387" s="3">
        <v>9431.89</v>
      </c>
      <c r="J387" s="3">
        <v>6101.95</v>
      </c>
      <c r="K387" s="3">
        <v>3329.94</v>
      </c>
      <c r="L387" s="10">
        <f>SUMIFS('KYPCo Gen Asset Grid 2020'!$O:$O,'KYPCo Gen Asset Grid 2020'!$BJ:$BJ,'Select cpr_ledger'!H387,'KYPCo Gen Asset Grid 2020'!$BL:$BL,'Select cpr_ledger'!R387)*T387</f>
        <v>9952.4500913818811</v>
      </c>
      <c r="M387" s="10">
        <f>SUMIFS('KYPCo Gen Asset Grid 2020'!$P:$P,'KYPCo Gen Asset Grid 2020'!$BJ:$BJ,'Select cpr_ledger'!H387,'KYPCo Gen Asset Grid 2020'!$BL:$BL,'Select cpr_ledger'!R387)*T387</f>
        <v>9952.4500913818811</v>
      </c>
      <c r="N387" s="10">
        <f t="shared" si="146"/>
        <v>0</v>
      </c>
      <c r="O387" s="10">
        <f t="shared" si="151"/>
        <v>-3329.94</v>
      </c>
      <c r="P387" s="10">
        <f t="shared" si="152"/>
        <v>-699.28739999999993</v>
      </c>
      <c r="R387" s="11" t="s">
        <v>104</v>
      </c>
      <c r="S387" s="10">
        <f t="shared" si="147"/>
        <v>5058998.49</v>
      </c>
      <c r="T387" s="12">
        <f t="shared" si="148"/>
        <v>1.8643788921154628E-3</v>
      </c>
      <c r="U387" s="13">
        <f>SUMIFS('KYPCo Gen Asset Grid 2020'!$BK:$BK,'KYPCo Gen Asset Grid 2020'!$BJ:$BJ,'Select cpr_ledger'!H387,'KYPCo Gen Asset Grid 2020'!$BL:$BL,'Select cpr_ledger'!R387)</f>
        <v>0</v>
      </c>
      <c r="V387" s="14">
        <f t="shared" si="149"/>
        <v>0</v>
      </c>
      <c r="X387" s="17">
        <f t="shared" si="150"/>
        <v>0</v>
      </c>
    </row>
    <row r="388" spans="1:24" x14ac:dyDescent="0.2">
      <c r="A388" t="s">
        <v>11</v>
      </c>
      <c r="B388" t="s">
        <v>34</v>
      </c>
      <c r="C388" t="s">
        <v>13</v>
      </c>
      <c r="D388" t="s">
        <v>35</v>
      </c>
      <c r="E388" t="s">
        <v>15</v>
      </c>
      <c r="F388" t="s">
        <v>16</v>
      </c>
      <c r="G388" t="s">
        <v>24</v>
      </c>
      <c r="H388">
        <v>2007</v>
      </c>
      <c r="I388" s="3">
        <v>74927.75</v>
      </c>
      <c r="J388" s="3">
        <v>25578.97</v>
      </c>
      <c r="K388" s="3">
        <v>49348.78</v>
      </c>
      <c r="L388" s="10">
        <f>SUMIFS('KYPCo Gen Asset Grid 2020'!$O:$O,'KYPCo Gen Asset Grid 2020'!$BJ:$BJ,'Select cpr_ledger'!H388,'KYPCo Gen Asset Grid 2020'!$BL:$BL,'Select cpr_ledger'!R388)*T388</f>
        <v>28257.178145972241</v>
      </c>
      <c r="M388" s="10">
        <f>SUMIFS('KYPCo Gen Asset Grid 2020'!$P:$P,'KYPCo Gen Asset Grid 2020'!$BJ:$BJ,'Select cpr_ledger'!H388,'KYPCo Gen Asset Grid 2020'!$BL:$BL,'Select cpr_ledger'!R388)*T388</f>
        <v>20148.561335552818</v>
      </c>
      <c r="N388" s="10">
        <f t="shared" si="146"/>
        <v>8108.6168104194203</v>
      </c>
      <c r="O388" s="10">
        <f t="shared" si="151"/>
        <v>-41240.163189580577</v>
      </c>
      <c r="P388" s="10">
        <f t="shared" si="152"/>
        <v>-8660.4342698119217</v>
      </c>
      <c r="R388" s="11" t="s">
        <v>104</v>
      </c>
      <c r="S388" s="10">
        <f t="shared" si="147"/>
        <v>514164505.98999995</v>
      </c>
      <c r="T388" s="12">
        <f t="shared" si="148"/>
        <v>1.4572719261460898E-4</v>
      </c>
      <c r="U388" s="13">
        <f>SUMIFS('KYPCo Gen Asset Grid 2020'!$BK:$BK,'KYPCo Gen Asset Grid 2020'!$BJ:$BJ,'Select cpr_ledger'!H388,'KYPCo Gen Asset Grid 2020'!$BL:$BL,'Select cpr_ledger'!R388)</f>
        <v>55642441.640000008</v>
      </c>
      <c r="V388" s="14">
        <f t="shared" si="149"/>
        <v>8108.6168104194203</v>
      </c>
      <c r="X388" s="17">
        <f t="shared" si="150"/>
        <v>0</v>
      </c>
    </row>
    <row r="389" spans="1:24" x14ac:dyDescent="0.2">
      <c r="A389" t="s">
        <v>11</v>
      </c>
      <c r="B389" t="s">
        <v>34</v>
      </c>
      <c r="C389" t="s">
        <v>13</v>
      </c>
      <c r="D389" t="s">
        <v>35</v>
      </c>
      <c r="E389" t="s">
        <v>15</v>
      </c>
      <c r="F389" t="s">
        <v>16</v>
      </c>
      <c r="G389" t="s">
        <v>24</v>
      </c>
      <c r="H389">
        <v>2001</v>
      </c>
      <c r="I389" s="3">
        <v>14343.95</v>
      </c>
      <c r="J389" s="3">
        <v>7073.1</v>
      </c>
      <c r="K389" s="3">
        <v>7270.85</v>
      </c>
      <c r="L389" s="10">
        <f>SUMIFS('KYPCo Gen Asset Grid 2020'!$O:$O,'KYPCo Gen Asset Grid 2020'!$BJ:$BJ,'Select cpr_ledger'!H389,'KYPCo Gen Asset Grid 2020'!$BL:$BL,'Select cpr_ledger'!R389)*T389</f>
        <v>6754.4664669099084</v>
      </c>
      <c r="M389" s="10">
        <f>SUMIFS('KYPCo Gen Asset Grid 2020'!$P:$P,'KYPCo Gen Asset Grid 2020'!$BJ:$BJ,'Select cpr_ledger'!H389,'KYPCo Gen Asset Grid 2020'!$BL:$BL,'Select cpr_ledger'!R389)*T389</f>
        <v>6703.2685752488969</v>
      </c>
      <c r="N389" s="10">
        <f t="shared" si="146"/>
        <v>51.197891661012534</v>
      </c>
      <c r="O389" s="10">
        <f t="shared" si="151"/>
        <v>-7219.652108338988</v>
      </c>
      <c r="P389" s="10">
        <f t="shared" si="152"/>
        <v>-1516.1269427511875</v>
      </c>
      <c r="R389" s="11" t="s">
        <v>104</v>
      </c>
      <c r="S389" s="10">
        <f t="shared" si="147"/>
        <v>6921977.7199999997</v>
      </c>
      <c r="T389" s="12">
        <f t="shared" si="148"/>
        <v>2.0722329051356728E-3</v>
      </c>
      <c r="U389" s="13">
        <f>SUMIFS('KYPCo Gen Asset Grid 2020'!$BK:$BK,'KYPCo Gen Asset Grid 2020'!$BJ:$BJ,'Select cpr_ledger'!H389,'KYPCo Gen Asset Grid 2020'!$BL:$BL,'Select cpr_ledger'!R389)</f>
        <v>24706.630000000176</v>
      </c>
      <c r="V389" s="14">
        <f t="shared" si="149"/>
        <v>51.197891661012534</v>
      </c>
      <c r="X389" s="17">
        <f t="shared" si="150"/>
        <v>-1.0800249583553523E-12</v>
      </c>
    </row>
    <row r="390" spans="1:24" x14ac:dyDescent="0.2">
      <c r="A390" t="s">
        <v>11</v>
      </c>
      <c r="B390" t="s">
        <v>26</v>
      </c>
      <c r="C390" t="s">
        <v>13</v>
      </c>
      <c r="D390" t="s">
        <v>45</v>
      </c>
      <c r="E390" t="s">
        <v>15</v>
      </c>
      <c r="F390" t="s">
        <v>19</v>
      </c>
      <c r="G390" t="s">
        <v>20</v>
      </c>
      <c r="H390">
        <v>2002</v>
      </c>
      <c r="I390" s="3">
        <v>198813.41</v>
      </c>
      <c r="J390" s="3">
        <v>91415.31</v>
      </c>
      <c r="K390" s="3">
        <v>107398.1</v>
      </c>
      <c r="L390" s="10">
        <f>SUMIFS('KYPCo Gen Asset Grid 2020'!$O:$O,'KYPCo Gen Asset Grid 2020'!$BJ:$BJ,'Select cpr_ledger'!H390,'KYPCo Gen Asset Grid 2020'!$BL:$BL,'Select cpr_ledger'!R390)*T390</f>
        <v>84706.114458839249</v>
      </c>
      <c r="M390" s="10">
        <f>SUMIFS('KYPCo Gen Asset Grid 2020'!$P:$P,'KYPCo Gen Asset Grid 2020'!$BJ:$BJ,'Select cpr_ledger'!H390,'KYPCo Gen Asset Grid 2020'!$BL:$BL,'Select cpr_ledger'!R390)*T390</f>
        <v>79283.638792657541</v>
      </c>
      <c r="N390" s="10">
        <f t="shared" si="146"/>
        <v>5422.4756661816955</v>
      </c>
      <c r="O390" s="10">
        <f t="shared" si="151"/>
        <v>-101975.62433381831</v>
      </c>
      <c r="P390" s="10">
        <f t="shared" si="152"/>
        <v>-21414.881110101844</v>
      </c>
      <c r="R390" s="11" t="s">
        <v>104</v>
      </c>
      <c r="S390" s="10">
        <f t="shared" si="147"/>
        <v>8792428.2299999986</v>
      </c>
      <c r="T390" s="12">
        <f t="shared" si="148"/>
        <v>2.2611888866109067E-2</v>
      </c>
      <c r="U390" s="13">
        <f>SUMIFS('KYPCo Gen Asset Grid 2020'!$BK:$BK,'KYPCo Gen Asset Grid 2020'!$BJ:$BJ,'Select cpr_ledger'!H390,'KYPCo Gen Asset Grid 2020'!$BL:$BL,'Select cpr_ledger'!R390)</f>
        <v>239806.39999999991</v>
      </c>
      <c r="V390" s="14">
        <f t="shared" si="149"/>
        <v>5422.4756661816955</v>
      </c>
      <c r="X390" s="17">
        <f t="shared" si="150"/>
        <v>1.2732925824820995E-11</v>
      </c>
    </row>
    <row r="391" spans="1:24" x14ac:dyDescent="0.2">
      <c r="A391" t="s">
        <v>11</v>
      </c>
      <c r="B391" t="s">
        <v>61</v>
      </c>
      <c r="C391" t="s">
        <v>13</v>
      </c>
      <c r="D391" t="s">
        <v>62</v>
      </c>
      <c r="E391" t="s">
        <v>15</v>
      </c>
      <c r="F391" t="s">
        <v>19</v>
      </c>
      <c r="G391" t="s">
        <v>20</v>
      </c>
      <c r="H391">
        <v>2018</v>
      </c>
      <c r="I391" s="3">
        <v>30309.39</v>
      </c>
      <c r="J391" s="3">
        <v>2182.2600000000002</v>
      </c>
      <c r="K391" s="3">
        <v>28127.13</v>
      </c>
      <c r="L391" s="10">
        <f>SUMIFS('KYPCo Gen Asset Grid 2020'!$O:$O,'KYPCo Gen Asset Grid 2020'!$BJ:$BJ,'Select cpr_ledger'!H391,'KYPCo Gen Asset Grid 2020'!$BL:$BL,'Select cpr_ledger'!R391)*T391</f>
        <v>24720.327404934687</v>
      </c>
      <c r="M391" s="10">
        <f>SUMIFS('KYPCo Gen Asset Grid 2020'!$P:$P,'KYPCo Gen Asset Grid 2020'!$BJ:$BJ,'Select cpr_ledger'!H391,'KYPCo Gen Asset Grid 2020'!$BL:$BL,'Select cpr_ledger'!R391)*T391</f>
        <v>13909.631907048653</v>
      </c>
      <c r="N391" s="10">
        <f t="shared" si="146"/>
        <v>10810.695497886036</v>
      </c>
      <c r="O391" s="10">
        <f t="shared" si="151"/>
        <v>-17316.434502113967</v>
      </c>
      <c r="P391" s="10">
        <f t="shared" si="152"/>
        <v>-3636.4512454439327</v>
      </c>
      <c r="R391" s="11" t="s">
        <v>112</v>
      </c>
      <c r="S391" s="10">
        <f t="shared" si="147"/>
        <v>42786.9</v>
      </c>
      <c r="T391" s="12">
        <f t="shared" si="148"/>
        <v>0.70838013504133268</v>
      </c>
      <c r="U391" s="13">
        <f>SUMIFS('KYPCo Gen Asset Grid 2020'!$BK:$BK,'KYPCo Gen Asset Grid 2020'!$BJ:$BJ,'Select cpr_ledger'!H391,'KYPCo Gen Asset Grid 2020'!$BL:$BL,'Select cpr_ledger'!R391)</f>
        <v>15261.150000000001</v>
      </c>
      <c r="V391" s="14">
        <f t="shared" si="149"/>
        <v>10810.695497886036</v>
      </c>
      <c r="X391" s="17">
        <f t="shared" si="150"/>
        <v>0</v>
      </c>
    </row>
    <row r="392" spans="1:24" x14ac:dyDescent="0.2">
      <c r="A392" t="s">
        <v>11</v>
      </c>
      <c r="B392" t="s">
        <v>43</v>
      </c>
      <c r="C392" t="s">
        <v>13</v>
      </c>
      <c r="D392" t="s">
        <v>52</v>
      </c>
      <c r="E392" t="s">
        <v>15</v>
      </c>
      <c r="F392" t="s">
        <v>19</v>
      </c>
      <c r="G392" t="s">
        <v>20</v>
      </c>
      <c r="H392">
        <v>1981</v>
      </c>
      <c r="I392" s="3">
        <v>1151</v>
      </c>
      <c r="J392" s="3">
        <v>933.27</v>
      </c>
      <c r="K392" s="3">
        <v>217.73</v>
      </c>
      <c r="L392" s="10">
        <f>SUMIFS('KYPCo Gen Asset Grid 2020'!$O:$O,'KYPCo Gen Asset Grid 2020'!$BJ:$BJ,'Select cpr_ledger'!H392,'KYPCo Gen Asset Grid 2020'!$BL:$BL,'Select cpr_ledger'!R392)*T392</f>
        <v>302.90766463324394</v>
      </c>
      <c r="M392" s="10">
        <f>SUMIFS('KYPCo Gen Asset Grid 2020'!$P:$P,'KYPCo Gen Asset Grid 2020'!$BJ:$BJ,'Select cpr_ledger'!H392,'KYPCo Gen Asset Grid 2020'!$BL:$BL,'Select cpr_ledger'!R392)*T392</f>
        <v>302.90766463324394</v>
      </c>
      <c r="N392" s="10">
        <f t="shared" si="146"/>
        <v>0</v>
      </c>
      <c r="O392" s="10">
        <f t="shared" si="151"/>
        <v>-217.73</v>
      </c>
      <c r="P392" s="10">
        <f t="shared" si="152"/>
        <v>-45.723299999999995</v>
      </c>
      <c r="R392" s="11" t="s">
        <v>104</v>
      </c>
      <c r="S392" s="10">
        <f t="shared" si="147"/>
        <v>2469681.64</v>
      </c>
      <c r="T392" s="12">
        <f t="shared" si="148"/>
        <v>4.6605197259352019E-4</v>
      </c>
      <c r="U392" s="13">
        <f>SUMIFS('KYPCo Gen Asset Grid 2020'!$BK:$BK,'KYPCo Gen Asset Grid 2020'!$BJ:$BJ,'Select cpr_ledger'!H392,'KYPCo Gen Asset Grid 2020'!$BL:$BL,'Select cpr_ledger'!R392)</f>
        <v>0</v>
      </c>
      <c r="V392" s="14">
        <f t="shared" si="149"/>
        <v>0</v>
      </c>
      <c r="X392" s="17">
        <f t="shared" si="150"/>
        <v>0</v>
      </c>
    </row>
    <row r="393" spans="1:24" x14ac:dyDescent="0.2">
      <c r="A393" t="s">
        <v>11</v>
      </c>
      <c r="B393" t="s">
        <v>34</v>
      </c>
      <c r="C393" t="s">
        <v>13</v>
      </c>
      <c r="D393" t="s">
        <v>35</v>
      </c>
      <c r="E393" t="s">
        <v>15</v>
      </c>
      <c r="F393" t="s">
        <v>16</v>
      </c>
      <c r="G393" t="s">
        <v>24</v>
      </c>
      <c r="H393">
        <v>2005</v>
      </c>
      <c r="I393" s="3">
        <v>55797.66</v>
      </c>
      <c r="J393" s="3">
        <v>21870.27</v>
      </c>
      <c r="K393" s="3">
        <v>33927.39</v>
      </c>
      <c r="L393" s="10">
        <f>SUMIFS('KYPCo Gen Asset Grid 2020'!$O:$O,'KYPCo Gen Asset Grid 2020'!$BJ:$BJ,'Select cpr_ledger'!H393,'KYPCo Gen Asset Grid 2020'!$BL:$BL,'Select cpr_ledger'!R393)*T393</f>
        <v>15705.747494491121</v>
      </c>
      <c r="M393" s="10">
        <f>SUMIFS('KYPCo Gen Asset Grid 2020'!$P:$P,'KYPCo Gen Asset Grid 2020'!$BJ:$BJ,'Select cpr_ledger'!H393,'KYPCo Gen Asset Grid 2020'!$BL:$BL,'Select cpr_ledger'!R393)*T393</f>
        <v>12552.581643431748</v>
      </c>
      <c r="N393" s="10">
        <f t="shared" si="146"/>
        <v>3153.1658510593734</v>
      </c>
      <c r="O393" s="10">
        <f t="shared" si="151"/>
        <v>-30774.224148940626</v>
      </c>
      <c r="P393" s="10">
        <f t="shared" si="152"/>
        <v>-6462.5870712775313</v>
      </c>
      <c r="R393" s="11" t="s">
        <v>104</v>
      </c>
      <c r="S393" s="10">
        <f t="shared" si="147"/>
        <v>21800680.739999998</v>
      </c>
      <c r="T393" s="12">
        <f t="shared" si="148"/>
        <v>2.5594457652701724E-3</v>
      </c>
      <c r="U393" s="13">
        <f>SUMIFS('KYPCo Gen Asset Grid 2020'!$BK:$BK,'KYPCo Gen Asset Grid 2020'!$BJ:$BJ,'Select cpr_ledger'!H393,'KYPCo Gen Asset Grid 2020'!$BL:$BL,'Select cpr_ledger'!R393)</f>
        <v>1231972.1299999997</v>
      </c>
      <c r="V393" s="14">
        <f t="shared" si="149"/>
        <v>3153.1658510593734</v>
      </c>
      <c r="X393" s="17">
        <f t="shared" si="150"/>
        <v>0</v>
      </c>
    </row>
    <row r="394" spans="1:24" x14ac:dyDescent="0.2">
      <c r="A394" t="s">
        <v>11</v>
      </c>
      <c r="B394" t="s">
        <v>43</v>
      </c>
      <c r="C394" t="s">
        <v>13</v>
      </c>
      <c r="D394" t="s">
        <v>52</v>
      </c>
      <c r="E394" t="s">
        <v>15</v>
      </c>
      <c r="F394" t="s">
        <v>19</v>
      </c>
      <c r="G394" t="s">
        <v>20</v>
      </c>
      <c r="H394">
        <v>2011</v>
      </c>
      <c r="I394" s="3">
        <v>479752.13</v>
      </c>
      <c r="J394" s="3">
        <v>93557.14</v>
      </c>
      <c r="K394" s="3">
        <v>386194.99</v>
      </c>
      <c r="L394" s="10">
        <f>SUMIFS('KYPCo Gen Asset Grid 2020'!$O:$O,'KYPCo Gen Asset Grid 2020'!$BJ:$BJ,'Select cpr_ledger'!H394,'KYPCo Gen Asset Grid 2020'!$BL:$BL,'Select cpr_ledger'!R394)*T394</f>
        <v>199388.47008839296</v>
      </c>
      <c r="M394" s="10">
        <f>SUMIFS('KYPCo Gen Asset Grid 2020'!$P:$P,'KYPCo Gen Asset Grid 2020'!$BJ:$BJ,'Select cpr_ledger'!H394,'KYPCo Gen Asset Grid 2020'!$BL:$BL,'Select cpr_ledger'!R394)*T394</f>
        <v>105979.15862306814</v>
      </c>
      <c r="N394" s="10">
        <f t="shared" si="146"/>
        <v>93409.311465324805</v>
      </c>
      <c r="O394" s="10">
        <f t="shared" si="151"/>
        <v>-292785.67853467516</v>
      </c>
      <c r="P394" s="10">
        <f t="shared" si="152"/>
        <v>-61484.992492281781</v>
      </c>
      <c r="R394" s="11" t="s">
        <v>104</v>
      </c>
      <c r="S394" s="10">
        <f t="shared" si="147"/>
        <v>8499666.120000001</v>
      </c>
      <c r="T394" s="12">
        <f t="shared" si="148"/>
        <v>5.6443644165166333E-2</v>
      </c>
      <c r="U394" s="13">
        <f>SUMIFS('KYPCo Gen Asset Grid 2020'!$BK:$BK,'KYPCo Gen Asset Grid 2020'!$BJ:$BJ,'Select cpr_ledger'!H394,'KYPCo Gen Asset Grid 2020'!$BL:$BL,'Select cpr_ledger'!R394)</f>
        <v>1654912.8399999994</v>
      </c>
      <c r="V394" s="14">
        <f t="shared" si="149"/>
        <v>93409.311465324805</v>
      </c>
      <c r="X394" s="17">
        <f t="shared" si="150"/>
        <v>0</v>
      </c>
    </row>
    <row r="395" spans="1:24" x14ac:dyDescent="0.2">
      <c r="A395" t="s">
        <v>11</v>
      </c>
      <c r="B395" t="s">
        <v>12</v>
      </c>
      <c r="C395" t="s">
        <v>13</v>
      </c>
      <c r="D395" t="s">
        <v>18</v>
      </c>
      <c r="E395" t="s">
        <v>15</v>
      </c>
      <c r="F395" t="s">
        <v>19</v>
      </c>
      <c r="G395" t="s">
        <v>20</v>
      </c>
      <c r="H395">
        <v>2018</v>
      </c>
      <c r="I395" s="3">
        <v>9446339.3599999994</v>
      </c>
      <c r="J395" s="3">
        <v>698712.38</v>
      </c>
      <c r="K395" s="3">
        <v>8747626.9800000004</v>
      </c>
      <c r="L395" s="10">
        <f>SUMIFS('KYPCo Gen Asset Grid 2020'!$O:$O,'KYPCo Gen Asset Grid 2020'!$BJ:$BJ,'Select cpr_ledger'!H395,'KYPCo Gen Asset Grid 2020'!$BL:$BL,'Select cpr_ledger'!R395)*T395</f>
        <v>1704081.7171050888</v>
      </c>
      <c r="M395" s="10">
        <f>SUMIFS('KYPCo Gen Asset Grid 2020'!$P:$P,'KYPCo Gen Asset Grid 2020'!$BJ:$BJ,'Select cpr_ledger'!H395,'KYPCo Gen Asset Grid 2020'!$BL:$BL,'Select cpr_ledger'!R395)*T395</f>
        <v>300702.27120552614</v>
      </c>
      <c r="N395" s="10">
        <f t="shared" si="146"/>
        <v>1403379.4458995627</v>
      </c>
      <c r="O395" s="10">
        <f t="shared" si="151"/>
        <v>-7344247.5341004375</v>
      </c>
      <c r="P395" s="10">
        <f t="shared" si="152"/>
        <v>-1542291.9821610919</v>
      </c>
      <c r="R395" s="11" t="s">
        <v>104</v>
      </c>
      <c r="S395" s="10">
        <f t="shared" si="147"/>
        <v>21970522.819999997</v>
      </c>
      <c r="T395" s="12">
        <f t="shared" si="148"/>
        <v>0.42995514660219636</v>
      </c>
      <c r="U395" s="13">
        <f>SUMIFS('KYPCo Gen Asset Grid 2020'!$BK:$BK,'KYPCo Gen Asset Grid 2020'!$BJ:$BJ,'Select cpr_ledger'!H395,'KYPCo Gen Asset Grid 2020'!$BL:$BL,'Select cpr_ledger'!R395)</f>
        <v>3264013.6</v>
      </c>
      <c r="V395" s="14">
        <f t="shared" si="149"/>
        <v>1403379.4458995627</v>
      </c>
      <c r="X395" s="17">
        <f t="shared" si="150"/>
        <v>0</v>
      </c>
    </row>
    <row r="396" spans="1:24" x14ac:dyDescent="0.2">
      <c r="A396" t="s">
        <v>11</v>
      </c>
      <c r="B396" t="s">
        <v>43</v>
      </c>
      <c r="C396" t="s">
        <v>13</v>
      </c>
      <c r="D396" t="s">
        <v>44</v>
      </c>
      <c r="E396" t="s">
        <v>15</v>
      </c>
      <c r="F396" t="s">
        <v>16</v>
      </c>
      <c r="G396" t="s">
        <v>24</v>
      </c>
      <c r="H396">
        <v>1983</v>
      </c>
      <c r="I396" s="3">
        <v>21612.09</v>
      </c>
      <c r="J396" s="3">
        <v>18397.25</v>
      </c>
      <c r="K396" s="3">
        <v>3214.84</v>
      </c>
      <c r="L396" s="10">
        <f>SUMIFS('KYPCo Gen Asset Grid 2020'!$O:$O,'KYPCo Gen Asset Grid 2020'!$BJ:$BJ,'Select cpr_ledger'!H396,'KYPCo Gen Asset Grid 2020'!$BL:$BL,'Select cpr_ledger'!R396)*T396</f>
        <v>1798.5000290321489</v>
      </c>
      <c r="M396" s="10">
        <f>SUMIFS('KYPCo Gen Asset Grid 2020'!$P:$P,'KYPCo Gen Asset Grid 2020'!$BJ:$BJ,'Select cpr_ledger'!H396,'KYPCo Gen Asset Grid 2020'!$BL:$BL,'Select cpr_ledger'!R396)*T396</f>
        <v>1798.5000290321489</v>
      </c>
      <c r="N396" s="10">
        <f t="shared" si="146"/>
        <v>0</v>
      </c>
      <c r="O396" s="10">
        <f t="shared" si="151"/>
        <v>-3214.84</v>
      </c>
      <c r="P396" s="10">
        <f t="shared" si="152"/>
        <v>-675.1164</v>
      </c>
      <c r="R396" s="11" t="s">
        <v>104</v>
      </c>
      <c r="S396" s="10">
        <f t="shared" si="147"/>
        <v>2149971.7599999998</v>
      </c>
      <c r="T396" s="12">
        <f t="shared" si="148"/>
        <v>1.0052266919078045E-2</v>
      </c>
      <c r="U396" s="13">
        <f>SUMIFS('KYPCo Gen Asset Grid 2020'!$BK:$BK,'KYPCo Gen Asset Grid 2020'!$BJ:$BJ,'Select cpr_ledger'!H396,'KYPCo Gen Asset Grid 2020'!$BL:$BL,'Select cpr_ledger'!R396)</f>
        <v>0</v>
      </c>
      <c r="V396" s="14">
        <f t="shared" si="149"/>
        <v>0</v>
      </c>
      <c r="X396" s="17">
        <f t="shared" si="150"/>
        <v>0</v>
      </c>
    </row>
    <row r="397" spans="1:24" x14ac:dyDescent="0.2">
      <c r="A397" t="s">
        <v>11</v>
      </c>
      <c r="B397" t="s">
        <v>12</v>
      </c>
      <c r="C397" t="s">
        <v>13</v>
      </c>
      <c r="D397" t="s">
        <v>18</v>
      </c>
      <c r="E397" t="s">
        <v>15</v>
      </c>
      <c r="F397" t="s">
        <v>19</v>
      </c>
      <c r="G397" t="s">
        <v>20</v>
      </c>
      <c r="H397">
        <v>2005</v>
      </c>
      <c r="I397" s="3">
        <v>15691214.4</v>
      </c>
      <c r="J397" s="3">
        <v>7195867.75</v>
      </c>
      <c r="K397" s="3">
        <v>8495346.6500000004</v>
      </c>
      <c r="L397" s="10">
        <f>SUMIFS('KYPCo Gen Asset Grid 2020'!$O:$O,'KYPCo Gen Asset Grid 2020'!$BJ:$BJ,'Select cpr_ledger'!H397,'KYPCo Gen Asset Grid 2020'!$BL:$BL,'Select cpr_ledger'!R397)*T397</f>
        <v>4416713.0171466507</v>
      </c>
      <c r="M397" s="10">
        <f>SUMIFS('KYPCo Gen Asset Grid 2020'!$P:$P,'KYPCo Gen Asset Grid 2020'!$BJ:$BJ,'Select cpr_ledger'!H397,'KYPCo Gen Asset Grid 2020'!$BL:$BL,'Select cpr_ledger'!R397)*T397</f>
        <v>3529991.2189972107</v>
      </c>
      <c r="N397" s="10">
        <f t="shared" si="146"/>
        <v>886721.7981494402</v>
      </c>
      <c r="O397" s="10">
        <f t="shared" si="151"/>
        <v>-7608624.8518505599</v>
      </c>
      <c r="P397" s="10">
        <f t="shared" si="152"/>
        <v>-1597811.2188886176</v>
      </c>
      <c r="R397" s="11" t="s">
        <v>104</v>
      </c>
      <c r="S397" s="10">
        <f t="shared" si="147"/>
        <v>21800680.739999998</v>
      </c>
      <c r="T397" s="12">
        <f t="shared" si="148"/>
        <v>0.71975800146504976</v>
      </c>
      <c r="U397" s="13">
        <f>SUMIFS('KYPCo Gen Asset Grid 2020'!$BK:$BK,'KYPCo Gen Asset Grid 2020'!$BJ:$BJ,'Select cpr_ledger'!H397,'KYPCo Gen Asset Grid 2020'!$BL:$BL,'Select cpr_ledger'!R397)</f>
        <v>1231972.1299999997</v>
      </c>
      <c r="V397" s="14">
        <f t="shared" si="149"/>
        <v>886721.7981494402</v>
      </c>
      <c r="X397" s="17">
        <f t="shared" si="150"/>
        <v>0</v>
      </c>
    </row>
    <row r="398" spans="1:24" x14ac:dyDescent="0.2">
      <c r="A398" t="s">
        <v>11</v>
      </c>
      <c r="B398" t="s">
        <v>12</v>
      </c>
      <c r="C398" t="s">
        <v>13</v>
      </c>
      <c r="D398" t="s">
        <v>18</v>
      </c>
      <c r="E398" t="s">
        <v>15</v>
      </c>
      <c r="F398" t="s">
        <v>19</v>
      </c>
      <c r="G398" t="s">
        <v>20</v>
      </c>
      <c r="H398">
        <v>2017</v>
      </c>
      <c r="I398" s="3">
        <v>4426592.76</v>
      </c>
      <c r="J398" s="3">
        <v>458387.27</v>
      </c>
      <c r="K398" s="3">
        <v>3968205.49</v>
      </c>
      <c r="L398" s="10">
        <f>SUMIFS('KYPCo Gen Asset Grid 2020'!$O:$O,'KYPCo Gen Asset Grid 2020'!$BJ:$BJ,'Select cpr_ledger'!H398,'KYPCo Gen Asset Grid 2020'!$BL:$BL,'Select cpr_ledger'!R398)*T398</f>
        <v>1322882.4695373501</v>
      </c>
      <c r="M398" s="10">
        <f>SUMIFS('KYPCo Gen Asset Grid 2020'!$P:$P,'KYPCo Gen Asset Grid 2020'!$BJ:$BJ,'Select cpr_ledger'!H398,'KYPCo Gen Asset Grid 2020'!$BL:$BL,'Select cpr_ledger'!R398)*T398</f>
        <v>315150.29214610747</v>
      </c>
      <c r="N398" s="10">
        <f t="shared" si="146"/>
        <v>1007732.1773912428</v>
      </c>
      <c r="O398" s="10">
        <f t="shared" si="151"/>
        <v>-2960473.3126087575</v>
      </c>
      <c r="P398" s="10">
        <f t="shared" si="152"/>
        <v>-621699.39564783906</v>
      </c>
      <c r="R398" s="11" t="s">
        <v>104</v>
      </c>
      <c r="S398" s="10">
        <f t="shared" si="147"/>
        <v>10594878.209999999</v>
      </c>
      <c r="T398" s="12">
        <f t="shared" si="148"/>
        <v>0.41780496880294016</v>
      </c>
      <c r="U398" s="13">
        <f>SUMIFS('KYPCo Gen Asset Grid 2020'!$BK:$BK,'KYPCo Gen Asset Grid 2020'!$BJ:$BJ,'Select cpr_ledger'!H398,'KYPCo Gen Asset Grid 2020'!$BL:$BL,'Select cpr_ledger'!R398)</f>
        <v>2411967.91</v>
      </c>
      <c r="V398" s="14">
        <f t="shared" si="149"/>
        <v>1007732.1773912428</v>
      </c>
      <c r="X398" s="17">
        <f t="shared" si="150"/>
        <v>0</v>
      </c>
    </row>
    <row r="399" spans="1:24" x14ac:dyDescent="0.2">
      <c r="A399" t="s">
        <v>11</v>
      </c>
      <c r="B399" t="s">
        <v>21</v>
      </c>
      <c r="C399" t="s">
        <v>13</v>
      </c>
      <c r="D399" t="s">
        <v>49</v>
      </c>
      <c r="E399" t="s">
        <v>15</v>
      </c>
      <c r="F399" t="s">
        <v>19</v>
      </c>
      <c r="G399" t="s">
        <v>20</v>
      </c>
      <c r="H399">
        <v>1995</v>
      </c>
      <c r="I399" s="3">
        <v>146378.99</v>
      </c>
      <c r="J399" s="3">
        <v>81159.789999999994</v>
      </c>
      <c r="K399" s="3">
        <v>65219.199999999997</v>
      </c>
      <c r="L399" s="10">
        <f>SUMIFS('KYPCo Gen Asset Grid 2020'!$O:$O,'KYPCo Gen Asset Grid 2020'!$BJ:$BJ,'Select cpr_ledger'!H399,'KYPCo Gen Asset Grid 2020'!$BL:$BL,'Select cpr_ledger'!R399)*T399</f>
        <v>0</v>
      </c>
      <c r="M399" s="10">
        <f>SUMIFS('KYPCo Gen Asset Grid 2020'!$P:$P,'KYPCo Gen Asset Grid 2020'!$BJ:$BJ,'Select cpr_ledger'!H399,'KYPCo Gen Asset Grid 2020'!$BL:$BL,'Select cpr_ledger'!R399)*T399</f>
        <v>0</v>
      </c>
      <c r="N399" s="10">
        <f t="shared" si="146"/>
        <v>0</v>
      </c>
      <c r="O399" s="10">
        <f t="shared" si="151"/>
        <v>-65219.199999999997</v>
      </c>
      <c r="P399" s="10">
        <f t="shared" si="152"/>
        <v>-13696.031999999999</v>
      </c>
      <c r="R399" s="11" t="s">
        <v>106</v>
      </c>
      <c r="S399" s="10">
        <f t="shared" si="147"/>
        <v>149039.47999999998</v>
      </c>
      <c r="T399" s="12">
        <f t="shared" si="148"/>
        <v>0.98214909230762215</v>
      </c>
      <c r="U399" s="13">
        <f>SUMIFS('KYPCo Gen Asset Grid 2020'!$BK:$BK,'KYPCo Gen Asset Grid 2020'!$BJ:$BJ,'Select cpr_ledger'!H399,'KYPCo Gen Asset Grid 2020'!$BL:$BL,'Select cpr_ledger'!R399)</f>
        <v>0</v>
      </c>
      <c r="V399" s="14">
        <f t="shared" si="149"/>
        <v>0</v>
      </c>
      <c r="X399" s="17">
        <f t="shared" si="150"/>
        <v>0</v>
      </c>
    </row>
    <row r="400" spans="1:24" x14ac:dyDescent="0.2">
      <c r="A400" t="s">
        <v>11</v>
      </c>
      <c r="B400" t="s">
        <v>34</v>
      </c>
      <c r="C400" t="s">
        <v>13</v>
      </c>
      <c r="D400" t="s">
        <v>35</v>
      </c>
      <c r="E400" t="s">
        <v>15</v>
      </c>
      <c r="F400" t="s">
        <v>16</v>
      </c>
      <c r="G400" t="s">
        <v>24</v>
      </c>
      <c r="H400">
        <v>1965</v>
      </c>
      <c r="I400" s="3">
        <v>4603.08</v>
      </c>
      <c r="J400" s="3">
        <v>3247</v>
      </c>
      <c r="K400" s="3">
        <v>1356.08</v>
      </c>
      <c r="L400" s="10">
        <f>SUMIFS('KYPCo Gen Asset Grid 2020'!$O:$O,'KYPCo Gen Asset Grid 2020'!$BJ:$BJ,'Select cpr_ledger'!H400,'KYPCo Gen Asset Grid 2020'!$BL:$BL,'Select cpr_ledger'!R400)*T400</f>
        <v>0</v>
      </c>
      <c r="M400" s="10">
        <f>SUMIFS('KYPCo Gen Asset Grid 2020'!$P:$P,'KYPCo Gen Asset Grid 2020'!$BJ:$BJ,'Select cpr_ledger'!H400,'KYPCo Gen Asset Grid 2020'!$BL:$BL,'Select cpr_ledger'!R400)*T400</f>
        <v>0</v>
      </c>
      <c r="N400" s="10">
        <f t="shared" si="146"/>
        <v>0</v>
      </c>
      <c r="O400" s="10">
        <f t="shared" si="151"/>
        <v>-1356.08</v>
      </c>
      <c r="P400" s="10">
        <f t="shared" si="152"/>
        <v>-284.77679999999998</v>
      </c>
      <c r="R400" s="11" t="s">
        <v>104</v>
      </c>
      <c r="S400" s="10">
        <f t="shared" si="147"/>
        <v>41936.18</v>
      </c>
      <c r="T400" s="12">
        <f t="shared" si="148"/>
        <v>0.10976393176488655</v>
      </c>
      <c r="U400" s="13">
        <f>SUMIFS('KYPCo Gen Asset Grid 2020'!$BK:$BK,'KYPCo Gen Asset Grid 2020'!$BJ:$BJ,'Select cpr_ledger'!H400,'KYPCo Gen Asset Grid 2020'!$BL:$BL,'Select cpr_ledger'!R400)</f>
        <v>0</v>
      </c>
      <c r="V400" s="14">
        <f t="shared" si="149"/>
        <v>0</v>
      </c>
      <c r="X400" s="17">
        <f t="shared" si="150"/>
        <v>0</v>
      </c>
    </row>
    <row r="401" spans="1:24" x14ac:dyDescent="0.2">
      <c r="A401" t="s">
        <v>11</v>
      </c>
      <c r="B401" t="s">
        <v>43</v>
      </c>
      <c r="C401" t="s">
        <v>13</v>
      </c>
      <c r="D401" t="s">
        <v>52</v>
      </c>
      <c r="E401" t="s">
        <v>15</v>
      </c>
      <c r="F401" t="s">
        <v>19</v>
      </c>
      <c r="G401" t="s">
        <v>20</v>
      </c>
      <c r="H401">
        <v>1988</v>
      </c>
      <c r="I401" s="3">
        <v>3680.97</v>
      </c>
      <c r="J401" s="3">
        <v>2455.7399999999998</v>
      </c>
      <c r="K401" s="3">
        <v>1225.23</v>
      </c>
      <c r="L401" s="10">
        <f>SUMIFS('KYPCo Gen Asset Grid 2020'!$O:$O,'KYPCo Gen Asset Grid 2020'!$BJ:$BJ,'Select cpr_ledger'!H401,'KYPCo Gen Asset Grid 2020'!$BL:$BL,'Select cpr_ledger'!R401)*T401</f>
        <v>3557.5895457953702</v>
      </c>
      <c r="M401" s="10">
        <f>SUMIFS('KYPCo Gen Asset Grid 2020'!$P:$P,'KYPCo Gen Asset Grid 2020'!$BJ:$BJ,'Select cpr_ledger'!H401,'KYPCo Gen Asset Grid 2020'!$BL:$BL,'Select cpr_ledger'!R401)*T401</f>
        <v>3557.5895457953702</v>
      </c>
      <c r="N401" s="10">
        <f t="shared" si="146"/>
        <v>0</v>
      </c>
      <c r="O401" s="10">
        <f t="shared" si="151"/>
        <v>-1225.23</v>
      </c>
      <c r="P401" s="10">
        <f t="shared" si="152"/>
        <v>-257.29829999999998</v>
      </c>
      <c r="R401" s="11" t="s">
        <v>104</v>
      </c>
      <c r="S401" s="10">
        <f t="shared" si="147"/>
        <v>5592411.0800000001</v>
      </c>
      <c r="T401" s="12">
        <f t="shared" si="148"/>
        <v>6.5820805147249648E-4</v>
      </c>
      <c r="U401" s="13">
        <f>SUMIFS('KYPCo Gen Asset Grid 2020'!$BK:$BK,'KYPCo Gen Asset Grid 2020'!$BJ:$BJ,'Select cpr_ledger'!H401,'KYPCo Gen Asset Grid 2020'!$BL:$BL,'Select cpr_ledger'!R401)</f>
        <v>0</v>
      </c>
      <c r="V401" s="14">
        <f t="shared" si="149"/>
        <v>0</v>
      </c>
      <c r="X401" s="17">
        <f t="shared" si="150"/>
        <v>0</v>
      </c>
    </row>
    <row r="402" spans="1:24" x14ac:dyDescent="0.2">
      <c r="A402" t="s">
        <v>11</v>
      </c>
      <c r="B402" t="s">
        <v>22</v>
      </c>
      <c r="C402" t="s">
        <v>13</v>
      </c>
      <c r="D402" t="s">
        <v>25</v>
      </c>
      <c r="E402" t="s">
        <v>15</v>
      </c>
      <c r="F402" t="s">
        <v>16</v>
      </c>
      <c r="G402" t="s">
        <v>24</v>
      </c>
      <c r="H402">
        <v>2015</v>
      </c>
      <c r="I402" s="3">
        <v>109145.74</v>
      </c>
      <c r="J402" s="3">
        <v>17626.89</v>
      </c>
      <c r="K402" s="3">
        <v>91518.85</v>
      </c>
      <c r="L402" s="10">
        <f>SUMIFS('KYPCo Gen Asset Grid 2020'!$O:$O,'KYPCo Gen Asset Grid 2020'!$BJ:$BJ,'Select cpr_ledger'!H402,'KYPCo Gen Asset Grid 2020'!$BL:$BL,'Select cpr_ledger'!R402)*T402</f>
        <v>36229.923768031069</v>
      </c>
      <c r="M402" s="10">
        <f>SUMIFS('KYPCo Gen Asset Grid 2020'!$P:$P,'KYPCo Gen Asset Grid 2020'!$BJ:$BJ,'Select cpr_ledger'!H402,'KYPCo Gen Asset Grid 2020'!$BL:$BL,'Select cpr_ledger'!R402)*T402</f>
        <v>12615.621733999144</v>
      </c>
      <c r="N402" s="10">
        <f t="shared" si="146"/>
        <v>23614.302034031924</v>
      </c>
      <c r="O402" s="10">
        <f t="shared" si="151"/>
        <v>-67904.547965968086</v>
      </c>
      <c r="P402" s="10">
        <f t="shared" si="152"/>
        <v>-14259.955072853298</v>
      </c>
      <c r="R402" s="11" t="s">
        <v>104</v>
      </c>
      <c r="S402" s="10">
        <f t="shared" si="147"/>
        <v>35724558.259999998</v>
      </c>
      <c r="T402" s="12">
        <f t="shared" si="148"/>
        <v>3.055201948352937E-3</v>
      </c>
      <c r="U402" s="13">
        <f>SUMIFS('KYPCo Gen Asset Grid 2020'!$BK:$BK,'KYPCo Gen Asset Grid 2020'!$BJ:$BJ,'Select cpr_ledger'!H402,'KYPCo Gen Asset Grid 2020'!$BL:$BL,'Select cpr_ledger'!R402)</f>
        <v>7729211.4999999991</v>
      </c>
      <c r="V402" s="14">
        <f t="shared" si="149"/>
        <v>23614.302034031924</v>
      </c>
      <c r="X402" s="17">
        <f t="shared" si="150"/>
        <v>0</v>
      </c>
    </row>
    <row r="403" spans="1:24" x14ac:dyDescent="0.2">
      <c r="A403" t="s">
        <v>11</v>
      </c>
      <c r="B403" t="s">
        <v>43</v>
      </c>
      <c r="C403" t="s">
        <v>13</v>
      </c>
      <c r="D403" t="s">
        <v>44</v>
      </c>
      <c r="E403" t="s">
        <v>15</v>
      </c>
      <c r="F403" t="s">
        <v>16</v>
      </c>
      <c r="G403" t="s">
        <v>24</v>
      </c>
      <c r="H403">
        <v>2009</v>
      </c>
      <c r="I403" s="3">
        <v>80238</v>
      </c>
      <c r="J403" s="3">
        <v>20946.09</v>
      </c>
      <c r="K403" s="3">
        <v>59291.91</v>
      </c>
      <c r="L403" s="10">
        <f>SUMIFS('KYPCo Gen Asset Grid 2020'!$O:$O,'KYPCo Gen Asset Grid 2020'!$BJ:$BJ,'Select cpr_ledger'!H403,'KYPCo Gen Asset Grid 2020'!$BL:$BL,'Select cpr_ledger'!R403)*T403</f>
        <v>41770.744213336751</v>
      </c>
      <c r="M403" s="10">
        <f>SUMIFS('KYPCo Gen Asset Grid 2020'!$P:$P,'KYPCo Gen Asset Grid 2020'!$BJ:$BJ,'Select cpr_ledger'!H403,'KYPCo Gen Asset Grid 2020'!$BL:$BL,'Select cpr_ledger'!R403)*T403</f>
        <v>28002.190596715085</v>
      </c>
      <c r="N403" s="10">
        <f t="shared" si="146"/>
        <v>13768.553616621668</v>
      </c>
      <c r="O403" s="10">
        <f t="shared" ref="O403:O421" si="153">N403-K403</f>
        <v>-45523.356383378334</v>
      </c>
      <c r="P403" s="10">
        <f t="shared" ref="P403:P421" si="154">O403*0.21</f>
        <v>-9559.9048405094491</v>
      </c>
      <c r="R403" s="11" t="s">
        <v>104</v>
      </c>
      <c r="S403" s="10">
        <f t="shared" si="147"/>
        <v>23156906.130000003</v>
      </c>
      <c r="T403" s="12">
        <f t="shared" si="148"/>
        <v>3.4649706463183729E-3</v>
      </c>
      <c r="U403" s="13">
        <f>SUMIFS('KYPCo Gen Asset Grid 2020'!$BK:$BK,'KYPCo Gen Asset Grid 2020'!$BJ:$BJ,'Select cpr_ledger'!H403,'KYPCo Gen Asset Grid 2020'!$BL:$BL,'Select cpr_ledger'!R403)</f>
        <v>3973642.21</v>
      </c>
      <c r="V403" s="14">
        <f t="shared" si="149"/>
        <v>13768.553616621668</v>
      </c>
      <c r="X403" s="17">
        <f t="shared" si="150"/>
        <v>0</v>
      </c>
    </row>
    <row r="404" spans="1:24" x14ac:dyDescent="0.2">
      <c r="A404" t="s">
        <v>11</v>
      </c>
      <c r="B404" t="s">
        <v>22</v>
      </c>
      <c r="C404" t="s">
        <v>13</v>
      </c>
      <c r="D404" t="s">
        <v>23</v>
      </c>
      <c r="E404" t="s">
        <v>15</v>
      </c>
      <c r="F404" t="s">
        <v>19</v>
      </c>
      <c r="G404" t="s">
        <v>20</v>
      </c>
      <c r="H404">
        <v>1981</v>
      </c>
      <c r="I404" s="3">
        <v>212125.5</v>
      </c>
      <c r="J404" s="3">
        <v>204822.27</v>
      </c>
      <c r="K404" s="3">
        <v>7303.23</v>
      </c>
      <c r="L404" s="10">
        <f>SUMIFS('KYPCo Gen Asset Grid 2020'!$O:$O,'KYPCo Gen Asset Grid 2020'!$BJ:$BJ,'Select cpr_ledger'!H404,'KYPCo Gen Asset Grid 2020'!$BL:$BL,'Select cpr_ledger'!R404)*T404</f>
        <v>55824.882549226058</v>
      </c>
      <c r="M404" s="10">
        <f>SUMIFS('KYPCo Gen Asset Grid 2020'!$P:$P,'KYPCo Gen Asset Grid 2020'!$BJ:$BJ,'Select cpr_ledger'!H404,'KYPCo Gen Asset Grid 2020'!$BL:$BL,'Select cpr_ledger'!R404)*T404</f>
        <v>55824.882549226058</v>
      </c>
      <c r="N404" s="10">
        <f t="shared" si="146"/>
        <v>0</v>
      </c>
      <c r="O404" s="10">
        <f t="shared" si="153"/>
        <v>-7303.23</v>
      </c>
      <c r="P404" s="10">
        <f t="shared" si="154"/>
        <v>-1533.6782999999998</v>
      </c>
      <c r="R404" s="11" t="s">
        <v>104</v>
      </c>
      <c r="S404" s="10">
        <f t="shared" si="147"/>
        <v>2469681.64</v>
      </c>
      <c r="T404" s="12">
        <f t="shared" si="148"/>
        <v>8.589183988912838E-2</v>
      </c>
      <c r="U404" s="13">
        <f>SUMIFS('KYPCo Gen Asset Grid 2020'!$BK:$BK,'KYPCo Gen Asset Grid 2020'!$BJ:$BJ,'Select cpr_ledger'!H404,'KYPCo Gen Asset Grid 2020'!$BL:$BL,'Select cpr_ledger'!R404)</f>
        <v>0</v>
      </c>
      <c r="V404" s="14">
        <f t="shared" si="149"/>
        <v>0</v>
      </c>
      <c r="X404" s="17">
        <f t="shared" si="150"/>
        <v>0</v>
      </c>
    </row>
    <row r="405" spans="1:24" x14ac:dyDescent="0.2">
      <c r="A405" t="s">
        <v>11</v>
      </c>
      <c r="B405" t="s">
        <v>22</v>
      </c>
      <c r="C405" t="s">
        <v>13</v>
      </c>
      <c r="D405" t="s">
        <v>23</v>
      </c>
      <c r="E405" t="s">
        <v>15</v>
      </c>
      <c r="F405" t="s">
        <v>19</v>
      </c>
      <c r="G405" t="s">
        <v>20</v>
      </c>
      <c r="H405">
        <v>2020</v>
      </c>
      <c r="I405" s="3">
        <v>5761.87</v>
      </c>
      <c r="J405" s="3">
        <v>70.41</v>
      </c>
      <c r="K405" s="3">
        <v>5691.46</v>
      </c>
      <c r="L405" s="10">
        <f>SUMIFS('KYPCo Gen Asset Grid 2020'!$O:$O,'KYPCo Gen Asset Grid 2020'!$BJ:$BJ,'Select cpr_ledger'!H405,'KYPCo Gen Asset Grid 2020'!$BL:$BL,'Select cpr_ledger'!R405)*T405</f>
        <v>5053.6704285701508</v>
      </c>
      <c r="M405" s="10">
        <f>SUMIFS('KYPCo Gen Asset Grid 2020'!$P:$P,'KYPCo Gen Asset Grid 2020'!$BJ:$BJ,'Select cpr_ledger'!H405,'KYPCo Gen Asset Grid 2020'!$BL:$BL,'Select cpr_ledger'!R405)*T405</f>
        <v>189.51264141702578</v>
      </c>
      <c r="N405" s="10">
        <f t="shared" si="146"/>
        <v>4864.1577871531254</v>
      </c>
      <c r="O405" s="10">
        <f t="shared" si="153"/>
        <v>-827.30221284687468</v>
      </c>
      <c r="P405" s="10">
        <f t="shared" si="154"/>
        <v>-173.73346469784369</v>
      </c>
      <c r="R405" s="11" t="s">
        <v>104</v>
      </c>
      <c r="S405" s="10">
        <f t="shared" si="147"/>
        <v>12502426</v>
      </c>
      <c r="T405" s="12">
        <f t="shared" si="148"/>
        <v>4.608601562608729E-4</v>
      </c>
      <c r="U405" s="13">
        <f>SUMIFS('KYPCo Gen Asset Grid 2020'!$BK:$BK,'KYPCo Gen Asset Grid 2020'!$BJ:$BJ,'Select cpr_ledger'!H405,'KYPCo Gen Asset Grid 2020'!$BL:$BL,'Select cpr_ledger'!R405)</f>
        <v>10554520.109999999</v>
      </c>
      <c r="V405" s="14">
        <f t="shared" si="149"/>
        <v>4864.1577871531254</v>
      </c>
      <c r="X405" s="17">
        <f t="shared" si="150"/>
        <v>0</v>
      </c>
    </row>
    <row r="406" spans="1:24" x14ac:dyDescent="0.2">
      <c r="A406" t="s">
        <v>11</v>
      </c>
      <c r="B406" t="s">
        <v>21</v>
      </c>
      <c r="C406" t="s">
        <v>13</v>
      </c>
      <c r="D406" t="s">
        <v>49</v>
      </c>
      <c r="E406" t="s">
        <v>15</v>
      </c>
      <c r="F406" t="s">
        <v>19</v>
      </c>
      <c r="G406" t="s">
        <v>20</v>
      </c>
      <c r="H406">
        <v>1971</v>
      </c>
      <c r="I406" s="3">
        <v>1610571.33</v>
      </c>
      <c r="J406" s="3">
        <v>1340946.69</v>
      </c>
      <c r="K406" s="3">
        <v>269624.64</v>
      </c>
      <c r="L406" s="10">
        <f>SUMIFS('KYPCo Gen Asset Grid 2020'!$O:$O,'KYPCo Gen Asset Grid 2020'!$BJ:$BJ,'Select cpr_ledger'!H406,'KYPCo Gen Asset Grid 2020'!$BL:$BL,'Select cpr_ledger'!R406)*T406</f>
        <v>0</v>
      </c>
      <c r="M406" s="10">
        <f>SUMIFS('KYPCo Gen Asset Grid 2020'!$P:$P,'KYPCo Gen Asset Grid 2020'!$BJ:$BJ,'Select cpr_ledger'!H406,'KYPCo Gen Asset Grid 2020'!$BL:$BL,'Select cpr_ledger'!R406)*T406</f>
        <v>0</v>
      </c>
      <c r="N406" s="10">
        <f t="shared" ref="N406:N423" si="155">V406</f>
        <v>0</v>
      </c>
      <c r="O406" s="10">
        <f t="shared" si="153"/>
        <v>-269624.64</v>
      </c>
      <c r="P406" s="10">
        <f t="shared" si="154"/>
        <v>-56621.174400000004</v>
      </c>
      <c r="R406" s="11" t="s">
        <v>106</v>
      </c>
      <c r="S406" s="10">
        <f t="shared" ref="S406:S423" si="156">SUMIFS($I:$I,$H:$H,H406,$R:$R,R406)</f>
        <v>1610571.33</v>
      </c>
      <c r="T406" s="12">
        <f t="shared" si="148"/>
        <v>1</v>
      </c>
      <c r="U406" s="13">
        <f>SUMIFS('KYPCo Gen Asset Grid 2020'!$BK:$BK,'KYPCo Gen Asset Grid 2020'!$BJ:$BJ,'Select cpr_ledger'!H406,'KYPCo Gen Asset Grid 2020'!$BL:$BL,'Select cpr_ledger'!R406)</f>
        <v>0</v>
      </c>
      <c r="V406" s="14">
        <f t="shared" si="149"/>
        <v>0</v>
      </c>
      <c r="X406" s="17">
        <f t="shared" si="150"/>
        <v>0</v>
      </c>
    </row>
    <row r="407" spans="1:24" x14ac:dyDescent="0.2">
      <c r="A407" t="s">
        <v>11</v>
      </c>
      <c r="B407" t="s">
        <v>22</v>
      </c>
      <c r="C407" t="s">
        <v>13</v>
      </c>
      <c r="D407" t="s">
        <v>23</v>
      </c>
      <c r="E407" t="s">
        <v>15</v>
      </c>
      <c r="F407" t="s">
        <v>19</v>
      </c>
      <c r="G407" t="s">
        <v>20</v>
      </c>
      <c r="H407">
        <v>2016</v>
      </c>
      <c r="I407" s="3">
        <v>314668.84999999998</v>
      </c>
      <c r="J407" s="3">
        <v>34614.129999999997</v>
      </c>
      <c r="K407" s="3">
        <v>280054.71999999997</v>
      </c>
      <c r="L407" s="10">
        <f>SUMIFS('KYPCo Gen Asset Grid 2020'!$O:$O,'KYPCo Gen Asset Grid 2020'!$BJ:$BJ,'Select cpr_ledger'!H407,'KYPCo Gen Asset Grid 2020'!$BL:$BL,'Select cpr_ledger'!R407)*T407</f>
        <v>147058.70187911805</v>
      </c>
      <c r="M407" s="10">
        <f>SUMIFS('KYPCo Gen Asset Grid 2020'!$P:$P,'KYPCo Gen Asset Grid 2020'!$BJ:$BJ,'Select cpr_ledger'!H407,'KYPCo Gen Asset Grid 2020'!$BL:$BL,'Select cpr_ledger'!R407)*T407</f>
        <v>43435.258216406204</v>
      </c>
      <c r="N407" s="10">
        <f t="shared" si="155"/>
        <v>103623.44366271186</v>
      </c>
      <c r="O407" s="10">
        <f t="shared" si="153"/>
        <v>-176431.27633728812</v>
      </c>
      <c r="P407" s="10">
        <f t="shared" si="154"/>
        <v>-37050.568030830502</v>
      </c>
      <c r="R407" s="11" t="s">
        <v>104</v>
      </c>
      <c r="S407" s="10">
        <f t="shared" si="156"/>
        <v>70475807.170000002</v>
      </c>
      <c r="T407" s="12">
        <f t="shared" si="148"/>
        <v>4.4649201284202899E-3</v>
      </c>
      <c r="U407" s="13">
        <f>SUMIFS('KYPCo Gen Asset Grid 2020'!$BK:$BK,'KYPCo Gen Asset Grid 2020'!$BJ:$BJ,'Select cpr_ledger'!H407,'KYPCo Gen Asset Grid 2020'!$BL:$BL,'Select cpr_ledger'!R407)</f>
        <v>23208353.27</v>
      </c>
      <c r="V407" s="14">
        <f t="shared" si="149"/>
        <v>103623.44366271186</v>
      </c>
      <c r="X407" s="17">
        <f t="shared" si="150"/>
        <v>0</v>
      </c>
    </row>
    <row r="408" spans="1:24" x14ac:dyDescent="0.2">
      <c r="A408" t="s">
        <v>11</v>
      </c>
      <c r="B408" t="s">
        <v>26</v>
      </c>
      <c r="C408" t="s">
        <v>13</v>
      </c>
      <c r="D408" t="s">
        <v>27</v>
      </c>
      <c r="E408" t="s">
        <v>15</v>
      </c>
      <c r="F408" t="s">
        <v>16</v>
      </c>
      <c r="G408" t="s">
        <v>24</v>
      </c>
      <c r="H408">
        <v>1995</v>
      </c>
      <c r="I408" s="3">
        <v>2226.65</v>
      </c>
      <c r="J408" s="3">
        <v>1569.88</v>
      </c>
      <c r="K408" s="3">
        <v>656.77</v>
      </c>
      <c r="L408" s="10">
        <f>SUMIFS('KYPCo Gen Asset Grid 2020'!$O:$O,'KYPCo Gen Asset Grid 2020'!$BJ:$BJ,'Select cpr_ledger'!H408,'KYPCo Gen Asset Grid 2020'!$BL:$BL,'Select cpr_ledger'!R408)*T408</f>
        <v>1521.5046001464646</v>
      </c>
      <c r="M408" s="10">
        <f>SUMIFS('KYPCo Gen Asset Grid 2020'!$P:$P,'KYPCo Gen Asset Grid 2020'!$BJ:$BJ,'Select cpr_ledger'!H408,'KYPCo Gen Asset Grid 2020'!$BL:$BL,'Select cpr_ledger'!R408)*T408</f>
        <v>1521.5046001464646</v>
      </c>
      <c r="N408" s="10">
        <f t="shared" si="155"/>
        <v>0</v>
      </c>
      <c r="O408" s="10">
        <f t="shared" si="153"/>
        <v>-656.77</v>
      </c>
      <c r="P408" s="10">
        <f t="shared" si="154"/>
        <v>-137.92169999999999</v>
      </c>
      <c r="R408" s="11" t="s">
        <v>104</v>
      </c>
      <c r="S408" s="10">
        <f t="shared" si="156"/>
        <v>2120108.7999999998</v>
      </c>
      <c r="T408" s="12">
        <f t="shared" si="148"/>
        <v>1.0502527040121717E-3</v>
      </c>
      <c r="U408" s="13">
        <f>SUMIFS('KYPCo Gen Asset Grid 2020'!$BK:$BK,'KYPCo Gen Asset Grid 2020'!$BJ:$BJ,'Select cpr_ledger'!H408,'KYPCo Gen Asset Grid 2020'!$BL:$BL,'Select cpr_ledger'!R408)</f>
        <v>0</v>
      </c>
      <c r="V408" s="14">
        <f t="shared" si="149"/>
        <v>0</v>
      </c>
      <c r="X408" s="17">
        <f t="shared" si="150"/>
        <v>0</v>
      </c>
    </row>
    <row r="409" spans="1:24" x14ac:dyDescent="0.2">
      <c r="A409" t="s">
        <v>11</v>
      </c>
      <c r="B409" t="s">
        <v>43</v>
      </c>
      <c r="C409" t="s">
        <v>13</v>
      </c>
      <c r="D409" t="s">
        <v>44</v>
      </c>
      <c r="E409" t="s">
        <v>15</v>
      </c>
      <c r="F409" t="s">
        <v>16</v>
      </c>
      <c r="G409" t="s">
        <v>24</v>
      </c>
      <c r="H409">
        <v>1978</v>
      </c>
      <c r="I409" s="3">
        <v>52679.39</v>
      </c>
      <c r="J409" s="3">
        <v>50415.03</v>
      </c>
      <c r="K409" s="3">
        <v>2264.36</v>
      </c>
      <c r="L409" s="10">
        <f>SUMIFS('KYPCo Gen Asset Grid 2020'!$O:$O,'KYPCo Gen Asset Grid 2020'!$BJ:$BJ,'Select cpr_ledger'!H409,'KYPCo Gen Asset Grid 2020'!$BL:$BL,'Select cpr_ledger'!R409)*T409</f>
        <v>73019.497792135342</v>
      </c>
      <c r="M409" s="10">
        <f>SUMIFS('KYPCo Gen Asset Grid 2020'!$P:$P,'KYPCo Gen Asset Grid 2020'!$BJ:$BJ,'Select cpr_ledger'!H409,'KYPCo Gen Asset Grid 2020'!$BL:$BL,'Select cpr_ledger'!R409)*T409</f>
        <v>73019.497792135342</v>
      </c>
      <c r="N409" s="10">
        <f t="shared" si="155"/>
        <v>0</v>
      </c>
      <c r="O409" s="10">
        <f t="shared" si="153"/>
        <v>-2264.36</v>
      </c>
      <c r="P409" s="10">
        <f t="shared" si="154"/>
        <v>-475.51560000000001</v>
      </c>
      <c r="R409" s="11" t="s">
        <v>104</v>
      </c>
      <c r="S409" s="10">
        <f t="shared" si="156"/>
        <v>40116366.789999999</v>
      </c>
      <c r="T409" s="12">
        <f t="shared" si="148"/>
        <v>1.3131645314682797E-3</v>
      </c>
      <c r="U409" s="13">
        <f>SUMIFS('KYPCo Gen Asset Grid 2020'!$BK:$BK,'KYPCo Gen Asset Grid 2020'!$BJ:$BJ,'Select cpr_ledger'!H409,'KYPCo Gen Asset Grid 2020'!$BL:$BL,'Select cpr_ledger'!R409)</f>
        <v>0</v>
      </c>
      <c r="V409" s="14">
        <f t="shared" si="149"/>
        <v>0</v>
      </c>
      <c r="X409" s="17">
        <f t="shared" si="150"/>
        <v>0</v>
      </c>
    </row>
    <row r="410" spans="1:24" x14ac:dyDescent="0.2">
      <c r="A410" t="s">
        <v>11</v>
      </c>
      <c r="B410" t="s">
        <v>43</v>
      </c>
      <c r="C410" t="s">
        <v>13</v>
      </c>
      <c r="D410" t="s">
        <v>44</v>
      </c>
      <c r="E410" t="s">
        <v>15</v>
      </c>
      <c r="F410" t="s">
        <v>16</v>
      </c>
      <c r="G410" t="s">
        <v>24</v>
      </c>
      <c r="H410">
        <v>2015</v>
      </c>
      <c r="I410" s="3">
        <v>105841.93</v>
      </c>
      <c r="J410" s="3">
        <v>13214.34</v>
      </c>
      <c r="K410" s="3">
        <v>92627.59</v>
      </c>
      <c r="L410" s="10">
        <f>SUMIFS('KYPCo Gen Asset Grid 2020'!$O:$O,'KYPCo Gen Asset Grid 2020'!$BJ:$BJ,'Select cpr_ledger'!H410,'KYPCo Gen Asset Grid 2020'!$BL:$BL,'Select cpr_ledger'!R410)*T410</f>
        <v>35133.254448238476</v>
      </c>
      <c r="M410" s="10">
        <f>SUMIFS('KYPCo Gen Asset Grid 2020'!$P:$P,'KYPCo Gen Asset Grid 2020'!$BJ:$BJ,'Select cpr_ledger'!H410,'KYPCo Gen Asset Grid 2020'!$BL:$BL,'Select cpr_ledger'!R410)*T410</f>
        <v>12233.75051079791</v>
      </c>
      <c r="N410" s="10">
        <f t="shared" si="155"/>
        <v>22899.503937440568</v>
      </c>
      <c r="O410" s="10">
        <f t="shared" si="153"/>
        <v>-69728.086062559421</v>
      </c>
      <c r="P410" s="10">
        <f t="shared" si="154"/>
        <v>-14642.898073137478</v>
      </c>
      <c r="R410" s="11" t="s">
        <v>104</v>
      </c>
      <c r="S410" s="10">
        <f t="shared" si="156"/>
        <v>35724558.259999998</v>
      </c>
      <c r="T410" s="12">
        <f t="shared" si="148"/>
        <v>2.9627218685166746E-3</v>
      </c>
      <c r="U410" s="13">
        <f>SUMIFS('KYPCo Gen Asset Grid 2020'!$BK:$BK,'KYPCo Gen Asset Grid 2020'!$BJ:$BJ,'Select cpr_ledger'!H410,'KYPCo Gen Asset Grid 2020'!$BL:$BL,'Select cpr_ledger'!R410)</f>
        <v>7729211.4999999991</v>
      </c>
      <c r="V410" s="14">
        <f t="shared" si="149"/>
        <v>22899.503937440568</v>
      </c>
      <c r="X410" s="17">
        <f t="shared" si="150"/>
        <v>0</v>
      </c>
    </row>
    <row r="411" spans="1:24" x14ac:dyDescent="0.2">
      <c r="A411" t="s">
        <v>11</v>
      </c>
      <c r="B411" t="s">
        <v>26</v>
      </c>
      <c r="C411" t="s">
        <v>13</v>
      </c>
      <c r="D411" t="s">
        <v>45</v>
      </c>
      <c r="E411" t="s">
        <v>15</v>
      </c>
      <c r="F411" t="s">
        <v>19</v>
      </c>
      <c r="G411" t="s">
        <v>20</v>
      </c>
      <c r="H411">
        <v>1980</v>
      </c>
      <c r="I411" s="3">
        <v>31129.99</v>
      </c>
      <c r="J411" s="3">
        <v>31197.78</v>
      </c>
      <c r="K411" s="3">
        <v>-67.790000000000006</v>
      </c>
      <c r="L411" s="10">
        <f>SUMIFS('KYPCo Gen Asset Grid 2020'!$O:$O,'KYPCo Gen Asset Grid 2020'!$BJ:$BJ,'Select cpr_ledger'!H411,'KYPCo Gen Asset Grid 2020'!$BL:$BL,'Select cpr_ledger'!R411)*T411</f>
        <v>42314.226255371264</v>
      </c>
      <c r="M411" s="10">
        <f>SUMIFS('KYPCo Gen Asset Grid 2020'!$P:$P,'KYPCo Gen Asset Grid 2020'!$BJ:$BJ,'Select cpr_ledger'!H411,'KYPCo Gen Asset Grid 2020'!$BL:$BL,'Select cpr_ledger'!R411)*T411</f>
        <v>42314.226255371264</v>
      </c>
      <c r="N411" s="10">
        <f t="shared" si="155"/>
        <v>0</v>
      </c>
      <c r="O411" s="10">
        <f t="shared" si="153"/>
        <v>67.790000000000006</v>
      </c>
      <c r="P411" s="10">
        <f t="shared" si="154"/>
        <v>14.235900000000001</v>
      </c>
      <c r="R411" s="11" t="s">
        <v>104</v>
      </c>
      <c r="S411" s="10">
        <f t="shared" si="156"/>
        <v>1324829.79</v>
      </c>
      <c r="T411" s="12">
        <f t="shared" si="148"/>
        <v>2.3497350553990787E-2</v>
      </c>
      <c r="U411" s="13">
        <f>SUMIFS('KYPCo Gen Asset Grid 2020'!$BK:$BK,'KYPCo Gen Asset Grid 2020'!$BJ:$BJ,'Select cpr_ledger'!H411,'KYPCo Gen Asset Grid 2020'!$BL:$BL,'Select cpr_ledger'!R411)</f>
        <v>0</v>
      </c>
      <c r="V411" s="14">
        <f t="shared" si="149"/>
        <v>0</v>
      </c>
      <c r="X411" s="17">
        <f t="shared" si="150"/>
        <v>0</v>
      </c>
    </row>
    <row r="412" spans="1:24" x14ac:dyDescent="0.2">
      <c r="A412" t="s">
        <v>11</v>
      </c>
      <c r="B412" t="s">
        <v>34</v>
      </c>
      <c r="C412" t="s">
        <v>13</v>
      </c>
      <c r="D412" t="s">
        <v>40</v>
      </c>
      <c r="E412" t="s">
        <v>15</v>
      </c>
      <c r="F412" t="s">
        <v>19</v>
      </c>
      <c r="G412" t="s">
        <v>20</v>
      </c>
      <c r="H412">
        <v>1977</v>
      </c>
      <c r="I412" s="3">
        <v>14360.5</v>
      </c>
      <c r="J412" s="3">
        <v>14791.32</v>
      </c>
      <c r="K412" s="3">
        <v>-430.82</v>
      </c>
      <c r="L412" s="10">
        <f>SUMIFS('KYPCo Gen Asset Grid 2020'!$O:$O,'KYPCo Gen Asset Grid 2020'!$BJ:$BJ,'Select cpr_ledger'!H412,'KYPCo Gen Asset Grid 2020'!$BL:$BL,'Select cpr_ledger'!R412)*T412</f>
        <v>18941.945377744742</v>
      </c>
      <c r="M412" s="10">
        <f>SUMIFS('KYPCo Gen Asset Grid 2020'!$P:$P,'KYPCo Gen Asset Grid 2020'!$BJ:$BJ,'Select cpr_ledger'!H412,'KYPCo Gen Asset Grid 2020'!$BL:$BL,'Select cpr_ledger'!R412)*T412</f>
        <v>18941.945377744742</v>
      </c>
      <c r="N412" s="10">
        <f t="shared" si="155"/>
        <v>0</v>
      </c>
      <c r="O412" s="10">
        <f t="shared" si="153"/>
        <v>430.82</v>
      </c>
      <c r="P412" s="10">
        <f t="shared" si="154"/>
        <v>90.472200000000001</v>
      </c>
      <c r="R412" s="11" t="s">
        <v>104</v>
      </c>
      <c r="S412" s="10">
        <f t="shared" si="156"/>
        <v>7060109.4400000004</v>
      </c>
      <c r="T412" s="12">
        <f t="shared" si="148"/>
        <v>2.0340336254051042E-3</v>
      </c>
      <c r="U412" s="13">
        <f>SUMIFS('KYPCo Gen Asset Grid 2020'!$BK:$BK,'KYPCo Gen Asset Grid 2020'!$BJ:$BJ,'Select cpr_ledger'!H412,'KYPCo Gen Asset Grid 2020'!$BL:$BL,'Select cpr_ledger'!R412)</f>
        <v>0</v>
      </c>
      <c r="V412" s="14">
        <f t="shared" si="149"/>
        <v>0</v>
      </c>
      <c r="X412" s="17">
        <f t="shared" si="150"/>
        <v>0</v>
      </c>
    </row>
    <row r="413" spans="1:24" x14ac:dyDescent="0.2">
      <c r="A413" t="s">
        <v>11</v>
      </c>
      <c r="B413" t="s">
        <v>12</v>
      </c>
      <c r="C413" t="s">
        <v>13</v>
      </c>
      <c r="D413" t="s">
        <v>14</v>
      </c>
      <c r="E413" t="s">
        <v>15</v>
      </c>
      <c r="F413" t="s">
        <v>16</v>
      </c>
      <c r="G413" t="s">
        <v>24</v>
      </c>
      <c r="H413">
        <v>1999</v>
      </c>
      <c r="I413" s="3">
        <v>13921.94</v>
      </c>
      <c r="J413" s="3">
        <v>11228.3</v>
      </c>
      <c r="K413" s="3">
        <v>2693.64</v>
      </c>
      <c r="L413" s="10">
        <f>SUMIFS('KYPCo Gen Asset Grid 2020'!$O:$O,'KYPCo Gen Asset Grid 2020'!$BJ:$BJ,'Select cpr_ledger'!H413,'KYPCo Gen Asset Grid 2020'!$BL:$BL,'Select cpr_ledger'!R413)*T413</f>
        <v>15305.205813087532</v>
      </c>
      <c r="M413" s="10">
        <f>SUMIFS('KYPCo Gen Asset Grid 2020'!$P:$P,'KYPCo Gen Asset Grid 2020'!$BJ:$BJ,'Select cpr_ledger'!H413,'KYPCo Gen Asset Grid 2020'!$BL:$BL,'Select cpr_ledger'!R413)*T413</f>
        <v>15305.205813087532</v>
      </c>
      <c r="N413" s="10">
        <f t="shared" si="155"/>
        <v>0</v>
      </c>
      <c r="O413" s="10">
        <f t="shared" si="153"/>
        <v>-2693.64</v>
      </c>
      <c r="P413" s="10">
        <f t="shared" si="154"/>
        <v>-565.6644</v>
      </c>
      <c r="R413" s="11" t="s">
        <v>104</v>
      </c>
      <c r="S413" s="10">
        <f t="shared" si="156"/>
        <v>974164.55</v>
      </c>
      <c r="T413" s="12">
        <f t="shared" si="148"/>
        <v>1.4291158511157073E-2</v>
      </c>
      <c r="U413" s="13">
        <f>SUMIFS('KYPCo Gen Asset Grid 2020'!$BK:$BK,'KYPCo Gen Asset Grid 2020'!$BJ:$BJ,'Select cpr_ledger'!H413,'KYPCo Gen Asset Grid 2020'!$BL:$BL,'Select cpr_ledger'!R413)</f>
        <v>0</v>
      </c>
      <c r="V413" s="14">
        <f t="shared" si="149"/>
        <v>0</v>
      </c>
      <c r="X413" s="17">
        <f t="shared" si="150"/>
        <v>0</v>
      </c>
    </row>
    <row r="414" spans="1:24" x14ac:dyDescent="0.2">
      <c r="A414" t="s">
        <v>11</v>
      </c>
      <c r="B414" t="s">
        <v>26</v>
      </c>
      <c r="C414" t="s">
        <v>13</v>
      </c>
      <c r="D414" t="s">
        <v>45</v>
      </c>
      <c r="E414" t="s">
        <v>15</v>
      </c>
      <c r="F414" t="s">
        <v>19</v>
      </c>
      <c r="G414" t="s">
        <v>20</v>
      </c>
      <c r="H414">
        <v>1989</v>
      </c>
      <c r="I414" s="3">
        <v>335870.5</v>
      </c>
      <c r="J414" s="3">
        <v>262956.53000000003</v>
      </c>
      <c r="K414" s="3">
        <v>72913.97</v>
      </c>
      <c r="L414" s="10">
        <f>SUMIFS('KYPCo Gen Asset Grid 2020'!$O:$O,'KYPCo Gen Asset Grid 2020'!$BJ:$BJ,'Select cpr_ledger'!H414,'KYPCo Gen Asset Grid 2020'!$BL:$BL,'Select cpr_ledger'!R414)*T414</f>
        <v>195808.25694254431</v>
      </c>
      <c r="M414" s="10">
        <f>SUMIFS('KYPCo Gen Asset Grid 2020'!$P:$P,'KYPCo Gen Asset Grid 2020'!$BJ:$BJ,'Select cpr_ledger'!H414,'KYPCo Gen Asset Grid 2020'!$BL:$BL,'Select cpr_ledger'!R414)*T414</f>
        <v>195808.25694254431</v>
      </c>
      <c r="N414" s="10">
        <f t="shared" si="155"/>
        <v>0</v>
      </c>
      <c r="O414" s="10">
        <f t="shared" si="153"/>
        <v>-72913.97</v>
      </c>
      <c r="P414" s="10">
        <f t="shared" si="154"/>
        <v>-15311.9337</v>
      </c>
      <c r="R414" s="11" t="s">
        <v>104</v>
      </c>
      <c r="S414" s="10">
        <f t="shared" si="156"/>
        <v>3452639.49</v>
      </c>
      <c r="T414" s="12">
        <f t="shared" si="148"/>
        <v>9.7279342651554968E-2</v>
      </c>
      <c r="U414" s="13">
        <f>SUMIFS('KYPCo Gen Asset Grid 2020'!$BK:$BK,'KYPCo Gen Asset Grid 2020'!$BJ:$BJ,'Select cpr_ledger'!H414,'KYPCo Gen Asset Grid 2020'!$BL:$BL,'Select cpr_ledger'!R414)</f>
        <v>0</v>
      </c>
      <c r="V414" s="14">
        <f t="shared" si="149"/>
        <v>0</v>
      </c>
      <c r="X414" s="17">
        <f t="shared" si="150"/>
        <v>0</v>
      </c>
    </row>
    <row r="415" spans="1:24" x14ac:dyDescent="0.2">
      <c r="A415" t="s">
        <v>11</v>
      </c>
      <c r="B415" t="s">
        <v>34</v>
      </c>
      <c r="C415" t="s">
        <v>13</v>
      </c>
      <c r="D415" t="s">
        <v>35</v>
      </c>
      <c r="E415" t="s">
        <v>15</v>
      </c>
      <c r="F415" t="s">
        <v>16</v>
      </c>
      <c r="G415" t="s">
        <v>24</v>
      </c>
      <c r="H415">
        <v>2019</v>
      </c>
      <c r="I415" s="3">
        <v>416289.53</v>
      </c>
      <c r="J415" s="3">
        <v>15790.41</v>
      </c>
      <c r="K415" s="3">
        <v>400499.12</v>
      </c>
      <c r="L415" s="10">
        <f>SUMIFS('KYPCo Gen Asset Grid 2020'!$O:$O,'KYPCo Gen Asset Grid 2020'!$BJ:$BJ,'Select cpr_ledger'!H415,'KYPCo Gen Asset Grid 2020'!$BL:$BL,'Select cpr_ledger'!R415)*T415</f>
        <v>191970.78615805967</v>
      </c>
      <c r="M415" s="10">
        <f>SUMIFS('KYPCo Gen Asset Grid 2020'!$P:$P,'KYPCo Gen Asset Grid 2020'!$BJ:$BJ,'Select cpr_ledger'!H415,'KYPCo Gen Asset Grid 2020'!$BL:$BL,'Select cpr_ledger'!R415)*T415</f>
        <v>18550.291149879107</v>
      </c>
      <c r="N415" s="10">
        <f t="shared" si="155"/>
        <v>173420.49500818059</v>
      </c>
      <c r="O415" s="10">
        <f t="shared" si="153"/>
        <v>-227078.62499181941</v>
      </c>
      <c r="P415" s="10">
        <f t="shared" si="154"/>
        <v>-47686.511248282077</v>
      </c>
      <c r="R415" s="11" t="s">
        <v>104</v>
      </c>
      <c r="S415" s="10">
        <f t="shared" si="156"/>
        <v>28269942.77</v>
      </c>
      <c r="T415" s="12">
        <f t="shared" si="148"/>
        <v>1.4725517252966128E-2</v>
      </c>
      <c r="U415" s="13">
        <f>SUMIFS('KYPCo Gen Asset Grid 2020'!$BK:$BK,'KYPCo Gen Asset Grid 2020'!$BJ:$BJ,'Select cpr_ledger'!H415,'KYPCo Gen Asset Grid 2020'!$BL:$BL,'Select cpr_ledger'!R415)</f>
        <v>11776869.5</v>
      </c>
      <c r="V415" s="14">
        <f t="shared" si="149"/>
        <v>173420.49500818059</v>
      </c>
      <c r="X415" s="17">
        <f t="shared" si="150"/>
        <v>0</v>
      </c>
    </row>
    <row r="416" spans="1:24" x14ac:dyDescent="0.2">
      <c r="A416" t="s">
        <v>11</v>
      </c>
      <c r="B416" t="s">
        <v>34</v>
      </c>
      <c r="C416" t="s">
        <v>13</v>
      </c>
      <c r="D416" t="s">
        <v>40</v>
      </c>
      <c r="E416" t="s">
        <v>15</v>
      </c>
      <c r="F416" t="s">
        <v>19</v>
      </c>
      <c r="G416" t="s">
        <v>20</v>
      </c>
      <c r="H416">
        <v>2000</v>
      </c>
      <c r="I416" s="3">
        <v>132785.37</v>
      </c>
      <c r="J416" s="3">
        <v>82351.820000000007</v>
      </c>
      <c r="K416" s="3">
        <v>50433.55</v>
      </c>
      <c r="L416" s="10">
        <f>SUMIFS('KYPCo Gen Asset Grid 2020'!$O:$O,'KYPCo Gen Asset Grid 2020'!$BJ:$BJ,'Select cpr_ledger'!H416,'KYPCo Gen Asset Grid 2020'!$BL:$BL,'Select cpr_ledger'!R416)*T416</f>
        <v>186505.45887516081</v>
      </c>
      <c r="M416" s="10">
        <f>SUMIFS('KYPCo Gen Asset Grid 2020'!$P:$P,'KYPCo Gen Asset Grid 2020'!$BJ:$BJ,'Select cpr_ledger'!H416,'KYPCo Gen Asset Grid 2020'!$BL:$BL,'Select cpr_ledger'!R416)*T416</f>
        <v>186505.45887516081</v>
      </c>
      <c r="N416" s="10">
        <f t="shared" si="155"/>
        <v>0</v>
      </c>
      <c r="O416" s="10">
        <f t="shared" si="153"/>
        <v>-50433.55</v>
      </c>
      <c r="P416" s="10">
        <f t="shared" si="154"/>
        <v>-10591.0455</v>
      </c>
      <c r="R416" s="11" t="s">
        <v>104</v>
      </c>
      <c r="S416" s="10">
        <f t="shared" si="156"/>
        <v>3473775.88</v>
      </c>
      <c r="T416" s="12">
        <f t="shared" si="148"/>
        <v>3.8225082615289507E-2</v>
      </c>
      <c r="U416" s="13">
        <f>SUMIFS('KYPCo Gen Asset Grid 2020'!$BK:$BK,'KYPCo Gen Asset Grid 2020'!$BJ:$BJ,'Select cpr_ledger'!H416,'KYPCo Gen Asset Grid 2020'!$BL:$BL,'Select cpr_ledger'!R416)</f>
        <v>0</v>
      </c>
      <c r="V416" s="14">
        <f t="shared" si="149"/>
        <v>0</v>
      </c>
      <c r="X416" s="17">
        <f t="shared" si="150"/>
        <v>0</v>
      </c>
    </row>
    <row r="417" spans="1:24" x14ac:dyDescent="0.2">
      <c r="A417" t="s">
        <v>11</v>
      </c>
      <c r="B417" t="s">
        <v>41</v>
      </c>
      <c r="C417" t="s">
        <v>13</v>
      </c>
      <c r="D417" t="s">
        <v>42</v>
      </c>
      <c r="E417" t="s">
        <v>15</v>
      </c>
      <c r="F417" t="s">
        <v>16</v>
      </c>
      <c r="G417" t="s">
        <v>24</v>
      </c>
      <c r="H417">
        <v>2000</v>
      </c>
      <c r="I417" s="3">
        <v>6508</v>
      </c>
      <c r="J417" s="3">
        <v>1315.03</v>
      </c>
      <c r="K417" s="3">
        <v>5192.97</v>
      </c>
      <c r="L417" s="10">
        <f>SUMIFS('KYPCo Gen Asset Grid 2020'!$O:$O,'KYPCo Gen Asset Grid 2020'!$BJ:$BJ,'Select cpr_ledger'!H417,'KYPCo Gen Asset Grid 2020'!$BL:$BL,'Select cpr_ledger'!R417)*T417</f>
        <v>10316.907353478224</v>
      </c>
      <c r="M417" s="10">
        <f>SUMIFS('KYPCo Gen Asset Grid 2020'!$P:$P,'KYPCo Gen Asset Grid 2020'!$BJ:$BJ,'Select cpr_ledger'!H417,'KYPCo Gen Asset Grid 2020'!$BL:$BL,'Select cpr_ledger'!R417)*T417</f>
        <v>10316.907353478224</v>
      </c>
      <c r="N417" s="10">
        <f t="shared" si="155"/>
        <v>0</v>
      </c>
      <c r="O417" s="10">
        <f t="shared" si="153"/>
        <v>-5192.97</v>
      </c>
      <c r="P417" s="10">
        <f t="shared" si="154"/>
        <v>-1090.5237</v>
      </c>
      <c r="R417" s="11" t="s">
        <v>112</v>
      </c>
      <c r="S417" s="10">
        <f t="shared" si="156"/>
        <v>8543.44</v>
      </c>
      <c r="T417" s="12">
        <f t="shared" si="148"/>
        <v>0.76175404754993303</v>
      </c>
      <c r="U417" s="13">
        <f>SUMIFS('KYPCo Gen Asset Grid 2020'!$BK:$BK,'KYPCo Gen Asset Grid 2020'!$BJ:$BJ,'Select cpr_ledger'!H417,'KYPCo Gen Asset Grid 2020'!$BL:$BL,'Select cpr_ledger'!R417)</f>
        <v>0</v>
      </c>
      <c r="V417" s="14">
        <f t="shared" si="149"/>
        <v>0</v>
      </c>
      <c r="X417" s="17">
        <f t="shared" si="150"/>
        <v>0</v>
      </c>
    </row>
    <row r="418" spans="1:24" x14ac:dyDescent="0.2">
      <c r="A418" t="s">
        <v>11</v>
      </c>
      <c r="B418" t="s">
        <v>34</v>
      </c>
      <c r="C418" t="s">
        <v>13</v>
      </c>
      <c r="D418" t="s">
        <v>35</v>
      </c>
      <c r="E418" t="s">
        <v>15</v>
      </c>
      <c r="F418" t="s">
        <v>16</v>
      </c>
      <c r="G418" t="s">
        <v>24</v>
      </c>
      <c r="H418">
        <v>1992</v>
      </c>
      <c r="I418" s="3">
        <v>22469.72</v>
      </c>
      <c r="J418" s="3">
        <v>16193.81</v>
      </c>
      <c r="K418" s="3">
        <v>6275.91</v>
      </c>
      <c r="L418" s="10">
        <f>SUMIFS('KYPCo Gen Asset Grid 2020'!$O:$O,'KYPCo Gen Asset Grid 2020'!$BJ:$BJ,'Select cpr_ledger'!H418,'KYPCo Gen Asset Grid 2020'!$BL:$BL,'Select cpr_ledger'!R418)*T418</f>
        <v>23709.857395211911</v>
      </c>
      <c r="M418" s="10">
        <f>SUMIFS('KYPCo Gen Asset Grid 2020'!$P:$P,'KYPCo Gen Asset Grid 2020'!$BJ:$BJ,'Select cpr_ledger'!H418,'KYPCo Gen Asset Grid 2020'!$BL:$BL,'Select cpr_ledger'!R418)*T418</f>
        <v>23709.857395211911</v>
      </c>
      <c r="N418" s="10">
        <f t="shared" si="155"/>
        <v>0</v>
      </c>
      <c r="O418" s="10">
        <f t="shared" si="153"/>
        <v>-6275.91</v>
      </c>
      <c r="P418" s="10">
        <f t="shared" si="154"/>
        <v>-1317.9411</v>
      </c>
      <c r="R418" s="11" t="s">
        <v>104</v>
      </c>
      <c r="S418" s="10">
        <f t="shared" si="156"/>
        <v>5058998.49</v>
      </c>
      <c r="T418" s="12">
        <f t="shared" si="148"/>
        <v>4.4415352256806069E-3</v>
      </c>
      <c r="U418" s="13">
        <f>SUMIFS('KYPCo Gen Asset Grid 2020'!$BK:$BK,'KYPCo Gen Asset Grid 2020'!$BJ:$BJ,'Select cpr_ledger'!H418,'KYPCo Gen Asset Grid 2020'!$BL:$BL,'Select cpr_ledger'!R418)</f>
        <v>0</v>
      </c>
      <c r="V418" s="14">
        <f t="shared" si="149"/>
        <v>0</v>
      </c>
      <c r="X418" s="17">
        <f t="shared" si="150"/>
        <v>0</v>
      </c>
    </row>
    <row r="419" spans="1:24" x14ac:dyDescent="0.2">
      <c r="A419" t="s">
        <v>11</v>
      </c>
      <c r="B419" t="s">
        <v>34</v>
      </c>
      <c r="C419" t="s">
        <v>13</v>
      </c>
      <c r="D419" t="s">
        <v>35</v>
      </c>
      <c r="E419" t="s">
        <v>15</v>
      </c>
      <c r="F419" t="s">
        <v>16</v>
      </c>
      <c r="G419" t="s">
        <v>24</v>
      </c>
      <c r="H419">
        <v>1988</v>
      </c>
      <c r="I419" s="3">
        <v>8303.3799999999992</v>
      </c>
      <c r="J419" s="3">
        <v>6824.09</v>
      </c>
      <c r="K419" s="3">
        <v>1479.29</v>
      </c>
      <c r="L419" s="10">
        <f>SUMIFS('KYPCo Gen Asset Grid 2020'!$O:$O,'KYPCo Gen Asset Grid 2020'!$BJ:$BJ,'Select cpr_ledger'!H419,'KYPCo Gen Asset Grid 2020'!$BL:$BL,'Select cpr_ledger'!R419)*T419</f>
        <v>8025.063470434794</v>
      </c>
      <c r="M419" s="10">
        <f>SUMIFS('KYPCo Gen Asset Grid 2020'!$P:$P,'KYPCo Gen Asset Grid 2020'!$BJ:$BJ,'Select cpr_ledger'!H419,'KYPCo Gen Asset Grid 2020'!$BL:$BL,'Select cpr_ledger'!R419)*T419</f>
        <v>8025.063470434794</v>
      </c>
      <c r="N419" s="10">
        <f t="shared" si="155"/>
        <v>0</v>
      </c>
      <c r="O419" s="10">
        <f t="shared" si="153"/>
        <v>-1479.29</v>
      </c>
      <c r="P419" s="10">
        <f t="shared" si="154"/>
        <v>-310.65089999999998</v>
      </c>
      <c r="R419" s="11" t="s">
        <v>104</v>
      </c>
      <c r="S419" s="10">
        <f t="shared" si="156"/>
        <v>5592411.0800000001</v>
      </c>
      <c r="T419" s="12">
        <f t="shared" si="148"/>
        <v>1.4847585202910369E-3</v>
      </c>
      <c r="U419" s="13">
        <f>SUMIFS('KYPCo Gen Asset Grid 2020'!$BK:$BK,'KYPCo Gen Asset Grid 2020'!$BJ:$BJ,'Select cpr_ledger'!H419,'KYPCo Gen Asset Grid 2020'!$BL:$BL,'Select cpr_ledger'!R419)</f>
        <v>0</v>
      </c>
      <c r="V419" s="14">
        <f t="shared" si="149"/>
        <v>0</v>
      </c>
      <c r="X419" s="17">
        <f t="shared" si="150"/>
        <v>0</v>
      </c>
    </row>
    <row r="420" spans="1:24" x14ac:dyDescent="0.2">
      <c r="A420" t="s">
        <v>11</v>
      </c>
      <c r="B420" t="s">
        <v>55</v>
      </c>
      <c r="C420" t="s">
        <v>13</v>
      </c>
      <c r="D420" t="s">
        <v>56</v>
      </c>
      <c r="E420" t="s">
        <v>15</v>
      </c>
      <c r="F420" t="s">
        <v>16</v>
      </c>
      <c r="G420" t="s">
        <v>24</v>
      </c>
      <c r="H420">
        <v>1974</v>
      </c>
      <c r="I420" s="3">
        <v>4270.33</v>
      </c>
      <c r="J420" s="3">
        <v>3184.02</v>
      </c>
      <c r="K420" s="3">
        <v>1086.31</v>
      </c>
      <c r="L420" s="10">
        <f>SUMIFS('KYPCo Gen Asset Grid 2020'!$O:$O,'KYPCo Gen Asset Grid 2020'!$BJ:$BJ,'Select cpr_ledger'!H420,'KYPCo Gen Asset Grid 2020'!$BL:$BL,'Select cpr_ledger'!R420)*T420</f>
        <v>0</v>
      </c>
      <c r="M420" s="10">
        <f>SUMIFS('KYPCo Gen Asset Grid 2020'!$P:$P,'KYPCo Gen Asset Grid 2020'!$BJ:$BJ,'Select cpr_ledger'!H420,'KYPCo Gen Asset Grid 2020'!$BL:$BL,'Select cpr_ledger'!R420)*T420</f>
        <v>0</v>
      </c>
      <c r="N420" s="10">
        <f t="shared" si="155"/>
        <v>0</v>
      </c>
      <c r="O420" s="10">
        <f t="shared" si="153"/>
        <v>-1086.31</v>
      </c>
      <c r="P420" s="10">
        <f t="shared" si="154"/>
        <v>-228.12509999999997</v>
      </c>
      <c r="R420" s="11" t="s">
        <v>106</v>
      </c>
      <c r="S420" s="10">
        <f t="shared" si="156"/>
        <v>45682.520000000004</v>
      </c>
      <c r="T420" s="12">
        <f t="shared" si="148"/>
        <v>9.3478424570273264E-2</v>
      </c>
      <c r="U420" s="13">
        <f>SUMIFS('KYPCo Gen Asset Grid 2020'!$BK:$BK,'KYPCo Gen Asset Grid 2020'!$BJ:$BJ,'Select cpr_ledger'!H420,'KYPCo Gen Asset Grid 2020'!$BL:$BL,'Select cpr_ledger'!R420)</f>
        <v>0</v>
      </c>
      <c r="V420" s="14">
        <f t="shared" si="149"/>
        <v>0</v>
      </c>
      <c r="X420" s="17">
        <f t="shared" si="150"/>
        <v>0</v>
      </c>
    </row>
    <row r="421" spans="1:24" x14ac:dyDescent="0.2">
      <c r="A421" t="s">
        <v>11</v>
      </c>
      <c r="B421" t="s">
        <v>22</v>
      </c>
      <c r="C421" t="s">
        <v>13</v>
      </c>
      <c r="D421" t="s">
        <v>23</v>
      </c>
      <c r="E421" t="s">
        <v>15</v>
      </c>
      <c r="F421" t="s">
        <v>19</v>
      </c>
      <c r="G421" t="s">
        <v>20</v>
      </c>
      <c r="H421">
        <v>1977</v>
      </c>
      <c r="I421" s="3">
        <v>56966.2</v>
      </c>
      <c r="J421" s="3">
        <v>56895.93</v>
      </c>
      <c r="K421" s="3">
        <v>70.27</v>
      </c>
      <c r="L421" s="10">
        <f>SUMIFS('KYPCo Gen Asset Grid 2020'!$O:$O,'KYPCo Gen Asset Grid 2020'!$BJ:$BJ,'Select cpr_ledger'!H421,'KYPCo Gen Asset Grid 2020'!$BL:$BL,'Select cpr_ledger'!R421)*T421</f>
        <v>75140.186537911795</v>
      </c>
      <c r="M421" s="10">
        <f>SUMIFS('KYPCo Gen Asset Grid 2020'!$P:$P,'KYPCo Gen Asset Grid 2020'!$BJ:$BJ,'Select cpr_ledger'!H421,'KYPCo Gen Asset Grid 2020'!$BL:$BL,'Select cpr_ledger'!R421)*T421</f>
        <v>75140.186537911795</v>
      </c>
      <c r="N421" s="10">
        <f t="shared" si="155"/>
        <v>0</v>
      </c>
      <c r="O421" s="10">
        <f t="shared" si="153"/>
        <v>-70.27</v>
      </c>
      <c r="P421" s="10">
        <f t="shared" si="154"/>
        <v>-14.756699999999999</v>
      </c>
      <c r="R421" s="11" t="s">
        <v>104</v>
      </c>
      <c r="S421" s="10">
        <f t="shared" si="156"/>
        <v>7060109.4400000004</v>
      </c>
      <c r="T421" s="12">
        <f t="shared" si="148"/>
        <v>8.0687417785976975E-3</v>
      </c>
      <c r="U421" s="13">
        <f>SUMIFS('KYPCo Gen Asset Grid 2020'!$BK:$BK,'KYPCo Gen Asset Grid 2020'!$BJ:$BJ,'Select cpr_ledger'!H421,'KYPCo Gen Asset Grid 2020'!$BL:$BL,'Select cpr_ledger'!R421)</f>
        <v>0</v>
      </c>
      <c r="V421" s="14">
        <f t="shared" si="149"/>
        <v>0</v>
      </c>
      <c r="X421" s="17">
        <f t="shared" si="150"/>
        <v>0</v>
      </c>
    </row>
    <row r="422" spans="1:24" x14ac:dyDescent="0.2">
      <c r="A422" t="s">
        <v>11</v>
      </c>
      <c r="B422" t="s">
        <v>12</v>
      </c>
      <c r="C422" t="s">
        <v>13</v>
      </c>
      <c r="D422" t="s">
        <v>18</v>
      </c>
      <c r="E422" t="s">
        <v>15</v>
      </c>
      <c r="F422" t="s">
        <v>19</v>
      </c>
      <c r="G422" t="s">
        <v>20</v>
      </c>
      <c r="H422">
        <v>2011</v>
      </c>
      <c r="I422" s="3">
        <v>4197679.2</v>
      </c>
      <c r="J422" s="3">
        <v>1179852.6499999999</v>
      </c>
      <c r="K422" s="3">
        <v>3017826.55</v>
      </c>
      <c r="L422" s="10">
        <f>SUMIFS('KYPCo Gen Asset Grid 2020'!$O:$O,'KYPCo Gen Asset Grid 2020'!$BJ:$BJ,'Select cpr_ledger'!H422,'KYPCo Gen Asset Grid 2020'!$BL:$BL,'Select cpr_ledger'!R422)*T422</f>
        <v>1744585.966944783</v>
      </c>
      <c r="M422" s="10">
        <f>SUMIFS('KYPCo Gen Asset Grid 2020'!$P:$P,'KYPCo Gen Asset Grid 2020'!$BJ:$BJ,'Select cpr_ledger'!H422,'KYPCo Gen Asset Grid 2020'!$BL:$BL,'Select cpr_ledger'!R422)*T422</f>
        <v>927284.07435221551</v>
      </c>
      <c r="N422" s="10">
        <f t="shared" si="155"/>
        <v>817301.89259256748</v>
      </c>
      <c r="O422" s="10">
        <f t="shared" ref="O422:O443" si="157">N422-K422</f>
        <v>-2200524.6574074323</v>
      </c>
      <c r="P422" s="10">
        <f t="shared" ref="P422:P443" si="158">O422*0.21</f>
        <v>-462110.1780555608</v>
      </c>
      <c r="R422" s="11" t="s">
        <v>104</v>
      </c>
      <c r="S422" s="10">
        <f t="shared" si="156"/>
        <v>8499666.120000001</v>
      </c>
      <c r="T422" s="12">
        <f t="shared" si="148"/>
        <v>0.49386401074304781</v>
      </c>
      <c r="U422" s="13">
        <f>SUMIFS('KYPCo Gen Asset Grid 2020'!$BK:$BK,'KYPCo Gen Asset Grid 2020'!$BJ:$BJ,'Select cpr_ledger'!H422,'KYPCo Gen Asset Grid 2020'!$BL:$BL,'Select cpr_ledger'!R422)</f>
        <v>1654912.8399999994</v>
      </c>
      <c r="V422" s="14">
        <f t="shared" si="149"/>
        <v>817301.89259256748</v>
      </c>
      <c r="X422" s="17">
        <f t="shared" si="150"/>
        <v>0</v>
      </c>
    </row>
    <row r="423" spans="1:24" x14ac:dyDescent="0.2">
      <c r="A423" t="s">
        <v>11</v>
      </c>
      <c r="B423" t="s">
        <v>43</v>
      </c>
      <c r="C423" t="s">
        <v>13</v>
      </c>
      <c r="D423" t="s">
        <v>44</v>
      </c>
      <c r="E423" t="s">
        <v>15</v>
      </c>
      <c r="F423" t="s">
        <v>16</v>
      </c>
      <c r="G423" t="s">
        <v>24</v>
      </c>
      <c r="H423">
        <v>2003</v>
      </c>
      <c r="I423" s="3">
        <v>216931.04</v>
      </c>
      <c r="J423" s="3">
        <v>86175.67</v>
      </c>
      <c r="K423" s="3">
        <v>130755.37</v>
      </c>
      <c r="L423" s="10">
        <f>SUMIFS('KYPCo Gen Asset Grid 2020'!$O:$O,'KYPCo Gen Asset Grid 2020'!$BJ:$BJ,'Select cpr_ledger'!H423,'KYPCo Gen Asset Grid 2020'!$BL:$BL,'Select cpr_ledger'!R423)*T423</f>
        <v>284288.70892334933</v>
      </c>
      <c r="M423" s="10">
        <f>SUMIFS('KYPCo Gen Asset Grid 2020'!$P:$P,'KYPCo Gen Asset Grid 2020'!$BJ:$BJ,'Select cpr_ledger'!H423,'KYPCo Gen Asset Grid 2020'!$BL:$BL,'Select cpr_ledger'!R423)*T423</f>
        <v>-324131.43732765532</v>
      </c>
      <c r="N423" s="10">
        <f t="shared" si="155"/>
        <v>608420.14625100465</v>
      </c>
      <c r="O423" s="10">
        <f t="shared" si="157"/>
        <v>477664.77625100466</v>
      </c>
      <c r="P423" s="10">
        <f t="shared" si="158"/>
        <v>100309.60301271097</v>
      </c>
      <c r="R423" s="11" t="s">
        <v>104</v>
      </c>
      <c r="S423" s="10">
        <f t="shared" si="156"/>
        <v>2326430.11</v>
      </c>
      <c r="T423" s="12">
        <f t="shared" si="148"/>
        <v>9.32463172082999E-2</v>
      </c>
      <c r="U423" s="13">
        <f>SUMIFS('KYPCo Gen Asset Grid 2020'!$BK:$BK,'KYPCo Gen Asset Grid 2020'!$BJ:$BJ,'Select cpr_ledger'!H423,'KYPCo Gen Asset Grid 2020'!$BL:$BL,'Select cpr_ledger'!R423)</f>
        <v>6524870.5199999996</v>
      </c>
      <c r="V423" s="14">
        <f t="shared" si="149"/>
        <v>608420.14625100465</v>
      </c>
      <c r="X423" s="17">
        <f t="shared" si="150"/>
        <v>0</v>
      </c>
    </row>
    <row r="424" spans="1:24" x14ac:dyDescent="0.2">
      <c r="A424" t="s">
        <v>11</v>
      </c>
      <c r="B424" t="s">
        <v>67</v>
      </c>
      <c r="C424" t="s">
        <v>13</v>
      </c>
      <c r="D424" t="s">
        <v>68</v>
      </c>
      <c r="E424" t="s">
        <v>15</v>
      </c>
      <c r="F424" t="s">
        <v>19</v>
      </c>
      <c r="G424" t="s">
        <v>20</v>
      </c>
      <c r="H424">
        <v>1990</v>
      </c>
      <c r="I424" s="3">
        <v>1818650.05</v>
      </c>
      <c r="J424" s="3">
        <v>998134.74</v>
      </c>
      <c r="K424" s="3">
        <v>820515.31</v>
      </c>
      <c r="L424" s="10">
        <v>0</v>
      </c>
      <c r="M424" s="10">
        <v>0</v>
      </c>
      <c r="N424" s="10">
        <f t="shared" ref="N424" si="159">L424-M424</f>
        <v>0</v>
      </c>
      <c r="O424" s="10">
        <f t="shared" si="157"/>
        <v>-820515.31</v>
      </c>
      <c r="P424" s="10">
        <f t="shared" si="158"/>
        <v>-172308.2151</v>
      </c>
      <c r="Q424" s="11" t="s">
        <v>101</v>
      </c>
      <c r="S424" s="11"/>
    </row>
    <row r="425" spans="1:24" x14ac:dyDescent="0.2">
      <c r="A425" t="s">
        <v>11</v>
      </c>
      <c r="B425" t="s">
        <v>22</v>
      </c>
      <c r="C425" t="s">
        <v>13</v>
      </c>
      <c r="D425" t="s">
        <v>25</v>
      </c>
      <c r="E425" t="s">
        <v>15</v>
      </c>
      <c r="F425" t="s">
        <v>16</v>
      </c>
      <c r="G425" t="s">
        <v>24</v>
      </c>
      <c r="H425">
        <v>1995</v>
      </c>
      <c r="I425" s="3">
        <v>486981</v>
      </c>
      <c r="J425" s="3">
        <v>364634.94</v>
      </c>
      <c r="K425" s="3">
        <v>122346.06</v>
      </c>
      <c r="L425" s="10">
        <f>SUMIFS('KYPCo Gen Asset Grid 2020'!$O:$O,'KYPCo Gen Asset Grid 2020'!$BJ:$BJ,'Select cpr_ledger'!H425,'KYPCo Gen Asset Grid 2020'!$BL:$BL,'Select cpr_ledger'!R425)*T425</f>
        <v>332761.69657733612</v>
      </c>
      <c r="M425" s="10">
        <f>SUMIFS('KYPCo Gen Asset Grid 2020'!$P:$P,'KYPCo Gen Asset Grid 2020'!$BJ:$BJ,'Select cpr_ledger'!H425,'KYPCo Gen Asset Grid 2020'!$BL:$BL,'Select cpr_ledger'!R425)*T425</f>
        <v>332761.69657733612</v>
      </c>
      <c r="N425" s="10">
        <f t="shared" ref="N425:N456" si="160">V425</f>
        <v>0</v>
      </c>
      <c r="O425" s="10">
        <f t="shared" si="157"/>
        <v>-122346.06</v>
      </c>
      <c r="P425" s="10">
        <f t="shared" si="158"/>
        <v>-25692.672599999998</v>
      </c>
      <c r="R425" s="11" t="s">
        <v>104</v>
      </c>
      <c r="S425" s="10">
        <f t="shared" ref="S425:S456" si="161">SUMIFS($I:$I,$H:$H,H425,$R:$R,R425)</f>
        <v>2120108.7999999998</v>
      </c>
      <c r="T425" s="12">
        <f t="shared" ref="T425:T488" si="162">I425/S425</f>
        <v>0.22969623068401021</v>
      </c>
      <c r="U425" s="13">
        <f>SUMIFS('KYPCo Gen Asset Grid 2020'!$BK:$BK,'KYPCo Gen Asset Grid 2020'!$BJ:$BJ,'Select cpr_ledger'!H425,'KYPCo Gen Asset Grid 2020'!$BL:$BL,'Select cpr_ledger'!R425)</f>
        <v>0</v>
      </c>
      <c r="V425" s="14">
        <f t="shared" ref="V425:V488" si="163">U425*T425</f>
        <v>0</v>
      </c>
      <c r="X425" s="17">
        <f t="shared" ref="X425:X488" si="164">L425-M425-V425</f>
        <v>0</v>
      </c>
    </row>
    <row r="426" spans="1:24" x14ac:dyDescent="0.2">
      <c r="A426" t="s">
        <v>11</v>
      </c>
      <c r="B426" t="s">
        <v>12</v>
      </c>
      <c r="C426" t="s">
        <v>13</v>
      </c>
      <c r="D426" t="s">
        <v>14</v>
      </c>
      <c r="E426" t="s">
        <v>15</v>
      </c>
      <c r="F426" t="s">
        <v>16</v>
      </c>
      <c r="G426" t="s">
        <v>24</v>
      </c>
      <c r="H426">
        <v>1983</v>
      </c>
      <c r="I426" s="3">
        <v>159814.51</v>
      </c>
      <c r="J426" s="3">
        <v>157568.66</v>
      </c>
      <c r="K426" s="3">
        <v>2245.85</v>
      </c>
      <c r="L426" s="10">
        <f>SUMIFS('KYPCo Gen Asset Grid 2020'!$O:$O,'KYPCo Gen Asset Grid 2020'!$BJ:$BJ,'Select cpr_ledger'!H426,'KYPCo Gen Asset Grid 2020'!$BL:$BL,'Select cpr_ledger'!R426)*T426</f>
        <v>13299.333885559363</v>
      </c>
      <c r="M426" s="10">
        <f>SUMIFS('KYPCo Gen Asset Grid 2020'!$P:$P,'KYPCo Gen Asset Grid 2020'!$BJ:$BJ,'Select cpr_ledger'!H426,'KYPCo Gen Asset Grid 2020'!$BL:$BL,'Select cpr_ledger'!R426)*T426</f>
        <v>13299.333885559363</v>
      </c>
      <c r="N426" s="10">
        <f t="shared" si="160"/>
        <v>0</v>
      </c>
      <c r="O426" s="10">
        <f t="shared" si="157"/>
        <v>-2245.85</v>
      </c>
      <c r="P426" s="10">
        <f t="shared" si="158"/>
        <v>-471.62849999999997</v>
      </c>
      <c r="R426" s="11" t="s">
        <v>104</v>
      </c>
      <c r="S426" s="10">
        <f t="shared" si="161"/>
        <v>2149971.7599999998</v>
      </c>
      <c r="T426" s="12">
        <f t="shared" si="162"/>
        <v>7.4333306591896825E-2</v>
      </c>
      <c r="U426" s="13">
        <f>SUMIFS('KYPCo Gen Asset Grid 2020'!$BK:$BK,'KYPCo Gen Asset Grid 2020'!$BJ:$BJ,'Select cpr_ledger'!H426,'KYPCo Gen Asset Grid 2020'!$BL:$BL,'Select cpr_ledger'!R426)</f>
        <v>0</v>
      </c>
      <c r="V426" s="14">
        <f t="shared" si="163"/>
        <v>0</v>
      </c>
      <c r="X426" s="17">
        <f t="shared" si="164"/>
        <v>0</v>
      </c>
    </row>
    <row r="427" spans="1:24" x14ac:dyDescent="0.2">
      <c r="A427" t="s">
        <v>11</v>
      </c>
      <c r="B427" t="s">
        <v>22</v>
      </c>
      <c r="C427" t="s">
        <v>13</v>
      </c>
      <c r="D427" t="s">
        <v>23</v>
      </c>
      <c r="E427" t="s">
        <v>15</v>
      </c>
      <c r="F427" t="s">
        <v>19</v>
      </c>
      <c r="G427" t="s">
        <v>20</v>
      </c>
      <c r="H427">
        <v>2003</v>
      </c>
      <c r="I427" s="3">
        <v>103854.26</v>
      </c>
      <c r="J427" s="3">
        <v>44427.26</v>
      </c>
      <c r="K427" s="3">
        <v>59427</v>
      </c>
      <c r="L427" s="10">
        <f>SUMIFS('KYPCo Gen Asset Grid 2020'!$O:$O,'KYPCo Gen Asset Grid 2020'!$BJ:$BJ,'Select cpr_ledger'!H427,'KYPCo Gen Asset Grid 2020'!$BL:$BL,'Select cpr_ledger'!R427)*T427</f>
        <v>136101.28588140194</v>
      </c>
      <c r="M427" s="10">
        <f>SUMIFS('KYPCo Gen Asset Grid 2020'!$P:$P,'KYPCo Gen Asset Grid 2020'!$BJ:$BJ,'Select cpr_ledger'!H427,'KYPCo Gen Asset Grid 2020'!$BL:$BL,'Select cpr_ledger'!R427)*T427</f>
        <v>-155175.7211250175</v>
      </c>
      <c r="N427" s="10">
        <f t="shared" si="160"/>
        <v>291277.00700641942</v>
      </c>
      <c r="O427" s="10">
        <f t="shared" si="157"/>
        <v>231850.00700641942</v>
      </c>
      <c r="P427" s="10">
        <f t="shared" si="158"/>
        <v>48688.501471348078</v>
      </c>
      <c r="R427" s="11" t="s">
        <v>104</v>
      </c>
      <c r="S427" s="10">
        <f t="shared" si="161"/>
        <v>2326430.11</v>
      </c>
      <c r="T427" s="12">
        <f t="shared" si="162"/>
        <v>4.4641040172919699E-2</v>
      </c>
      <c r="U427" s="13">
        <f>SUMIFS('KYPCo Gen Asset Grid 2020'!$BK:$BK,'KYPCo Gen Asset Grid 2020'!$BJ:$BJ,'Select cpr_ledger'!H427,'KYPCo Gen Asset Grid 2020'!$BL:$BL,'Select cpr_ledger'!R427)</f>
        <v>6524870.5199999996</v>
      </c>
      <c r="V427" s="14">
        <f t="shared" si="163"/>
        <v>291277.00700641942</v>
      </c>
      <c r="X427" s="17">
        <f t="shared" si="164"/>
        <v>0</v>
      </c>
    </row>
    <row r="428" spans="1:24" x14ac:dyDescent="0.2">
      <c r="A428" t="s">
        <v>11</v>
      </c>
      <c r="B428" t="s">
        <v>22</v>
      </c>
      <c r="C428" t="s">
        <v>13</v>
      </c>
      <c r="D428" t="s">
        <v>23</v>
      </c>
      <c r="E428" t="s">
        <v>15</v>
      </c>
      <c r="F428" t="s">
        <v>19</v>
      </c>
      <c r="G428" t="s">
        <v>20</v>
      </c>
      <c r="H428">
        <v>2012</v>
      </c>
      <c r="I428" s="3">
        <v>3050738.4</v>
      </c>
      <c r="J428" s="3">
        <v>633885.93000000005</v>
      </c>
      <c r="K428" s="3">
        <v>2416852.4700000002</v>
      </c>
      <c r="L428" s="10">
        <f>SUMIFS('KYPCo Gen Asset Grid 2020'!$O:$O,'KYPCo Gen Asset Grid 2020'!$BJ:$BJ,'Select cpr_ledger'!H428,'KYPCo Gen Asset Grid 2020'!$BL:$BL,'Select cpr_ledger'!R428)*T428</f>
        <v>2205157.9271011865</v>
      </c>
      <c r="M428" s="10">
        <f>SUMIFS('KYPCo Gen Asset Grid 2020'!$P:$P,'KYPCo Gen Asset Grid 2020'!$BJ:$BJ,'Select cpr_ledger'!H428,'KYPCo Gen Asset Grid 2020'!$BL:$BL,'Select cpr_ledger'!R428)*T428</f>
        <v>1070042.3730982565</v>
      </c>
      <c r="N428" s="10">
        <f t="shared" si="160"/>
        <v>1135115.5540029297</v>
      </c>
      <c r="O428" s="10">
        <f t="shared" si="157"/>
        <v>-1281736.9159970705</v>
      </c>
      <c r="P428" s="10">
        <f t="shared" si="158"/>
        <v>-269164.75235938479</v>
      </c>
      <c r="R428" s="11" t="s">
        <v>104</v>
      </c>
      <c r="S428" s="10">
        <f t="shared" si="161"/>
        <v>15239097.060000001</v>
      </c>
      <c r="T428" s="12">
        <f t="shared" si="162"/>
        <v>0.2001915459943924</v>
      </c>
      <c r="U428" s="13">
        <f>SUMIFS('KYPCo Gen Asset Grid 2020'!$BK:$BK,'KYPCo Gen Asset Grid 2020'!$BJ:$BJ,'Select cpr_ledger'!H428,'KYPCo Gen Asset Grid 2020'!$BL:$BL,'Select cpr_ledger'!R428)</f>
        <v>5670147.2999999989</v>
      </c>
      <c r="V428" s="14">
        <f t="shared" si="163"/>
        <v>1135115.5540029297</v>
      </c>
      <c r="X428" s="17">
        <f t="shared" si="164"/>
        <v>0</v>
      </c>
    </row>
    <row r="429" spans="1:24" x14ac:dyDescent="0.2">
      <c r="A429" t="s">
        <v>11</v>
      </c>
      <c r="B429" t="s">
        <v>34</v>
      </c>
      <c r="C429" t="s">
        <v>13</v>
      </c>
      <c r="D429" t="s">
        <v>40</v>
      </c>
      <c r="E429" t="s">
        <v>15</v>
      </c>
      <c r="F429" t="s">
        <v>19</v>
      </c>
      <c r="G429" t="s">
        <v>20</v>
      </c>
      <c r="H429">
        <v>1999</v>
      </c>
      <c r="I429" s="3">
        <v>16324.29</v>
      </c>
      <c r="J429" s="3">
        <v>10617.98</v>
      </c>
      <c r="K429" s="3">
        <v>5706.31</v>
      </c>
      <c r="L429" s="10">
        <f>SUMIFS('KYPCo Gen Asset Grid 2020'!$O:$O,'KYPCo Gen Asset Grid 2020'!$BJ:$BJ,'Select cpr_ledger'!H429,'KYPCo Gen Asset Grid 2020'!$BL:$BL,'Select cpr_ledger'!R429)*T429</f>
        <v>17946.250177958435</v>
      </c>
      <c r="M429" s="10">
        <f>SUMIFS('KYPCo Gen Asset Grid 2020'!$P:$P,'KYPCo Gen Asset Grid 2020'!$BJ:$BJ,'Select cpr_ledger'!H429,'KYPCo Gen Asset Grid 2020'!$BL:$BL,'Select cpr_ledger'!R429)*T429</f>
        <v>17946.250177958435</v>
      </c>
      <c r="N429" s="10">
        <f t="shared" si="160"/>
        <v>0</v>
      </c>
      <c r="O429" s="10">
        <f t="shared" si="157"/>
        <v>-5706.31</v>
      </c>
      <c r="P429" s="10">
        <f t="shared" si="158"/>
        <v>-1198.3251</v>
      </c>
      <c r="R429" s="11" t="s">
        <v>104</v>
      </c>
      <c r="S429" s="10">
        <f t="shared" si="161"/>
        <v>974164.55</v>
      </c>
      <c r="T429" s="12">
        <f t="shared" si="162"/>
        <v>1.6757220327920985E-2</v>
      </c>
      <c r="U429" s="13">
        <f>SUMIFS('KYPCo Gen Asset Grid 2020'!$BK:$BK,'KYPCo Gen Asset Grid 2020'!$BJ:$BJ,'Select cpr_ledger'!H429,'KYPCo Gen Asset Grid 2020'!$BL:$BL,'Select cpr_ledger'!R429)</f>
        <v>0</v>
      </c>
      <c r="V429" s="14">
        <f t="shared" si="163"/>
        <v>0</v>
      </c>
      <c r="X429" s="17">
        <f t="shared" si="164"/>
        <v>0</v>
      </c>
    </row>
    <row r="430" spans="1:24" x14ac:dyDescent="0.2">
      <c r="A430" t="s">
        <v>11</v>
      </c>
      <c r="B430" t="s">
        <v>12</v>
      </c>
      <c r="C430" t="s">
        <v>13</v>
      </c>
      <c r="D430" t="s">
        <v>18</v>
      </c>
      <c r="E430" t="s">
        <v>15</v>
      </c>
      <c r="F430" t="s">
        <v>19</v>
      </c>
      <c r="G430" t="s">
        <v>20</v>
      </c>
      <c r="H430">
        <v>1997</v>
      </c>
      <c r="I430" s="3">
        <v>1802029.88</v>
      </c>
      <c r="J430" s="3">
        <v>1252924.1100000001</v>
      </c>
      <c r="K430" s="3">
        <v>549105.77</v>
      </c>
      <c r="L430" s="10">
        <f>SUMIFS('KYPCo Gen Asset Grid 2020'!$O:$O,'KYPCo Gen Asset Grid 2020'!$BJ:$BJ,'Select cpr_ledger'!H430,'KYPCo Gen Asset Grid 2020'!$BL:$BL,'Select cpr_ledger'!R430)*T430</f>
        <v>1185556.9173914331</v>
      </c>
      <c r="M430" s="10">
        <f>SUMIFS('KYPCo Gen Asset Grid 2020'!$P:$P,'KYPCo Gen Asset Grid 2020'!$BJ:$BJ,'Select cpr_ledger'!H430,'KYPCo Gen Asset Grid 2020'!$BL:$BL,'Select cpr_ledger'!R430)*T430</f>
        <v>1185556.9173914331</v>
      </c>
      <c r="N430" s="10">
        <f t="shared" si="160"/>
        <v>0</v>
      </c>
      <c r="O430" s="10">
        <f t="shared" si="157"/>
        <v>-549105.77</v>
      </c>
      <c r="P430" s="10">
        <f t="shared" si="158"/>
        <v>-115312.2117</v>
      </c>
      <c r="R430" s="11" t="s">
        <v>104</v>
      </c>
      <c r="S430" s="10">
        <f t="shared" si="161"/>
        <v>4204640.88</v>
      </c>
      <c r="T430" s="12">
        <f t="shared" si="162"/>
        <v>0.42858116339296021</v>
      </c>
      <c r="U430" s="13">
        <f>SUMIFS('KYPCo Gen Asset Grid 2020'!$BK:$BK,'KYPCo Gen Asset Grid 2020'!$BJ:$BJ,'Select cpr_ledger'!H430,'KYPCo Gen Asset Grid 2020'!$BL:$BL,'Select cpr_ledger'!R430)</f>
        <v>0</v>
      </c>
      <c r="V430" s="14">
        <f t="shared" si="163"/>
        <v>0</v>
      </c>
      <c r="X430" s="17">
        <f t="shared" si="164"/>
        <v>0</v>
      </c>
    </row>
    <row r="431" spans="1:24" x14ac:dyDescent="0.2">
      <c r="A431" t="s">
        <v>11</v>
      </c>
      <c r="B431" t="s">
        <v>26</v>
      </c>
      <c r="C431" t="s">
        <v>13</v>
      </c>
      <c r="D431" t="s">
        <v>27</v>
      </c>
      <c r="E431" t="s">
        <v>15</v>
      </c>
      <c r="F431" t="s">
        <v>16</v>
      </c>
      <c r="G431" t="s">
        <v>24</v>
      </c>
      <c r="H431">
        <v>1976</v>
      </c>
      <c r="I431" s="3">
        <v>12121.72</v>
      </c>
      <c r="J431" s="3">
        <v>10806.72</v>
      </c>
      <c r="K431" s="3">
        <v>1315</v>
      </c>
      <c r="L431" s="10">
        <f>SUMIFS('KYPCo Gen Asset Grid 2020'!$O:$O,'KYPCo Gen Asset Grid 2020'!$BJ:$BJ,'Select cpr_ledger'!H431,'KYPCo Gen Asset Grid 2020'!$BL:$BL,'Select cpr_ledger'!R431)*T431</f>
        <v>28279.519232463586</v>
      </c>
      <c r="M431" s="10">
        <f>SUMIFS('KYPCo Gen Asset Grid 2020'!$P:$P,'KYPCo Gen Asset Grid 2020'!$BJ:$BJ,'Select cpr_ledger'!H431,'KYPCo Gen Asset Grid 2020'!$BL:$BL,'Select cpr_ledger'!R431)*T431</f>
        <v>28279.519232463586</v>
      </c>
      <c r="N431" s="10">
        <f t="shared" si="160"/>
        <v>0</v>
      </c>
      <c r="O431" s="10">
        <f t="shared" si="157"/>
        <v>-1315</v>
      </c>
      <c r="P431" s="10">
        <f t="shared" si="158"/>
        <v>-276.14999999999998</v>
      </c>
      <c r="R431" s="11" t="s">
        <v>104</v>
      </c>
      <c r="S431" s="10">
        <f t="shared" si="161"/>
        <v>5393954.4199999999</v>
      </c>
      <c r="T431" s="12">
        <f t="shared" si="162"/>
        <v>2.2472789082262951E-3</v>
      </c>
      <c r="U431" s="13">
        <f>SUMIFS('KYPCo Gen Asset Grid 2020'!$BK:$BK,'KYPCo Gen Asset Grid 2020'!$BJ:$BJ,'Select cpr_ledger'!H431,'KYPCo Gen Asset Grid 2020'!$BL:$BL,'Select cpr_ledger'!R431)</f>
        <v>0</v>
      </c>
      <c r="V431" s="14">
        <f t="shared" si="163"/>
        <v>0</v>
      </c>
      <c r="X431" s="17">
        <f t="shared" si="164"/>
        <v>0</v>
      </c>
    </row>
    <row r="432" spans="1:24" x14ac:dyDescent="0.2">
      <c r="A432" t="s">
        <v>11</v>
      </c>
      <c r="B432" t="s">
        <v>21</v>
      </c>
      <c r="C432" t="s">
        <v>13</v>
      </c>
      <c r="D432" t="s">
        <v>48</v>
      </c>
      <c r="E432" t="s">
        <v>15</v>
      </c>
      <c r="F432" t="s">
        <v>16</v>
      </c>
      <c r="G432" t="s">
        <v>24</v>
      </c>
      <c r="H432">
        <v>2003</v>
      </c>
      <c r="I432" s="3">
        <v>5661.9</v>
      </c>
      <c r="J432" s="3">
        <v>2229.4899999999998</v>
      </c>
      <c r="K432" s="3">
        <v>3432.41</v>
      </c>
      <c r="L432" s="10">
        <f>SUMIFS('KYPCo Gen Asset Grid 2020'!$O:$O,'KYPCo Gen Asset Grid 2020'!$BJ:$BJ,'Select cpr_ledger'!H432,'KYPCo Gen Asset Grid 2020'!$BL:$BL,'Select cpr_ledger'!R432)*T432</f>
        <v>0</v>
      </c>
      <c r="M432" s="10">
        <f>SUMIFS('KYPCo Gen Asset Grid 2020'!$P:$P,'KYPCo Gen Asset Grid 2020'!$BJ:$BJ,'Select cpr_ledger'!H432,'KYPCo Gen Asset Grid 2020'!$BL:$BL,'Select cpr_ledger'!R432)*T432</f>
        <v>0</v>
      </c>
      <c r="N432" s="10">
        <f t="shared" si="160"/>
        <v>0</v>
      </c>
      <c r="O432" s="10">
        <f t="shared" si="157"/>
        <v>-3432.41</v>
      </c>
      <c r="P432" s="10">
        <f t="shared" si="158"/>
        <v>-720.8060999999999</v>
      </c>
      <c r="R432" s="11" t="s">
        <v>106</v>
      </c>
      <c r="S432" s="10">
        <f t="shared" si="161"/>
        <v>5661.9</v>
      </c>
      <c r="T432" s="12">
        <f t="shared" si="162"/>
        <v>1</v>
      </c>
      <c r="U432" s="13">
        <f>SUMIFS('KYPCo Gen Asset Grid 2020'!$BK:$BK,'KYPCo Gen Asset Grid 2020'!$BJ:$BJ,'Select cpr_ledger'!H432,'KYPCo Gen Asset Grid 2020'!$BL:$BL,'Select cpr_ledger'!R432)</f>
        <v>0</v>
      </c>
      <c r="V432" s="14">
        <f t="shared" si="163"/>
        <v>0</v>
      </c>
      <c r="X432" s="17">
        <f t="shared" si="164"/>
        <v>0</v>
      </c>
    </row>
    <row r="433" spans="1:24" x14ac:dyDescent="0.2">
      <c r="A433" t="s">
        <v>11</v>
      </c>
      <c r="B433" t="s">
        <v>26</v>
      </c>
      <c r="C433" t="s">
        <v>13</v>
      </c>
      <c r="D433" t="s">
        <v>27</v>
      </c>
      <c r="E433" t="s">
        <v>15</v>
      </c>
      <c r="F433" t="s">
        <v>16</v>
      </c>
      <c r="G433" t="s">
        <v>24</v>
      </c>
      <c r="H433">
        <v>1974</v>
      </c>
      <c r="I433" s="3">
        <v>923.96</v>
      </c>
      <c r="J433" s="3">
        <v>819.64</v>
      </c>
      <c r="K433" s="3">
        <v>104.32</v>
      </c>
      <c r="L433" s="10">
        <f>SUMIFS('KYPCo Gen Asset Grid 2020'!$O:$O,'KYPCo Gen Asset Grid 2020'!$BJ:$BJ,'Select cpr_ledger'!H433,'KYPCo Gen Asset Grid 2020'!$BL:$BL,'Select cpr_ledger'!R433)*T433</f>
        <v>1458.0065181886494</v>
      </c>
      <c r="M433" s="10">
        <f>SUMIFS('KYPCo Gen Asset Grid 2020'!$P:$P,'KYPCo Gen Asset Grid 2020'!$BJ:$BJ,'Select cpr_ledger'!H433,'KYPCo Gen Asset Grid 2020'!$BL:$BL,'Select cpr_ledger'!R433)*T433</f>
        <v>1458.0065181886494</v>
      </c>
      <c r="N433" s="10">
        <f t="shared" si="160"/>
        <v>0</v>
      </c>
      <c r="O433" s="10">
        <f t="shared" si="157"/>
        <v>-104.32</v>
      </c>
      <c r="P433" s="10">
        <f t="shared" si="158"/>
        <v>-21.907199999999996</v>
      </c>
      <c r="R433" s="11" t="s">
        <v>104</v>
      </c>
      <c r="S433" s="10">
        <f t="shared" si="161"/>
        <v>788433.21</v>
      </c>
      <c r="T433" s="12">
        <f t="shared" si="162"/>
        <v>1.1718938120326009E-3</v>
      </c>
      <c r="U433" s="13">
        <f>SUMIFS('KYPCo Gen Asset Grid 2020'!$BK:$BK,'KYPCo Gen Asset Grid 2020'!$BJ:$BJ,'Select cpr_ledger'!H433,'KYPCo Gen Asset Grid 2020'!$BL:$BL,'Select cpr_ledger'!R433)</f>
        <v>0</v>
      </c>
      <c r="V433" s="14">
        <f t="shared" si="163"/>
        <v>0</v>
      </c>
      <c r="X433" s="17">
        <f t="shared" si="164"/>
        <v>0</v>
      </c>
    </row>
    <row r="434" spans="1:24" x14ac:dyDescent="0.2">
      <c r="A434" t="s">
        <v>11</v>
      </c>
      <c r="B434" t="s">
        <v>34</v>
      </c>
      <c r="C434" t="s">
        <v>13</v>
      </c>
      <c r="D434" t="s">
        <v>40</v>
      </c>
      <c r="E434" t="s">
        <v>15</v>
      </c>
      <c r="F434" t="s">
        <v>19</v>
      </c>
      <c r="G434" t="s">
        <v>20</v>
      </c>
      <c r="H434">
        <v>1997</v>
      </c>
      <c r="I434" s="3">
        <v>21878.76</v>
      </c>
      <c r="J434" s="3">
        <v>15554.63</v>
      </c>
      <c r="K434" s="3">
        <v>6324.13</v>
      </c>
      <c r="L434" s="10">
        <f>SUMIFS('KYPCo Gen Asset Grid 2020'!$O:$O,'KYPCo Gen Asset Grid 2020'!$BJ:$BJ,'Select cpr_ledger'!H434,'KYPCo Gen Asset Grid 2020'!$BL:$BL,'Select cpr_ledger'!R434)*T434</f>
        <v>14394.053922095338</v>
      </c>
      <c r="M434" s="10">
        <f>SUMIFS('KYPCo Gen Asset Grid 2020'!$P:$P,'KYPCo Gen Asset Grid 2020'!$BJ:$BJ,'Select cpr_ledger'!H434,'KYPCo Gen Asset Grid 2020'!$BL:$BL,'Select cpr_ledger'!R434)*T434</f>
        <v>14394.053922095338</v>
      </c>
      <c r="N434" s="10">
        <f t="shared" si="160"/>
        <v>0</v>
      </c>
      <c r="O434" s="10">
        <f t="shared" si="157"/>
        <v>-6324.13</v>
      </c>
      <c r="P434" s="10">
        <f t="shared" si="158"/>
        <v>-1328.0672999999999</v>
      </c>
      <c r="R434" s="11" t="s">
        <v>104</v>
      </c>
      <c r="S434" s="10">
        <f t="shared" si="161"/>
        <v>4204640.88</v>
      </c>
      <c r="T434" s="12">
        <f t="shared" si="162"/>
        <v>5.2034788759414809E-3</v>
      </c>
      <c r="U434" s="13">
        <f>SUMIFS('KYPCo Gen Asset Grid 2020'!$BK:$BK,'KYPCo Gen Asset Grid 2020'!$BJ:$BJ,'Select cpr_ledger'!H434,'KYPCo Gen Asset Grid 2020'!$BL:$BL,'Select cpr_ledger'!R434)</f>
        <v>0</v>
      </c>
      <c r="V434" s="14">
        <f t="shared" si="163"/>
        <v>0</v>
      </c>
      <c r="X434" s="17">
        <f t="shared" si="164"/>
        <v>0</v>
      </c>
    </row>
    <row r="435" spans="1:24" x14ac:dyDescent="0.2">
      <c r="A435" t="s">
        <v>11</v>
      </c>
      <c r="B435" t="s">
        <v>34</v>
      </c>
      <c r="C435" t="s">
        <v>13</v>
      </c>
      <c r="D435" t="s">
        <v>35</v>
      </c>
      <c r="E435" t="s">
        <v>15</v>
      </c>
      <c r="F435" t="s">
        <v>16</v>
      </c>
      <c r="G435" t="s">
        <v>24</v>
      </c>
      <c r="H435">
        <v>2002</v>
      </c>
      <c r="I435" s="3">
        <v>20754.86</v>
      </c>
      <c r="J435" s="3">
        <v>9709.5300000000007</v>
      </c>
      <c r="K435" s="3">
        <v>11045.33</v>
      </c>
      <c r="L435" s="10">
        <f>SUMIFS('KYPCo Gen Asset Grid 2020'!$O:$O,'KYPCo Gen Asset Grid 2020'!$BJ:$BJ,'Select cpr_ledger'!H435,'KYPCo Gen Asset Grid 2020'!$BL:$BL,'Select cpr_ledger'!R435)*T435</f>
        <v>8842.7815142710151</v>
      </c>
      <c r="M435" s="10">
        <f>SUMIFS('KYPCo Gen Asset Grid 2020'!$P:$P,'KYPCo Gen Asset Grid 2020'!$BJ:$BJ,'Select cpr_ledger'!H435,'KYPCo Gen Asset Grid 2020'!$BL:$BL,'Select cpr_ledger'!R435)*T435</f>
        <v>8276.7094203161469</v>
      </c>
      <c r="N435" s="10">
        <f t="shared" si="160"/>
        <v>566.07209395486859</v>
      </c>
      <c r="O435" s="10">
        <f t="shared" si="157"/>
        <v>-10479.257906045132</v>
      </c>
      <c r="P435" s="10">
        <f t="shared" si="158"/>
        <v>-2200.6441602694777</v>
      </c>
      <c r="R435" s="11" t="s">
        <v>104</v>
      </c>
      <c r="S435" s="10">
        <f t="shared" si="161"/>
        <v>8792428.2299999986</v>
      </c>
      <c r="T435" s="12">
        <f t="shared" si="162"/>
        <v>2.3605378920448696E-3</v>
      </c>
      <c r="U435" s="13">
        <f>SUMIFS('KYPCo Gen Asset Grid 2020'!$BK:$BK,'KYPCo Gen Asset Grid 2020'!$BJ:$BJ,'Select cpr_ledger'!H435,'KYPCo Gen Asset Grid 2020'!$BL:$BL,'Select cpr_ledger'!R435)</f>
        <v>239806.39999999991</v>
      </c>
      <c r="V435" s="14">
        <f t="shared" si="163"/>
        <v>566.07209395486859</v>
      </c>
      <c r="X435" s="17">
        <f t="shared" si="164"/>
        <v>0</v>
      </c>
    </row>
    <row r="436" spans="1:24" x14ac:dyDescent="0.2">
      <c r="A436" t="s">
        <v>11</v>
      </c>
      <c r="B436" t="s">
        <v>26</v>
      </c>
      <c r="C436" t="s">
        <v>13</v>
      </c>
      <c r="D436" t="s">
        <v>27</v>
      </c>
      <c r="E436" t="s">
        <v>17</v>
      </c>
      <c r="F436" t="s">
        <v>16</v>
      </c>
      <c r="G436" t="s">
        <v>24</v>
      </c>
      <c r="H436">
        <v>2020</v>
      </c>
      <c r="I436" s="3">
        <v>7885466.4299999997</v>
      </c>
      <c r="J436" s="3">
        <v>109011.37</v>
      </c>
      <c r="K436" s="3">
        <v>7776455.0599999996</v>
      </c>
      <c r="L436" s="10">
        <f>SUMIFS('KYPCo Gen Asset Grid 2020'!$O:$O,'KYPCo Gen Asset Grid 2020'!$BJ:$BJ,'Select cpr_ledger'!H436,'KYPCo Gen Asset Grid 2020'!$BL:$BL,'Select cpr_ledger'!R436)*T436</f>
        <v>6916252.6250633271</v>
      </c>
      <c r="M436" s="10">
        <f>SUMIFS('KYPCo Gen Asset Grid 2020'!$P:$P,'KYPCo Gen Asset Grid 2020'!$BJ:$BJ,'Select cpr_ledger'!H436,'KYPCo Gen Asset Grid 2020'!$BL:$BL,'Select cpr_ledger'!R436)*T436</f>
        <v>259359.47391291097</v>
      </c>
      <c r="N436" s="10">
        <f t="shared" si="160"/>
        <v>6656893.1511504166</v>
      </c>
      <c r="O436" s="10">
        <f t="shared" si="157"/>
        <v>-1119561.908849583</v>
      </c>
      <c r="P436" s="10">
        <f t="shared" si="158"/>
        <v>-235108.00085841242</v>
      </c>
      <c r="R436" s="11" t="s">
        <v>104</v>
      </c>
      <c r="S436" s="10">
        <f t="shared" si="161"/>
        <v>12502426</v>
      </c>
      <c r="T436" s="12">
        <f t="shared" si="162"/>
        <v>0.63071490525118878</v>
      </c>
      <c r="U436" s="13">
        <f>SUMIFS('KYPCo Gen Asset Grid 2020'!$BK:$BK,'KYPCo Gen Asset Grid 2020'!$BJ:$BJ,'Select cpr_ledger'!H436,'KYPCo Gen Asset Grid 2020'!$BL:$BL,'Select cpr_ledger'!R436)</f>
        <v>10554520.109999999</v>
      </c>
      <c r="V436" s="14">
        <f t="shared" si="163"/>
        <v>6656893.1511504166</v>
      </c>
      <c r="X436" s="17">
        <f t="shared" si="164"/>
        <v>0</v>
      </c>
    </row>
    <row r="437" spans="1:24" x14ac:dyDescent="0.2">
      <c r="A437" t="s">
        <v>11</v>
      </c>
      <c r="B437" t="s">
        <v>26</v>
      </c>
      <c r="C437" t="s">
        <v>13</v>
      </c>
      <c r="D437" t="s">
        <v>27</v>
      </c>
      <c r="E437" t="s">
        <v>15</v>
      </c>
      <c r="F437" t="s">
        <v>16</v>
      </c>
      <c r="G437" t="s">
        <v>24</v>
      </c>
      <c r="H437">
        <v>1964</v>
      </c>
      <c r="I437" s="3">
        <v>9314.9599999999991</v>
      </c>
      <c r="J437" s="3">
        <v>8057.07</v>
      </c>
      <c r="K437" s="3">
        <v>1257.8900000000001</v>
      </c>
      <c r="L437" s="10">
        <f>SUMIFS('KYPCo Gen Asset Grid 2020'!$O:$O,'KYPCo Gen Asset Grid 2020'!$BJ:$BJ,'Select cpr_ledger'!H437,'KYPCo Gen Asset Grid 2020'!$BL:$BL,'Select cpr_ledger'!R437)*T437</f>
        <v>0</v>
      </c>
      <c r="M437" s="10">
        <f>SUMIFS('KYPCo Gen Asset Grid 2020'!$P:$P,'KYPCo Gen Asset Grid 2020'!$BJ:$BJ,'Select cpr_ledger'!H437,'KYPCo Gen Asset Grid 2020'!$BL:$BL,'Select cpr_ledger'!R437)*T437</f>
        <v>0</v>
      </c>
      <c r="N437" s="10">
        <f t="shared" si="160"/>
        <v>0</v>
      </c>
      <c r="O437" s="10">
        <f t="shared" si="157"/>
        <v>-1257.8900000000001</v>
      </c>
      <c r="P437" s="10">
        <f t="shared" si="158"/>
        <v>-264.15690000000001</v>
      </c>
      <c r="R437" s="11" t="s">
        <v>104</v>
      </c>
      <c r="S437" s="10">
        <f t="shared" si="161"/>
        <v>87448.44</v>
      </c>
      <c r="T437" s="12">
        <f t="shared" si="162"/>
        <v>0.10651945306285622</v>
      </c>
      <c r="U437" s="13">
        <f>SUMIFS('KYPCo Gen Asset Grid 2020'!$BK:$BK,'KYPCo Gen Asset Grid 2020'!$BJ:$BJ,'Select cpr_ledger'!H437,'KYPCo Gen Asset Grid 2020'!$BL:$BL,'Select cpr_ledger'!R437)</f>
        <v>0</v>
      </c>
      <c r="V437" s="14">
        <f t="shared" si="163"/>
        <v>0</v>
      </c>
      <c r="X437" s="17">
        <f t="shared" si="164"/>
        <v>0</v>
      </c>
    </row>
    <row r="438" spans="1:24" x14ac:dyDescent="0.2">
      <c r="A438" t="s">
        <v>11</v>
      </c>
      <c r="B438" t="s">
        <v>12</v>
      </c>
      <c r="C438" t="s">
        <v>13</v>
      </c>
      <c r="D438" t="s">
        <v>14</v>
      </c>
      <c r="E438" t="s">
        <v>15</v>
      </c>
      <c r="F438" t="s">
        <v>16</v>
      </c>
      <c r="G438" t="s">
        <v>24</v>
      </c>
      <c r="H438">
        <v>2005</v>
      </c>
      <c r="I438" s="3">
        <v>407907.66</v>
      </c>
      <c r="J438" s="3">
        <v>237175.28</v>
      </c>
      <c r="K438" s="3">
        <v>170732.38</v>
      </c>
      <c r="L438" s="10">
        <f>SUMIFS('KYPCo Gen Asset Grid 2020'!$O:$O,'KYPCo Gen Asset Grid 2020'!$BJ:$BJ,'Select cpr_ledger'!H438,'KYPCo Gen Asset Grid 2020'!$BL:$BL,'Select cpr_ledger'!R438)*T438</f>
        <v>114816.54802421347</v>
      </c>
      <c r="M438" s="10">
        <f>SUMIFS('KYPCo Gen Asset Grid 2020'!$P:$P,'KYPCo Gen Asset Grid 2020'!$BJ:$BJ,'Select cpr_ledger'!H438,'KYPCo Gen Asset Grid 2020'!$BL:$BL,'Select cpr_ledger'!R438)*T438</f>
        <v>91765.393120987457</v>
      </c>
      <c r="N438" s="10">
        <f t="shared" si="160"/>
        <v>23051.154903226001</v>
      </c>
      <c r="O438" s="10">
        <f t="shared" si="157"/>
        <v>-147681.225096774</v>
      </c>
      <c r="P438" s="10">
        <f t="shared" si="158"/>
        <v>-31013.057270322537</v>
      </c>
      <c r="R438" s="11" t="s">
        <v>104</v>
      </c>
      <c r="S438" s="10">
        <f t="shared" si="161"/>
        <v>21800680.739999998</v>
      </c>
      <c r="T438" s="12">
        <f t="shared" si="162"/>
        <v>1.8710776276429246E-2</v>
      </c>
      <c r="U438" s="13">
        <f>SUMIFS('KYPCo Gen Asset Grid 2020'!$BK:$BK,'KYPCo Gen Asset Grid 2020'!$BJ:$BJ,'Select cpr_ledger'!H438,'KYPCo Gen Asset Grid 2020'!$BL:$BL,'Select cpr_ledger'!R438)</f>
        <v>1231972.1299999997</v>
      </c>
      <c r="V438" s="14">
        <f t="shared" si="163"/>
        <v>23051.154903226001</v>
      </c>
      <c r="X438" s="17">
        <f t="shared" si="164"/>
        <v>0</v>
      </c>
    </row>
    <row r="439" spans="1:24" x14ac:dyDescent="0.2">
      <c r="A439" t="s">
        <v>11</v>
      </c>
      <c r="B439" t="s">
        <v>34</v>
      </c>
      <c r="C439" t="s">
        <v>13</v>
      </c>
      <c r="D439" t="s">
        <v>40</v>
      </c>
      <c r="E439" t="s">
        <v>15</v>
      </c>
      <c r="F439" t="s">
        <v>19</v>
      </c>
      <c r="G439" t="s">
        <v>20</v>
      </c>
      <c r="H439">
        <v>1995</v>
      </c>
      <c r="I439" s="3">
        <v>22591.1</v>
      </c>
      <c r="J439" s="3">
        <v>17427.97</v>
      </c>
      <c r="K439" s="3">
        <v>5163.13</v>
      </c>
      <c r="L439" s="10">
        <f>SUMIFS('KYPCo Gen Asset Grid 2020'!$O:$O,'KYPCo Gen Asset Grid 2020'!$BJ:$BJ,'Select cpr_ledger'!H439,'KYPCo Gen Asset Grid 2020'!$BL:$BL,'Select cpr_ledger'!R439)*T439</f>
        <v>15436.850233475756</v>
      </c>
      <c r="M439" s="10">
        <f>SUMIFS('KYPCo Gen Asset Grid 2020'!$P:$P,'KYPCo Gen Asset Grid 2020'!$BJ:$BJ,'Select cpr_ledger'!H439,'KYPCo Gen Asset Grid 2020'!$BL:$BL,'Select cpr_ledger'!R439)*T439</f>
        <v>15436.850233475756</v>
      </c>
      <c r="N439" s="10">
        <f t="shared" si="160"/>
        <v>0</v>
      </c>
      <c r="O439" s="10">
        <f t="shared" si="157"/>
        <v>-5163.13</v>
      </c>
      <c r="P439" s="10">
        <f t="shared" si="158"/>
        <v>-1084.2573</v>
      </c>
      <c r="R439" s="11" t="s">
        <v>104</v>
      </c>
      <c r="S439" s="10">
        <f t="shared" si="161"/>
        <v>2120108.7999999998</v>
      </c>
      <c r="T439" s="12">
        <f t="shared" si="162"/>
        <v>1.0655632390186768E-2</v>
      </c>
      <c r="U439" s="13">
        <f>SUMIFS('KYPCo Gen Asset Grid 2020'!$BK:$BK,'KYPCo Gen Asset Grid 2020'!$BJ:$BJ,'Select cpr_ledger'!H439,'KYPCo Gen Asset Grid 2020'!$BL:$BL,'Select cpr_ledger'!R439)</f>
        <v>0</v>
      </c>
      <c r="V439" s="14">
        <f t="shared" si="163"/>
        <v>0</v>
      </c>
      <c r="X439" s="17">
        <f t="shared" si="164"/>
        <v>0</v>
      </c>
    </row>
    <row r="440" spans="1:24" x14ac:dyDescent="0.2">
      <c r="A440" t="s">
        <v>11</v>
      </c>
      <c r="B440" t="s">
        <v>34</v>
      </c>
      <c r="C440" t="s">
        <v>13</v>
      </c>
      <c r="D440" t="s">
        <v>40</v>
      </c>
      <c r="E440" t="s">
        <v>15</v>
      </c>
      <c r="F440" t="s">
        <v>19</v>
      </c>
      <c r="G440" t="s">
        <v>20</v>
      </c>
      <c r="H440">
        <v>2001</v>
      </c>
      <c r="I440" s="3">
        <v>14931.3</v>
      </c>
      <c r="J440" s="3">
        <v>8808.49</v>
      </c>
      <c r="K440" s="3">
        <v>6122.81</v>
      </c>
      <c r="L440" s="10">
        <f>SUMIFS('KYPCo Gen Asset Grid 2020'!$O:$O,'KYPCo Gen Asset Grid 2020'!$BJ:$BJ,'Select cpr_ledger'!H440,'KYPCo Gen Asset Grid 2020'!$BL:$BL,'Select cpr_ledger'!R440)*T440</f>
        <v>7031.0455040188999</v>
      </c>
      <c r="M440" s="10">
        <f>SUMIFS('KYPCo Gen Asset Grid 2020'!$P:$P,'KYPCo Gen Asset Grid 2020'!$BJ:$BJ,'Select cpr_ledger'!H440,'KYPCo Gen Asset Grid 2020'!$BL:$BL,'Select cpr_ledger'!R440)*T440</f>
        <v>6977.7511827365443</v>
      </c>
      <c r="N440" s="10">
        <f t="shared" si="160"/>
        <v>53.294321282357814</v>
      </c>
      <c r="O440" s="10">
        <f t="shared" si="157"/>
        <v>-6069.5156787176429</v>
      </c>
      <c r="P440" s="10">
        <f t="shared" si="158"/>
        <v>-1274.5982925307051</v>
      </c>
      <c r="R440" s="11" t="s">
        <v>104</v>
      </c>
      <c r="S440" s="10">
        <f t="shared" si="161"/>
        <v>6921977.7199999997</v>
      </c>
      <c r="T440" s="12">
        <f t="shared" si="162"/>
        <v>2.1570858219982828E-3</v>
      </c>
      <c r="U440" s="13">
        <f>SUMIFS('KYPCo Gen Asset Grid 2020'!$BK:$BK,'KYPCo Gen Asset Grid 2020'!$BJ:$BJ,'Select cpr_ledger'!H440,'KYPCo Gen Asset Grid 2020'!$BL:$BL,'Select cpr_ledger'!R440)</f>
        <v>24706.630000000176</v>
      </c>
      <c r="V440" s="14">
        <f t="shared" si="163"/>
        <v>53.294321282357814</v>
      </c>
      <c r="X440" s="17">
        <f t="shared" si="164"/>
        <v>-2.1458390619955026E-12</v>
      </c>
    </row>
    <row r="441" spans="1:24" x14ac:dyDescent="0.2">
      <c r="A441" t="s">
        <v>11</v>
      </c>
      <c r="B441" t="s">
        <v>64</v>
      </c>
      <c r="C441" t="s">
        <v>13</v>
      </c>
      <c r="D441" t="s">
        <v>65</v>
      </c>
      <c r="E441" t="s">
        <v>15</v>
      </c>
      <c r="F441" t="s">
        <v>16</v>
      </c>
      <c r="G441" t="s">
        <v>24</v>
      </c>
      <c r="H441">
        <v>2005</v>
      </c>
      <c r="I441" s="3">
        <v>1833.8</v>
      </c>
      <c r="J441" s="3">
        <v>629.72</v>
      </c>
      <c r="K441" s="3">
        <v>1204.08</v>
      </c>
      <c r="L441" s="10">
        <f>SUMIFS('KYPCo Gen Asset Grid 2020'!$O:$O,'KYPCo Gen Asset Grid 2020'!$BJ:$BJ,'Select cpr_ledger'!H441,'KYPCo Gen Asset Grid 2020'!$BL:$BL,'Select cpr_ledger'!R441)*T441</f>
        <v>34508.954998934045</v>
      </c>
      <c r="M441" s="10">
        <f>SUMIFS('KYPCo Gen Asset Grid 2020'!$P:$P,'KYPCo Gen Asset Grid 2020'!$BJ:$BJ,'Select cpr_ledger'!H441,'KYPCo Gen Asset Grid 2020'!$BL:$BL,'Select cpr_ledger'!R441)*T441</f>
        <v>34508.954998934045</v>
      </c>
      <c r="N441" s="10">
        <f t="shared" si="160"/>
        <v>0</v>
      </c>
      <c r="O441" s="10">
        <f t="shared" si="157"/>
        <v>-1204.08</v>
      </c>
      <c r="P441" s="10">
        <f t="shared" si="158"/>
        <v>-252.85679999999996</v>
      </c>
      <c r="R441" s="11" t="s">
        <v>112</v>
      </c>
      <c r="S441" s="10">
        <f t="shared" si="161"/>
        <v>15479.099999999999</v>
      </c>
      <c r="T441" s="12">
        <f t="shared" si="162"/>
        <v>0.11846942005672165</v>
      </c>
      <c r="U441" s="13">
        <f>SUMIFS('KYPCo Gen Asset Grid 2020'!$BK:$BK,'KYPCo Gen Asset Grid 2020'!$BJ:$BJ,'Select cpr_ledger'!H441,'KYPCo Gen Asset Grid 2020'!$BL:$BL,'Select cpr_ledger'!R441)</f>
        <v>0</v>
      </c>
      <c r="V441" s="14">
        <f t="shared" si="163"/>
        <v>0</v>
      </c>
      <c r="X441" s="17">
        <f t="shared" si="164"/>
        <v>0</v>
      </c>
    </row>
    <row r="442" spans="1:24" x14ac:dyDescent="0.2">
      <c r="A442" t="s">
        <v>11</v>
      </c>
      <c r="B442" t="s">
        <v>43</v>
      </c>
      <c r="C442" t="s">
        <v>13</v>
      </c>
      <c r="D442" t="s">
        <v>44</v>
      </c>
      <c r="E442" t="s">
        <v>15</v>
      </c>
      <c r="F442" t="s">
        <v>16</v>
      </c>
      <c r="G442" t="s">
        <v>24</v>
      </c>
      <c r="H442">
        <v>1981</v>
      </c>
      <c r="I442" s="3">
        <v>104237.05</v>
      </c>
      <c r="J442" s="3">
        <v>93463.96</v>
      </c>
      <c r="K442" s="3">
        <v>10773.09</v>
      </c>
      <c r="L442" s="10">
        <f>SUMIFS('KYPCo Gen Asset Grid 2020'!$O:$O,'KYPCo Gen Asset Grid 2020'!$BJ:$BJ,'Select cpr_ledger'!H442,'KYPCo Gen Asset Grid 2020'!$BL:$BL,'Select cpr_ledger'!R442)*T442</f>
        <v>27431.973400311628</v>
      </c>
      <c r="M442" s="10">
        <f>SUMIFS('KYPCo Gen Asset Grid 2020'!$P:$P,'KYPCo Gen Asset Grid 2020'!$BJ:$BJ,'Select cpr_ledger'!H442,'KYPCo Gen Asset Grid 2020'!$BL:$BL,'Select cpr_ledger'!R442)*T442</f>
        <v>27431.973400311628</v>
      </c>
      <c r="N442" s="10">
        <f t="shared" si="160"/>
        <v>0</v>
      </c>
      <c r="O442" s="10">
        <f t="shared" si="157"/>
        <v>-10773.09</v>
      </c>
      <c r="P442" s="10">
        <f t="shared" si="158"/>
        <v>-2262.3489</v>
      </c>
      <c r="R442" s="11" t="s">
        <v>104</v>
      </c>
      <c r="S442" s="10">
        <f t="shared" si="161"/>
        <v>2469681.64</v>
      </c>
      <c r="T442" s="12">
        <f t="shared" si="162"/>
        <v>4.2206674865186269E-2</v>
      </c>
      <c r="U442" s="13">
        <f>SUMIFS('KYPCo Gen Asset Grid 2020'!$BK:$BK,'KYPCo Gen Asset Grid 2020'!$BJ:$BJ,'Select cpr_ledger'!H442,'KYPCo Gen Asset Grid 2020'!$BL:$BL,'Select cpr_ledger'!R442)</f>
        <v>0</v>
      </c>
      <c r="V442" s="14">
        <f t="shared" si="163"/>
        <v>0</v>
      </c>
      <c r="X442" s="17">
        <f t="shared" si="164"/>
        <v>0</v>
      </c>
    </row>
    <row r="443" spans="1:24" x14ac:dyDescent="0.2">
      <c r="A443" t="s">
        <v>11</v>
      </c>
      <c r="B443" t="s">
        <v>12</v>
      </c>
      <c r="C443" t="s">
        <v>13</v>
      </c>
      <c r="D443" t="s">
        <v>14</v>
      </c>
      <c r="E443" t="s">
        <v>15</v>
      </c>
      <c r="F443" t="s">
        <v>16</v>
      </c>
      <c r="G443" t="s">
        <v>24</v>
      </c>
      <c r="H443">
        <v>2007</v>
      </c>
      <c r="I443" s="3">
        <v>313893.28000000003</v>
      </c>
      <c r="J443" s="3">
        <v>158961.39000000001</v>
      </c>
      <c r="K443" s="3">
        <v>154931.89000000001</v>
      </c>
      <c r="L443" s="10">
        <f>SUMIFS('KYPCo Gen Asset Grid 2020'!$O:$O,'KYPCo Gen Asset Grid 2020'!$BJ:$BJ,'Select cpr_ledger'!H443,'KYPCo Gen Asset Grid 2020'!$BL:$BL,'Select cpr_ledger'!R443)*T443</f>
        <v>118377.21447372365</v>
      </c>
      <c r="M443" s="10">
        <f>SUMIFS('KYPCo Gen Asset Grid 2020'!$P:$P,'KYPCo Gen Asset Grid 2020'!$BJ:$BJ,'Select cpr_ledger'!H443,'KYPCo Gen Asset Grid 2020'!$BL:$BL,'Select cpr_ledger'!R443)*T443</f>
        <v>84407.953060085973</v>
      </c>
      <c r="N443" s="10">
        <f t="shared" si="160"/>
        <v>33969.26141363768</v>
      </c>
      <c r="O443" s="10">
        <f t="shared" si="157"/>
        <v>-120962.62858636233</v>
      </c>
      <c r="P443" s="10">
        <f t="shared" si="158"/>
        <v>-25402.152003136089</v>
      </c>
      <c r="R443" s="11" t="s">
        <v>104</v>
      </c>
      <c r="S443" s="10">
        <f t="shared" si="161"/>
        <v>514164505.98999995</v>
      </c>
      <c r="T443" s="12">
        <f t="shared" si="162"/>
        <v>6.1049192688945549E-4</v>
      </c>
      <c r="U443" s="13">
        <f>SUMIFS('KYPCo Gen Asset Grid 2020'!$BK:$BK,'KYPCo Gen Asset Grid 2020'!$BJ:$BJ,'Select cpr_ledger'!H443,'KYPCo Gen Asset Grid 2020'!$BL:$BL,'Select cpr_ledger'!R443)</f>
        <v>55642441.640000008</v>
      </c>
      <c r="V443" s="14">
        <f t="shared" si="163"/>
        <v>33969.26141363768</v>
      </c>
      <c r="X443" s="17">
        <f t="shared" si="164"/>
        <v>0</v>
      </c>
    </row>
    <row r="444" spans="1:24" x14ac:dyDescent="0.2">
      <c r="A444" t="s">
        <v>11</v>
      </c>
      <c r="B444" t="s">
        <v>22</v>
      </c>
      <c r="C444" t="s">
        <v>13</v>
      </c>
      <c r="D444" t="s">
        <v>23</v>
      </c>
      <c r="E444" t="s">
        <v>15</v>
      </c>
      <c r="F444" t="s">
        <v>19</v>
      </c>
      <c r="G444" t="s">
        <v>20</v>
      </c>
      <c r="H444">
        <v>1996</v>
      </c>
      <c r="I444" s="3">
        <v>9866.64</v>
      </c>
      <c r="J444" s="3">
        <v>5909.12</v>
      </c>
      <c r="K444" s="3">
        <v>3957.52</v>
      </c>
      <c r="L444" s="10">
        <f>SUMIFS('KYPCo Gen Asset Grid 2020'!$O:$O,'KYPCo Gen Asset Grid 2020'!$BJ:$BJ,'Select cpr_ledger'!H444,'KYPCo Gen Asset Grid 2020'!$BL:$BL,'Select cpr_ledger'!R444)*T444</f>
        <v>12279.964309809136</v>
      </c>
      <c r="M444" s="10">
        <f>SUMIFS('KYPCo Gen Asset Grid 2020'!$P:$P,'KYPCo Gen Asset Grid 2020'!$BJ:$BJ,'Select cpr_ledger'!H444,'KYPCo Gen Asset Grid 2020'!$BL:$BL,'Select cpr_ledger'!R444)*T444</f>
        <v>12279.964309809136</v>
      </c>
      <c r="N444" s="10">
        <f t="shared" si="160"/>
        <v>0</v>
      </c>
      <c r="O444" s="10">
        <f t="shared" ref="O444:O466" si="165">N444-K444</f>
        <v>-3957.52</v>
      </c>
      <c r="P444" s="10">
        <f t="shared" ref="P444:P466" si="166">O444*0.21</f>
        <v>-831.07920000000001</v>
      </c>
      <c r="R444" s="11" t="s">
        <v>104</v>
      </c>
      <c r="S444" s="10">
        <f t="shared" si="161"/>
        <v>1874497.2099999997</v>
      </c>
      <c r="T444" s="12">
        <f t="shared" si="162"/>
        <v>5.2636194641228623E-3</v>
      </c>
      <c r="U444" s="13">
        <f>SUMIFS('KYPCo Gen Asset Grid 2020'!$BK:$BK,'KYPCo Gen Asset Grid 2020'!$BJ:$BJ,'Select cpr_ledger'!H444,'KYPCo Gen Asset Grid 2020'!$BL:$BL,'Select cpr_ledger'!R444)</f>
        <v>0</v>
      </c>
      <c r="V444" s="14">
        <f t="shared" si="163"/>
        <v>0</v>
      </c>
      <c r="X444" s="17">
        <f t="shared" si="164"/>
        <v>0</v>
      </c>
    </row>
    <row r="445" spans="1:24" x14ac:dyDescent="0.2">
      <c r="A445" t="s">
        <v>11</v>
      </c>
      <c r="B445" t="s">
        <v>22</v>
      </c>
      <c r="C445" t="s">
        <v>13</v>
      </c>
      <c r="D445" t="s">
        <v>23</v>
      </c>
      <c r="E445" t="s">
        <v>15</v>
      </c>
      <c r="F445" t="s">
        <v>19</v>
      </c>
      <c r="G445" t="s">
        <v>20</v>
      </c>
      <c r="H445">
        <v>1995</v>
      </c>
      <c r="I445" s="3">
        <v>9037.27</v>
      </c>
      <c r="J445" s="3">
        <v>5633.32</v>
      </c>
      <c r="K445" s="3">
        <v>3403.95</v>
      </c>
      <c r="L445" s="10">
        <f>SUMIFS('KYPCo Gen Asset Grid 2020'!$O:$O,'KYPCo Gen Asset Grid 2020'!$BJ:$BJ,'Select cpr_ledger'!H445,'KYPCo Gen Asset Grid 2020'!$BL:$BL,'Select cpr_ledger'!R445)*T445</f>
        <v>6175.3072453082614</v>
      </c>
      <c r="M445" s="10">
        <f>SUMIFS('KYPCo Gen Asset Grid 2020'!$P:$P,'KYPCo Gen Asset Grid 2020'!$BJ:$BJ,'Select cpr_ledger'!H445,'KYPCo Gen Asset Grid 2020'!$BL:$BL,'Select cpr_ledger'!R445)*T445</f>
        <v>6175.3072453082614</v>
      </c>
      <c r="N445" s="10">
        <f t="shared" si="160"/>
        <v>0</v>
      </c>
      <c r="O445" s="10">
        <f t="shared" si="165"/>
        <v>-3403.95</v>
      </c>
      <c r="P445" s="10">
        <f t="shared" si="166"/>
        <v>-714.82949999999994</v>
      </c>
      <c r="R445" s="11" t="s">
        <v>104</v>
      </c>
      <c r="S445" s="10">
        <f t="shared" si="161"/>
        <v>2120108.7999999998</v>
      </c>
      <c r="T445" s="12">
        <f t="shared" si="162"/>
        <v>4.2626444454171419E-3</v>
      </c>
      <c r="U445" s="13">
        <f>SUMIFS('KYPCo Gen Asset Grid 2020'!$BK:$BK,'KYPCo Gen Asset Grid 2020'!$BJ:$BJ,'Select cpr_ledger'!H445,'KYPCo Gen Asset Grid 2020'!$BL:$BL,'Select cpr_ledger'!R445)</f>
        <v>0</v>
      </c>
      <c r="V445" s="14">
        <f t="shared" si="163"/>
        <v>0</v>
      </c>
      <c r="X445" s="17">
        <f t="shared" si="164"/>
        <v>0</v>
      </c>
    </row>
    <row r="446" spans="1:24" x14ac:dyDescent="0.2">
      <c r="A446" t="s">
        <v>11</v>
      </c>
      <c r="B446" t="s">
        <v>26</v>
      </c>
      <c r="C446" t="s">
        <v>13</v>
      </c>
      <c r="D446" t="s">
        <v>27</v>
      </c>
      <c r="E446" t="s">
        <v>15</v>
      </c>
      <c r="F446" t="s">
        <v>16</v>
      </c>
      <c r="G446" t="s">
        <v>24</v>
      </c>
      <c r="H446">
        <v>2015</v>
      </c>
      <c r="I446" s="3">
        <v>2105518.9900000002</v>
      </c>
      <c r="J446" s="3">
        <v>320181.62</v>
      </c>
      <c r="K446" s="3">
        <v>1785337.37</v>
      </c>
      <c r="L446" s="10">
        <f>SUMIFS('KYPCo Gen Asset Grid 2020'!$O:$O,'KYPCo Gen Asset Grid 2020'!$BJ:$BJ,'Select cpr_ledger'!H446,'KYPCo Gen Asset Grid 2020'!$BL:$BL,'Select cpr_ledger'!R446)*T446</f>
        <v>698907.64861589449</v>
      </c>
      <c r="M446" s="10">
        <f>SUMIFS('KYPCo Gen Asset Grid 2020'!$P:$P,'KYPCo Gen Asset Grid 2020'!$BJ:$BJ,'Select cpr_ledger'!H446,'KYPCo Gen Asset Grid 2020'!$BL:$BL,'Select cpr_ledger'!R446)*T446</f>
        <v>243366.63191428201</v>
      </c>
      <c r="N446" s="10">
        <f t="shared" si="160"/>
        <v>455541.01670161239</v>
      </c>
      <c r="O446" s="10">
        <f t="shared" si="165"/>
        <v>-1329796.3532983877</v>
      </c>
      <c r="P446" s="10">
        <f t="shared" si="166"/>
        <v>-279257.23419266142</v>
      </c>
      <c r="R446" s="11" t="s">
        <v>104</v>
      </c>
      <c r="S446" s="10">
        <f t="shared" si="161"/>
        <v>35724558.259999998</v>
      </c>
      <c r="T446" s="12">
        <f t="shared" si="162"/>
        <v>5.8937579428588863E-2</v>
      </c>
      <c r="U446" s="13">
        <f>SUMIFS('KYPCo Gen Asset Grid 2020'!$BK:$BK,'KYPCo Gen Asset Grid 2020'!$BJ:$BJ,'Select cpr_ledger'!H446,'KYPCo Gen Asset Grid 2020'!$BL:$BL,'Select cpr_ledger'!R446)</f>
        <v>7729211.4999999991</v>
      </c>
      <c r="V446" s="14">
        <f t="shared" si="163"/>
        <v>455541.01670161239</v>
      </c>
      <c r="X446" s="17">
        <f t="shared" si="164"/>
        <v>0</v>
      </c>
    </row>
    <row r="447" spans="1:24" x14ac:dyDescent="0.2">
      <c r="A447" t="s">
        <v>11</v>
      </c>
      <c r="B447" t="s">
        <v>12</v>
      </c>
      <c r="C447" t="s">
        <v>13</v>
      </c>
      <c r="D447" t="s">
        <v>18</v>
      </c>
      <c r="E447" t="s">
        <v>15</v>
      </c>
      <c r="F447" t="s">
        <v>19</v>
      </c>
      <c r="G447" t="s">
        <v>20</v>
      </c>
      <c r="H447">
        <v>1990</v>
      </c>
      <c r="I447" s="3">
        <v>1809.32</v>
      </c>
      <c r="J447" s="3">
        <v>1632.71</v>
      </c>
      <c r="K447" s="3">
        <v>176.61</v>
      </c>
      <c r="L447" s="10">
        <f>SUMIFS('KYPCo Gen Asset Grid 2020'!$O:$O,'KYPCo Gen Asset Grid 2020'!$BJ:$BJ,'Select cpr_ledger'!H447,'KYPCo Gen Asset Grid 2020'!$BL:$BL,'Select cpr_ledger'!R447)*T447</f>
        <v>1297.589592941438</v>
      </c>
      <c r="M447" s="10">
        <f>SUMIFS('KYPCo Gen Asset Grid 2020'!$P:$P,'KYPCo Gen Asset Grid 2020'!$BJ:$BJ,'Select cpr_ledger'!H447,'KYPCo Gen Asset Grid 2020'!$BL:$BL,'Select cpr_ledger'!R447)*T447</f>
        <v>1297.589592941438</v>
      </c>
      <c r="N447" s="10">
        <f t="shared" si="160"/>
        <v>0</v>
      </c>
      <c r="O447" s="10">
        <f t="shared" si="165"/>
        <v>-176.61</v>
      </c>
      <c r="P447" s="10">
        <f t="shared" si="166"/>
        <v>-37.088100000000004</v>
      </c>
      <c r="R447" s="11" t="s">
        <v>104</v>
      </c>
      <c r="S447" s="10">
        <f t="shared" si="161"/>
        <v>1292457.03</v>
      </c>
      <c r="T447" s="12">
        <f t="shared" si="162"/>
        <v>1.3999072758341528E-3</v>
      </c>
      <c r="U447" s="13">
        <f>SUMIFS('KYPCo Gen Asset Grid 2020'!$BK:$BK,'KYPCo Gen Asset Grid 2020'!$BJ:$BJ,'Select cpr_ledger'!H447,'KYPCo Gen Asset Grid 2020'!$BL:$BL,'Select cpr_ledger'!R447)</f>
        <v>0</v>
      </c>
      <c r="V447" s="14">
        <f t="shared" si="163"/>
        <v>0</v>
      </c>
      <c r="X447" s="17">
        <f t="shared" si="164"/>
        <v>0</v>
      </c>
    </row>
    <row r="448" spans="1:24" x14ac:dyDescent="0.2">
      <c r="A448" t="s">
        <v>11</v>
      </c>
      <c r="B448" t="s">
        <v>26</v>
      </c>
      <c r="C448" t="s">
        <v>13</v>
      </c>
      <c r="D448" t="s">
        <v>27</v>
      </c>
      <c r="E448" t="s">
        <v>15</v>
      </c>
      <c r="F448" t="s">
        <v>16</v>
      </c>
      <c r="G448" t="s">
        <v>24</v>
      </c>
      <c r="H448">
        <v>2018</v>
      </c>
      <c r="I448" s="3">
        <v>1302536.74</v>
      </c>
      <c r="J448" s="3">
        <v>90033.58</v>
      </c>
      <c r="K448" s="3">
        <v>1212503.1599999999</v>
      </c>
      <c r="L448" s="10">
        <f>SUMIFS('KYPCo Gen Asset Grid 2020'!$O:$O,'KYPCo Gen Asset Grid 2020'!$BJ:$BJ,'Select cpr_ledger'!H448,'KYPCo Gen Asset Grid 2020'!$BL:$BL,'Select cpr_ledger'!R448)*T448</f>
        <v>234972.40146702339</v>
      </c>
      <c r="M448" s="10">
        <f>SUMIFS('KYPCo Gen Asset Grid 2020'!$P:$P,'KYPCo Gen Asset Grid 2020'!$BJ:$BJ,'Select cpr_ledger'!H448,'KYPCo Gen Asset Grid 2020'!$BL:$BL,'Select cpr_ledger'!R448)*T448</f>
        <v>41463.231535505831</v>
      </c>
      <c r="N448" s="10">
        <f t="shared" si="160"/>
        <v>193509.16993151756</v>
      </c>
      <c r="O448" s="10">
        <f t="shared" si="165"/>
        <v>-1018993.9900684824</v>
      </c>
      <c r="P448" s="10">
        <f t="shared" si="166"/>
        <v>-213988.73791438129</v>
      </c>
      <c r="R448" s="11" t="s">
        <v>104</v>
      </c>
      <c r="S448" s="10">
        <f t="shared" si="161"/>
        <v>21970522.819999997</v>
      </c>
      <c r="T448" s="12">
        <f t="shared" si="162"/>
        <v>5.9285650627043211E-2</v>
      </c>
      <c r="U448" s="13">
        <f>SUMIFS('KYPCo Gen Asset Grid 2020'!$BK:$BK,'KYPCo Gen Asset Grid 2020'!$BJ:$BJ,'Select cpr_ledger'!H448,'KYPCo Gen Asset Grid 2020'!$BL:$BL,'Select cpr_ledger'!R448)</f>
        <v>3264013.6</v>
      </c>
      <c r="V448" s="14">
        <f t="shared" si="163"/>
        <v>193509.16993151756</v>
      </c>
      <c r="X448" s="17">
        <f t="shared" si="164"/>
        <v>0</v>
      </c>
    </row>
    <row r="449" spans="1:24" x14ac:dyDescent="0.2">
      <c r="A449" t="s">
        <v>11</v>
      </c>
      <c r="B449" t="s">
        <v>22</v>
      </c>
      <c r="C449" t="s">
        <v>13</v>
      </c>
      <c r="D449" t="s">
        <v>25</v>
      </c>
      <c r="E449" t="s">
        <v>15</v>
      </c>
      <c r="F449" t="s">
        <v>16</v>
      </c>
      <c r="G449" t="s">
        <v>24</v>
      </c>
      <c r="H449">
        <v>2001</v>
      </c>
      <c r="I449" s="3">
        <v>4859.57</v>
      </c>
      <c r="J449" s="3">
        <v>2782.52</v>
      </c>
      <c r="K449" s="3">
        <v>2077.0500000000002</v>
      </c>
      <c r="L449" s="10">
        <f>SUMIFS('KYPCo Gen Asset Grid 2020'!$O:$O,'KYPCo Gen Asset Grid 2020'!$BJ:$BJ,'Select cpr_ledger'!H449,'KYPCo Gen Asset Grid 2020'!$BL:$BL,'Select cpr_ledger'!R449)*T449</f>
        <v>2288.3377736677403</v>
      </c>
      <c r="M449" s="10">
        <f>SUMIFS('KYPCo Gen Asset Grid 2020'!$P:$P,'KYPCo Gen Asset Grid 2020'!$BJ:$BJ,'Select cpr_ledger'!H449,'KYPCo Gen Asset Grid 2020'!$BL:$BL,'Select cpr_ledger'!R449)*T449</f>
        <v>2270.9924999893533</v>
      </c>
      <c r="N449" s="10">
        <f t="shared" si="160"/>
        <v>17.345273678387521</v>
      </c>
      <c r="O449" s="10">
        <f t="shared" si="165"/>
        <v>-2059.7047263216127</v>
      </c>
      <c r="P449" s="10">
        <f t="shared" si="166"/>
        <v>-432.53799252753868</v>
      </c>
      <c r="R449" s="11" t="s">
        <v>104</v>
      </c>
      <c r="S449" s="10">
        <f t="shared" si="161"/>
        <v>6921977.7199999997</v>
      </c>
      <c r="T449" s="12">
        <f t="shared" si="162"/>
        <v>7.0204935591731434E-4</v>
      </c>
      <c r="U449" s="13">
        <f>SUMIFS('KYPCo Gen Asset Grid 2020'!$BK:$BK,'KYPCo Gen Asset Grid 2020'!$BJ:$BJ,'Select cpr_ledger'!H449,'KYPCo Gen Asset Grid 2020'!$BL:$BL,'Select cpr_ledger'!R449)</f>
        <v>24706.630000000176</v>
      </c>
      <c r="V449" s="14">
        <f t="shared" si="163"/>
        <v>17.345273678387521</v>
      </c>
      <c r="X449" s="17">
        <f t="shared" si="164"/>
        <v>-5.1869619710487314E-13</v>
      </c>
    </row>
    <row r="450" spans="1:24" x14ac:dyDescent="0.2">
      <c r="A450" t="s">
        <v>11</v>
      </c>
      <c r="B450" t="s">
        <v>21</v>
      </c>
      <c r="C450" t="s">
        <v>13</v>
      </c>
      <c r="D450" t="s">
        <v>48</v>
      </c>
      <c r="E450" t="s">
        <v>15</v>
      </c>
      <c r="F450" t="s">
        <v>16</v>
      </c>
      <c r="G450" t="s">
        <v>24</v>
      </c>
      <c r="H450">
        <v>1996</v>
      </c>
      <c r="I450" s="3">
        <v>35689.81</v>
      </c>
      <c r="J450" s="3">
        <v>19052.8</v>
      </c>
      <c r="K450" s="3">
        <v>16637.009999999998</v>
      </c>
      <c r="L450" s="10">
        <f>SUMIFS('KYPCo Gen Asset Grid 2020'!$O:$O,'KYPCo Gen Asset Grid 2020'!$BJ:$BJ,'Select cpr_ledger'!H450,'KYPCo Gen Asset Grid 2020'!$BL:$BL,'Select cpr_ledger'!R450)*T450</f>
        <v>0</v>
      </c>
      <c r="M450" s="10">
        <f>SUMIFS('KYPCo Gen Asset Grid 2020'!$P:$P,'KYPCo Gen Asset Grid 2020'!$BJ:$BJ,'Select cpr_ledger'!H450,'KYPCo Gen Asset Grid 2020'!$BL:$BL,'Select cpr_ledger'!R450)*T450</f>
        <v>0</v>
      </c>
      <c r="N450" s="10">
        <f t="shared" si="160"/>
        <v>0</v>
      </c>
      <c r="O450" s="10">
        <f t="shared" si="165"/>
        <v>-16637.009999999998</v>
      </c>
      <c r="P450" s="10">
        <f t="shared" si="166"/>
        <v>-3493.7720999999997</v>
      </c>
      <c r="R450" s="11" t="s">
        <v>106</v>
      </c>
      <c r="S450" s="10">
        <f t="shared" si="161"/>
        <v>55015.789999999994</v>
      </c>
      <c r="T450" s="12">
        <f t="shared" si="162"/>
        <v>0.64871939492280306</v>
      </c>
      <c r="U450" s="13">
        <f>SUMIFS('KYPCo Gen Asset Grid 2020'!$BK:$BK,'KYPCo Gen Asset Grid 2020'!$BJ:$BJ,'Select cpr_ledger'!H450,'KYPCo Gen Asset Grid 2020'!$BL:$BL,'Select cpr_ledger'!R450)</f>
        <v>0</v>
      </c>
      <c r="V450" s="14">
        <f t="shared" si="163"/>
        <v>0</v>
      </c>
      <c r="X450" s="17">
        <f t="shared" si="164"/>
        <v>0</v>
      </c>
    </row>
    <row r="451" spans="1:24" x14ac:dyDescent="0.2">
      <c r="A451" t="s">
        <v>11</v>
      </c>
      <c r="B451" t="s">
        <v>21</v>
      </c>
      <c r="C451" t="s">
        <v>13</v>
      </c>
      <c r="D451" t="s">
        <v>49</v>
      </c>
      <c r="E451" t="s">
        <v>15</v>
      </c>
      <c r="F451" t="s">
        <v>19</v>
      </c>
      <c r="G451" t="s">
        <v>20</v>
      </c>
      <c r="H451">
        <v>1998</v>
      </c>
      <c r="I451" s="3">
        <v>1627547.49</v>
      </c>
      <c r="J451" s="3">
        <v>814426</v>
      </c>
      <c r="K451" s="3">
        <v>813121.49</v>
      </c>
      <c r="L451" s="10">
        <f>SUMIFS('KYPCo Gen Asset Grid 2020'!$O:$O,'KYPCo Gen Asset Grid 2020'!$BJ:$BJ,'Select cpr_ledger'!H451,'KYPCo Gen Asset Grid 2020'!$BL:$BL,'Select cpr_ledger'!R451)*T451</f>
        <v>0</v>
      </c>
      <c r="M451" s="10">
        <f>SUMIFS('KYPCo Gen Asset Grid 2020'!$P:$P,'KYPCo Gen Asset Grid 2020'!$BJ:$BJ,'Select cpr_ledger'!H451,'KYPCo Gen Asset Grid 2020'!$BL:$BL,'Select cpr_ledger'!R451)*T451</f>
        <v>0</v>
      </c>
      <c r="N451" s="10">
        <f t="shared" si="160"/>
        <v>0</v>
      </c>
      <c r="O451" s="10">
        <f t="shared" si="165"/>
        <v>-813121.49</v>
      </c>
      <c r="P451" s="10">
        <f t="shared" si="166"/>
        <v>-170755.5129</v>
      </c>
      <c r="R451" s="11" t="s">
        <v>106</v>
      </c>
      <c r="S451" s="10">
        <f t="shared" si="161"/>
        <v>1657277.84</v>
      </c>
      <c r="T451" s="12">
        <f t="shared" si="162"/>
        <v>0.98206073279782702</v>
      </c>
      <c r="U451" s="13">
        <f>SUMIFS('KYPCo Gen Asset Grid 2020'!$BK:$BK,'KYPCo Gen Asset Grid 2020'!$BJ:$BJ,'Select cpr_ledger'!H451,'KYPCo Gen Asset Grid 2020'!$BL:$BL,'Select cpr_ledger'!R451)</f>
        <v>0</v>
      </c>
      <c r="V451" s="14">
        <f t="shared" si="163"/>
        <v>0</v>
      </c>
      <c r="X451" s="17">
        <f t="shared" si="164"/>
        <v>0</v>
      </c>
    </row>
    <row r="452" spans="1:24" x14ac:dyDescent="0.2">
      <c r="A452" t="s">
        <v>11</v>
      </c>
      <c r="B452" t="s">
        <v>12</v>
      </c>
      <c r="C452" t="s">
        <v>13</v>
      </c>
      <c r="D452" t="s">
        <v>18</v>
      </c>
      <c r="E452" t="s">
        <v>15</v>
      </c>
      <c r="F452" t="s">
        <v>19</v>
      </c>
      <c r="G452" t="s">
        <v>20</v>
      </c>
      <c r="H452">
        <v>2007</v>
      </c>
      <c r="I452" s="3">
        <v>498786810.27999997</v>
      </c>
      <c r="J452" s="3">
        <v>199224914.00999999</v>
      </c>
      <c r="K452" s="3">
        <v>299561896.26999998</v>
      </c>
      <c r="L452" s="10">
        <f>SUMIFS('KYPCo Gen Asset Grid 2020'!$O:$O,'KYPCo Gen Asset Grid 2020'!$BJ:$BJ,'Select cpr_ledger'!H452,'KYPCo Gen Asset Grid 2020'!$BL:$BL,'Select cpr_ledger'!R452)*T452</f>
        <v>188105311.51600334</v>
      </c>
      <c r="M452" s="10">
        <f>SUMIFS('KYPCo Gen Asset Grid 2020'!$P:$P,'KYPCo Gen Asset Grid 2020'!$BJ:$BJ,'Select cpr_ledger'!H452,'KYPCo Gen Asset Grid 2020'!$BL:$BL,'Select cpr_ledger'!R452)*T452</f>
        <v>134127030.91032799</v>
      </c>
      <c r="N452" s="10">
        <f t="shared" si="160"/>
        <v>53978280.60567534</v>
      </c>
      <c r="O452" s="10">
        <f t="shared" si="165"/>
        <v>-245583615.66432464</v>
      </c>
      <c r="P452" s="10">
        <f t="shared" si="166"/>
        <v>-51572559.289508171</v>
      </c>
      <c r="R452" s="11" t="s">
        <v>104</v>
      </c>
      <c r="S452" s="10">
        <f t="shared" si="161"/>
        <v>514164505.98999995</v>
      </c>
      <c r="T452" s="12">
        <f t="shared" si="162"/>
        <v>0.97009187617805137</v>
      </c>
      <c r="U452" s="13">
        <f>SUMIFS('KYPCo Gen Asset Grid 2020'!$BK:$BK,'KYPCo Gen Asset Grid 2020'!$BJ:$BJ,'Select cpr_ledger'!H452,'KYPCo Gen Asset Grid 2020'!$BL:$BL,'Select cpr_ledger'!R452)</f>
        <v>55642441.640000008</v>
      </c>
      <c r="V452" s="14">
        <f t="shared" si="163"/>
        <v>53978280.60567534</v>
      </c>
      <c r="X452" s="17">
        <f t="shared" si="164"/>
        <v>0</v>
      </c>
    </row>
    <row r="453" spans="1:24" x14ac:dyDescent="0.2">
      <c r="A453" t="s">
        <v>11</v>
      </c>
      <c r="B453" t="s">
        <v>34</v>
      </c>
      <c r="C453" t="s">
        <v>13</v>
      </c>
      <c r="D453" t="s">
        <v>35</v>
      </c>
      <c r="E453" t="s">
        <v>15</v>
      </c>
      <c r="F453" t="s">
        <v>16</v>
      </c>
      <c r="G453" t="s">
        <v>24</v>
      </c>
      <c r="H453">
        <v>1980</v>
      </c>
      <c r="I453" s="3">
        <v>3169.32</v>
      </c>
      <c r="J453" s="3">
        <v>2479.41</v>
      </c>
      <c r="K453" s="3">
        <v>689.91</v>
      </c>
      <c r="L453" s="10">
        <f>SUMIFS('KYPCo Gen Asset Grid 2020'!$O:$O,'KYPCo Gen Asset Grid 2020'!$BJ:$BJ,'Select cpr_ledger'!H453,'KYPCo Gen Asset Grid 2020'!$BL:$BL,'Select cpr_ledger'!R453)*T453</f>
        <v>4307.9783692726296</v>
      </c>
      <c r="M453" s="10">
        <f>SUMIFS('KYPCo Gen Asset Grid 2020'!$P:$P,'KYPCo Gen Asset Grid 2020'!$BJ:$BJ,'Select cpr_ledger'!H453,'KYPCo Gen Asset Grid 2020'!$BL:$BL,'Select cpr_ledger'!R453)*T453</f>
        <v>4307.9783692726296</v>
      </c>
      <c r="N453" s="10">
        <f t="shared" si="160"/>
        <v>0</v>
      </c>
      <c r="O453" s="10">
        <f t="shared" si="165"/>
        <v>-689.91</v>
      </c>
      <c r="P453" s="10">
        <f t="shared" si="166"/>
        <v>-144.88109999999998</v>
      </c>
      <c r="R453" s="11" t="s">
        <v>104</v>
      </c>
      <c r="S453" s="10">
        <f t="shared" si="161"/>
        <v>1324829.79</v>
      </c>
      <c r="T453" s="12">
        <f t="shared" si="162"/>
        <v>2.3922469315850758E-3</v>
      </c>
      <c r="U453" s="13">
        <f>SUMIFS('KYPCo Gen Asset Grid 2020'!$BK:$BK,'KYPCo Gen Asset Grid 2020'!$BJ:$BJ,'Select cpr_ledger'!H453,'KYPCo Gen Asset Grid 2020'!$BL:$BL,'Select cpr_ledger'!R453)</f>
        <v>0</v>
      </c>
      <c r="V453" s="14">
        <f t="shared" si="163"/>
        <v>0</v>
      </c>
      <c r="X453" s="17">
        <f t="shared" si="164"/>
        <v>0</v>
      </c>
    </row>
    <row r="454" spans="1:24" x14ac:dyDescent="0.2">
      <c r="A454" t="s">
        <v>11</v>
      </c>
      <c r="B454" t="s">
        <v>21</v>
      </c>
      <c r="C454" t="s">
        <v>13</v>
      </c>
      <c r="D454" t="s">
        <v>49</v>
      </c>
      <c r="E454" t="s">
        <v>15</v>
      </c>
      <c r="F454" t="s">
        <v>19</v>
      </c>
      <c r="G454" t="s">
        <v>20</v>
      </c>
      <c r="H454">
        <v>1988</v>
      </c>
      <c r="I454" s="3">
        <v>3190.5</v>
      </c>
      <c r="J454" s="3">
        <v>2110.27</v>
      </c>
      <c r="K454" s="3">
        <v>1080.23</v>
      </c>
      <c r="L454" s="10">
        <f>SUMIFS('KYPCo Gen Asset Grid 2020'!$O:$O,'KYPCo Gen Asset Grid 2020'!$BJ:$BJ,'Select cpr_ledger'!H454,'KYPCo Gen Asset Grid 2020'!$BL:$BL,'Select cpr_ledger'!R454)*T454</f>
        <v>0</v>
      </c>
      <c r="M454" s="10">
        <f>SUMIFS('KYPCo Gen Asset Grid 2020'!$P:$P,'KYPCo Gen Asset Grid 2020'!$BJ:$BJ,'Select cpr_ledger'!H454,'KYPCo Gen Asset Grid 2020'!$BL:$BL,'Select cpr_ledger'!R454)*T454</f>
        <v>0</v>
      </c>
      <c r="N454" s="10">
        <f t="shared" si="160"/>
        <v>0</v>
      </c>
      <c r="O454" s="10">
        <f t="shared" si="165"/>
        <v>-1080.23</v>
      </c>
      <c r="P454" s="10">
        <f t="shared" si="166"/>
        <v>-226.84829999999999</v>
      </c>
      <c r="R454" s="11" t="s">
        <v>106</v>
      </c>
      <c r="S454" s="10">
        <f t="shared" si="161"/>
        <v>8891.66</v>
      </c>
      <c r="T454" s="12">
        <f t="shared" si="162"/>
        <v>0.35881938805577362</v>
      </c>
      <c r="U454" s="13">
        <f>SUMIFS('KYPCo Gen Asset Grid 2020'!$BK:$BK,'KYPCo Gen Asset Grid 2020'!$BJ:$BJ,'Select cpr_ledger'!H454,'KYPCo Gen Asset Grid 2020'!$BL:$BL,'Select cpr_ledger'!R454)</f>
        <v>0</v>
      </c>
      <c r="V454" s="14">
        <f t="shared" si="163"/>
        <v>0</v>
      </c>
      <c r="X454" s="17">
        <f t="shared" si="164"/>
        <v>0</v>
      </c>
    </row>
    <row r="455" spans="1:24" x14ac:dyDescent="0.2">
      <c r="A455" t="s">
        <v>11</v>
      </c>
      <c r="B455" t="s">
        <v>21</v>
      </c>
      <c r="C455" t="s">
        <v>13</v>
      </c>
      <c r="D455" t="s">
        <v>48</v>
      </c>
      <c r="E455" t="s">
        <v>15</v>
      </c>
      <c r="F455" t="s">
        <v>16</v>
      </c>
      <c r="G455" t="s">
        <v>24</v>
      </c>
      <c r="H455">
        <v>2009</v>
      </c>
      <c r="I455" s="3">
        <v>21640.77</v>
      </c>
      <c r="J455" s="3">
        <v>5483.36</v>
      </c>
      <c r="K455" s="3">
        <v>16157.41</v>
      </c>
      <c r="L455" s="10">
        <f>SUMIFS('KYPCo Gen Asset Grid 2020'!$O:$O,'KYPCo Gen Asset Grid 2020'!$BJ:$BJ,'Select cpr_ledger'!H455,'KYPCo Gen Asset Grid 2020'!$BL:$BL,'Select cpr_ledger'!R455)*T455</f>
        <v>11226.039999999999</v>
      </c>
      <c r="M455" s="10">
        <f>SUMIFS('KYPCo Gen Asset Grid 2020'!$P:$P,'KYPCo Gen Asset Grid 2020'!$BJ:$BJ,'Select cpr_ledger'!H455,'KYPCo Gen Asset Grid 2020'!$BL:$BL,'Select cpr_ledger'!R455)*T455</f>
        <v>8905.9699999999993</v>
      </c>
      <c r="N455" s="10">
        <f t="shared" si="160"/>
        <v>2320.0699999999997</v>
      </c>
      <c r="O455" s="10">
        <f t="shared" si="165"/>
        <v>-13837.34</v>
      </c>
      <c r="P455" s="10">
        <f t="shared" si="166"/>
        <v>-2905.8413999999998</v>
      </c>
      <c r="R455" s="11" t="s">
        <v>106</v>
      </c>
      <c r="S455" s="10">
        <f t="shared" si="161"/>
        <v>21640.77</v>
      </c>
      <c r="T455" s="12">
        <f t="shared" si="162"/>
        <v>1</v>
      </c>
      <c r="U455" s="13">
        <f>SUMIFS('KYPCo Gen Asset Grid 2020'!$BK:$BK,'KYPCo Gen Asset Grid 2020'!$BJ:$BJ,'Select cpr_ledger'!H455,'KYPCo Gen Asset Grid 2020'!$BL:$BL,'Select cpr_ledger'!R455)</f>
        <v>2320.0699999999997</v>
      </c>
      <c r="V455" s="14">
        <f t="shared" si="163"/>
        <v>2320.0699999999997</v>
      </c>
      <c r="X455" s="17">
        <f t="shared" si="164"/>
        <v>0</v>
      </c>
    </row>
    <row r="456" spans="1:24" x14ac:dyDescent="0.2">
      <c r="A456" t="s">
        <v>11</v>
      </c>
      <c r="B456" t="s">
        <v>12</v>
      </c>
      <c r="C456" t="s">
        <v>13</v>
      </c>
      <c r="D456" t="s">
        <v>14</v>
      </c>
      <c r="E456" t="s">
        <v>15</v>
      </c>
      <c r="F456" t="s">
        <v>16</v>
      </c>
      <c r="G456" t="s">
        <v>24</v>
      </c>
      <c r="H456">
        <v>1980</v>
      </c>
      <c r="I456" s="3">
        <v>142609.93</v>
      </c>
      <c r="J456" s="3">
        <v>140559.62</v>
      </c>
      <c r="K456" s="3">
        <v>2050.31</v>
      </c>
      <c r="L456" s="10">
        <f>SUMIFS('KYPCo Gen Asset Grid 2020'!$O:$O,'KYPCo Gen Asset Grid 2020'!$BJ:$BJ,'Select cpr_ledger'!H456,'KYPCo Gen Asset Grid 2020'!$BL:$BL,'Select cpr_ledger'!R456)*T456</f>
        <v>193846.15428025057</v>
      </c>
      <c r="M456" s="10">
        <f>SUMIFS('KYPCo Gen Asset Grid 2020'!$P:$P,'KYPCo Gen Asset Grid 2020'!$BJ:$BJ,'Select cpr_ledger'!H456,'KYPCo Gen Asset Grid 2020'!$BL:$BL,'Select cpr_ledger'!R456)*T456</f>
        <v>193846.15428025057</v>
      </c>
      <c r="N456" s="10">
        <f t="shared" si="160"/>
        <v>0</v>
      </c>
      <c r="O456" s="10">
        <f t="shared" si="165"/>
        <v>-2050.31</v>
      </c>
      <c r="P456" s="10">
        <f t="shared" si="166"/>
        <v>-430.56509999999997</v>
      </c>
      <c r="R456" s="11" t="s">
        <v>104</v>
      </c>
      <c r="S456" s="10">
        <f t="shared" si="161"/>
        <v>1324829.79</v>
      </c>
      <c r="T456" s="12">
        <f t="shared" si="162"/>
        <v>0.10764396383327098</v>
      </c>
      <c r="U456" s="13">
        <f>SUMIFS('KYPCo Gen Asset Grid 2020'!$BK:$BK,'KYPCo Gen Asset Grid 2020'!$BJ:$BJ,'Select cpr_ledger'!H456,'KYPCo Gen Asset Grid 2020'!$BL:$BL,'Select cpr_ledger'!R456)</f>
        <v>0</v>
      </c>
      <c r="V456" s="14">
        <f t="shared" si="163"/>
        <v>0</v>
      </c>
      <c r="X456" s="17">
        <f t="shared" si="164"/>
        <v>0</v>
      </c>
    </row>
    <row r="457" spans="1:24" x14ac:dyDescent="0.2">
      <c r="A457" t="s">
        <v>11</v>
      </c>
      <c r="B457" t="s">
        <v>57</v>
      </c>
      <c r="C457" t="s">
        <v>13</v>
      </c>
      <c r="D457" t="s">
        <v>58</v>
      </c>
      <c r="E457" t="s">
        <v>15</v>
      </c>
      <c r="F457" t="s">
        <v>16</v>
      </c>
      <c r="G457" t="s">
        <v>24</v>
      </c>
      <c r="H457">
        <v>2019</v>
      </c>
      <c r="I457" s="3">
        <v>25115.06</v>
      </c>
      <c r="J457" s="3">
        <v>1794.18</v>
      </c>
      <c r="K457" s="3">
        <v>23320.880000000001</v>
      </c>
      <c r="L457" s="10">
        <f>SUMIFS('KYPCo Gen Asset Grid 2020'!$O:$O,'KYPCo Gen Asset Grid 2020'!$BJ:$BJ,'Select cpr_ledger'!H457,'KYPCo Gen Asset Grid 2020'!$BL:$BL,'Select cpr_ledger'!R457)*T457</f>
        <v>24951.58</v>
      </c>
      <c r="M457" s="10">
        <f>SUMIFS('KYPCo Gen Asset Grid 2020'!$P:$P,'KYPCo Gen Asset Grid 2020'!$BJ:$BJ,'Select cpr_ledger'!H457,'KYPCo Gen Asset Grid 2020'!$BL:$BL,'Select cpr_ledger'!R457)*T457</f>
        <v>863.96</v>
      </c>
      <c r="N457" s="10">
        <f t="shared" ref="N457:N492" si="167">V457</f>
        <v>24087.620000000003</v>
      </c>
      <c r="O457" s="10">
        <f t="shared" si="165"/>
        <v>766.7400000000016</v>
      </c>
      <c r="P457" s="10">
        <f t="shared" si="166"/>
        <v>161.01540000000034</v>
      </c>
      <c r="R457" s="11" t="s">
        <v>111</v>
      </c>
      <c r="S457" s="10">
        <f t="shared" ref="S457:S488" si="168">SUMIFS($I:$I,$H:$H,H457,$R:$R,R457)</f>
        <v>25115.06</v>
      </c>
      <c r="T457" s="12">
        <f t="shared" si="162"/>
        <v>1</v>
      </c>
      <c r="U457" s="13">
        <f>SUMIFS('KYPCo Gen Asset Grid 2020'!$BK:$BK,'KYPCo Gen Asset Grid 2020'!$BJ:$BJ,'Select cpr_ledger'!H457,'KYPCo Gen Asset Grid 2020'!$BL:$BL,'Select cpr_ledger'!R457)</f>
        <v>24087.620000000003</v>
      </c>
      <c r="V457" s="14">
        <f t="shared" si="163"/>
        <v>24087.620000000003</v>
      </c>
      <c r="X457" s="17">
        <f t="shared" si="164"/>
        <v>0</v>
      </c>
    </row>
    <row r="458" spans="1:24" x14ac:dyDescent="0.2">
      <c r="A458" t="s">
        <v>11</v>
      </c>
      <c r="B458" t="s">
        <v>12</v>
      </c>
      <c r="C458" t="s">
        <v>13</v>
      </c>
      <c r="D458" t="s">
        <v>14</v>
      </c>
      <c r="E458" t="s">
        <v>15</v>
      </c>
      <c r="F458" t="s">
        <v>16</v>
      </c>
      <c r="G458" t="s">
        <v>24</v>
      </c>
      <c r="H458">
        <v>1992</v>
      </c>
      <c r="I458" s="3">
        <v>238991.61</v>
      </c>
      <c r="J458" s="3">
        <v>235865.57</v>
      </c>
      <c r="K458" s="3">
        <v>3126.04</v>
      </c>
      <c r="L458" s="10">
        <f>SUMIFS('KYPCo Gen Asset Grid 2020'!$O:$O,'KYPCo Gen Asset Grid 2020'!$BJ:$BJ,'Select cpr_ledger'!H458,'KYPCo Gen Asset Grid 2020'!$BL:$BL,'Select cpr_ledger'!R458)*T458</f>
        <v>252181.9137822857</v>
      </c>
      <c r="M458" s="10">
        <f>SUMIFS('KYPCo Gen Asset Grid 2020'!$P:$P,'KYPCo Gen Asset Grid 2020'!$BJ:$BJ,'Select cpr_ledger'!H458,'KYPCo Gen Asset Grid 2020'!$BL:$BL,'Select cpr_ledger'!R458)*T458</f>
        <v>252181.9137822857</v>
      </c>
      <c r="N458" s="10">
        <f t="shared" si="167"/>
        <v>0</v>
      </c>
      <c r="O458" s="10">
        <f t="shared" si="165"/>
        <v>-3126.04</v>
      </c>
      <c r="P458" s="10">
        <f t="shared" si="166"/>
        <v>-656.46839999999997</v>
      </c>
      <c r="R458" s="11" t="s">
        <v>104</v>
      </c>
      <c r="S458" s="10">
        <f t="shared" si="168"/>
        <v>5058998.49</v>
      </c>
      <c r="T458" s="12">
        <f t="shared" si="162"/>
        <v>4.7240893720843939E-2</v>
      </c>
      <c r="U458" s="13">
        <f>SUMIFS('KYPCo Gen Asset Grid 2020'!$BK:$BK,'KYPCo Gen Asset Grid 2020'!$BJ:$BJ,'Select cpr_ledger'!H458,'KYPCo Gen Asset Grid 2020'!$BL:$BL,'Select cpr_ledger'!R458)</f>
        <v>0</v>
      </c>
      <c r="V458" s="14">
        <f t="shared" si="163"/>
        <v>0</v>
      </c>
      <c r="X458" s="17">
        <f t="shared" si="164"/>
        <v>0</v>
      </c>
    </row>
    <row r="459" spans="1:24" x14ac:dyDescent="0.2">
      <c r="A459" t="s">
        <v>11</v>
      </c>
      <c r="B459" t="s">
        <v>22</v>
      </c>
      <c r="C459" t="s">
        <v>13</v>
      </c>
      <c r="D459" t="s">
        <v>25</v>
      </c>
      <c r="E459" t="s">
        <v>15</v>
      </c>
      <c r="F459" t="s">
        <v>16</v>
      </c>
      <c r="G459" t="s">
        <v>24</v>
      </c>
      <c r="H459">
        <v>1991</v>
      </c>
      <c r="I459" s="3">
        <v>690000.03</v>
      </c>
      <c r="J459" s="3">
        <v>597691.67000000004</v>
      </c>
      <c r="K459" s="3">
        <v>92308.36</v>
      </c>
      <c r="L459" s="10">
        <f>SUMIFS('KYPCo Gen Asset Grid 2020'!$O:$O,'KYPCo Gen Asset Grid 2020'!$BJ:$BJ,'Select cpr_ledger'!H459,'KYPCo Gen Asset Grid 2020'!$BL:$BL,'Select cpr_ledger'!R459)*T459</f>
        <v>503715.51826805912</v>
      </c>
      <c r="M459" s="10">
        <f>SUMIFS('KYPCo Gen Asset Grid 2020'!$P:$P,'KYPCo Gen Asset Grid 2020'!$BJ:$BJ,'Select cpr_ledger'!H459,'KYPCo Gen Asset Grid 2020'!$BL:$BL,'Select cpr_ledger'!R459)*T459</f>
        <v>503715.51826805912</v>
      </c>
      <c r="N459" s="10">
        <f t="shared" si="167"/>
        <v>0</v>
      </c>
      <c r="O459" s="10">
        <f t="shared" si="165"/>
        <v>-92308.36</v>
      </c>
      <c r="P459" s="10">
        <f t="shared" si="166"/>
        <v>-19384.7556</v>
      </c>
      <c r="R459" s="11" t="s">
        <v>104</v>
      </c>
      <c r="S459" s="10">
        <f t="shared" si="168"/>
        <v>2001219.72</v>
      </c>
      <c r="T459" s="12">
        <f t="shared" si="162"/>
        <v>0.34478974152823161</v>
      </c>
      <c r="U459" s="13">
        <f>SUMIFS('KYPCo Gen Asset Grid 2020'!$BK:$BK,'KYPCo Gen Asset Grid 2020'!$BJ:$BJ,'Select cpr_ledger'!H459,'KYPCo Gen Asset Grid 2020'!$BL:$BL,'Select cpr_ledger'!R459)</f>
        <v>0</v>
      </c>
      <c r="V459" s="14">
        <f t="shared" si="163"/>
        <v>0</v>
      </c>
      <c r="X459" s="17">
        <f t="shared" si="164"/>
        <v>0</v>
      </c>
    </row>
    <row r="460" spans="1:24" x14ac:dyDescent="0.2">
      <c r="A460" t="s">
        <v>11</v>
      </c>
      <c r="B460" t="s">
        <v>12</v>
      </c>
      <c r="C460" t="s">
        <v>13</v>
      </c>
      <c r="D460" t="s">
        <v>14</v>
      </c>
      <c r="E460" t="s">
        <v>15</v>
      </c>
      <c r="F460" t="s">
        <v>16</v>
      </c>
      <c r="G460" t="s">
        <v>24</v>
      </c>
      <c r="H460">
        <v>1965</v>
      </c>
      <c r="I460" s="3">
        <v>22980.33</v>
      </c>
      <c r="J460" s="3">
        <v>22612.69</v>
      </c>
      <c r="K460" s="3">
        <v>367.64</v>
      </c>
      <c r="L460" s="10">
        <f>SUMIFS('KYPCo Gen Asset Grid 2020'!$O:$O,'KYPCo Gen Asset Grid 2020'!$BJ:$BJ,'Select cpr_ledger'!H460,'KYPCo Gen Asset Grid 2020'!$BL:$BL,'Select cpr_ledger'!R460)*T460</f>
        <v>0</v>
      </c>
      <c r="M460" s="10">
        <f>SUMIFS('KYPCo Gen Asset Grid 2020'!$P:$P,'KYPCo Gen Asset Grid 2020'!$BJ:$BJ,'Select cpr_ledger'!H460,'KYPCo Gen Asset Grid 2020'!$BL:$BL,'Select cpr_ledger'!R460)*T460</f>
        <v>0</v>
      </c>
      <c r="N460" s="10">
        <f t="shared" si="167"/>
        <v>0</v>
      </c>
      <c r="O460" s="10">
        <f t="shared" si="165"/>
        <v>-367.64</v>
      </c>
      <c r="P460" s="10">
        <f t="shared" si="166"/>
        <v>-77.204399999999993</v>
      </c>
      <c r="R460" s="11" t="s">
        <v>104</v>
      </c>
      <c r="S460" s="10">
        <f t="shared" si="168"/>
        <v>41936.18</v>
      </c>
      <c r="T460" s="12">
        <f t="shared" si="162"/>
        <v>0.54798338809114233</v>
      </c>
      <c r="U460" s="13">
        <f>SUMIFS('KYPCo Gen Asset Grid 2020'!$BK:$BK,'KYPCo Gen Asset Grid 2020'!$BJ:$BJ,'Select cpr_ledger'!H460,'KYPCo Gen Asset Grid 2020'!$BL:$BL,'Select cpr_ledger'!R460)</f>
        <v>0</v>
      </c>
      <c r="V460" s="14">
        <f t="shared" si="163"/>
        <v>0</v>
      </c>
      <c r="X460" s="17">
        <f t="shared" si="164"/>
        <v>0</v>
      </c>
    </row>
    <row r="461" spans="1:24" x14ac:dyDescent="0.2">
      <c r="A461" t="s">
        <v>11</v>
      </c>
      <c r="B461" t="s">
        <v>43</v>
      </c>
      <c r="C461" t="s">
        <v>13</v>
      </c>
      <c r="D461" t="s">
        <v>52</v>
      </c>
      <c r="E461" t="s">
        <v>15</v>
      </c>
      <c r="F461" t="s">
        <v>19</v>
      </c>
      <c r="G461" t="s">
        <v>20</v>
      </c>
      <c r="H461">
        <v>2015</v>
      </c>
      <c r="I461" s="3">
        <v>7174058.0999999996</v>
      </c>
      <c r="J461" s="3">
        <v>809960.77</v>
      </c>
      <c r="K461" s="3">
        <v>6364097.3300000001</v>
      </c>
      <c r="L461" s="10">
        <f>SUMIFS('KYPCo Gen Asset Grid 2020'!$O:$O,'KYPCo Gen Asset Grid 2020'!$BJ:$BJ,'Select cpr_ledger'!H461,'KYPCo Gen Asset Grid 2020'!$BL:$BL,'Select cpr_ledger'!R461)*T461</f>
        <v>2381362.5531369871</v>
      </c>
      <c r="M461" s="10">
        <f>SUMIFS('KYPCo Gen Asset Grid 2020'!$P:$P,'KYPCo Gen Asset Grid 2020'!$BJ:$BJ,'Select cpr_ledger'!H461,'KYPCo Gen Asset Grid 2020'!$BL:$BL,'Select cpr_ledger'!R461)*T461</f>
        <v>829214.25322997128</v>
      </c>
      <c r="N461" s="10">
        <f t="shared" si="167"/>
        <v>1552148.2999070161</v>
      </c>
      <c r="O461" s="10">
        <f t="shared" si="165"/>
        <v>-4811949.0300929844</v>
      </c>
      <c r="P461" s="10">
        <f t="shared" si="166"/>
        <v>-1010509.2963195267</v>
      </c>
      <c r="R461" s="11" t="s">
        <v>104</v>
      </c>
      <c r="S461" s="10">
        <f t="shared" si="168"/>
        <v>35724558.259999998</v>
      </c>
      <c r="T461" s="12">
        <f t="shared" si="162"/>
        <v>0.20081586587545394</v>
      </c>
      <c r="U461" s="13">
        <f>SUMIFS('KYPCo Gen Asset Grid 2020'!$BK:$BK,'KYPCo Gen Asset Grid 2020'!$BJ:$BJ,'Select cpr_ledger'!H461,'KYPCo Gen Asset Grid 2020'!$BL:$BL,'Select cpr_ledger'!R461)</f>
        <v>7729211.4999999991</v>
      </c>
      <c r="V461" s="14">
        <f t="shared" si="163"/>
        <v>1552148.2999070161</v>
      </c>
      <c r="X461" s="17">
        <f t="shared" si="164"/>
        <v>0</v>
      </c>
    </row>
    <row r="462" spans="1:24" x14ac:dyDescent="0.2">
      <c r="A462" t="s">
        <v>11</v>
      </c>
      <c r="B462" t="s">
        <v>26</v>
      </c>
      <c r="C462" t="s">
        <v>13</v>
      </c>
      <c r="D462" t="s">
        <v>27</v>
      </c>
      <c r="E462" t="s">
        <v>15</v>
      </c>
      <c r="F462" t="s">
        <v>16</v>
      </c>
      <c r="G462" t="s">
        <v>24</v>
      </c>
      <c r="H462">
        <v>1998</v>
      </c>
      <c r="I462" s="3">
        <v>247224.11</v>
      </c>
      <c r="J462" s="3">
        <v>153797</v>
      </c>
      <c r="K462" s="3">
        <v>93427.11</v>
      </c>
      <c r="L462" s="10">
        <f>SUMIFS('KYPCo Gen Asset Grid 2020'!$O:$O,'KYPCo Gen Asset Grid 2020'!$BJ:$BJ,'Select cpr_ledger'!H462,'KYPCo Gen Asset Grid 2020'!$BL:$BL,'Select cpr_ledger'!R462)*T462</f>
        <v>15662.8249256497</v>
      </c>
      <c r="M462" s="10">
        <f>SUMIFS('KYPCo Gen Asset Grid 2020'!$P:$P,'KYPCo Gen Asset Grid 2020'!$BJ:$BJ,'Select cpr_ledger'!H462,'KYPCo Gen Asset Grid 2020'!$BL:$BL,'Select cpr_ledger'!R462)*T462</f>
        <v>15662.8249256497</v>
      </c>
      <c r="N462" s="10">
        <f t="shared" si="167"/>
        <v>0</v>
      </c>
      <c r="O462" s="10">
        <f t="shared" si="165"/>
        <v>-93427.11</v>
      </c>
      <c r="P462" s="10">
        <f t="shared" si="166"/>
        <v>-19619.6931</v>
      </c>
      <c r="R462" s="11" t="s">
        <v>104</v>
      </c>
      <c r="S462" s="10">
        <f t="shared" si="168"/>
        <v>5611847.2000000011</v>
      </c>
      <c r="T462" s="12">
        <f t="shared" si="162"/>
        <v>4.4053963194151106E-2</v>
      </c>
      <c r="U462" s="13">
        <f>SUMIFS('KYPCo Gen Asset Grid 2020'!$BK:$BK,'KYPCo Gen Asset Grid 2020'!$BJ:$BJ,'Select cpr_ledger'!H462,'KYPCo Gen Asset Grid 2020'!$BL:$BL,'Select cpr_ledger'!R462)</f>
        <v>0</v>
      </c>
      <c r="V462" s="14">
        <f t="shared" si="163"/>
        <v>0</v>
      </c>
      <c r="X462" s="17">
        <f t="shared" si="164"/>
        <v>0</v>
      </c>
    </row>
    <row r="463" spans="1:24" x14ac:dyDescent="0.2">
      <c r="A463" t="s">
        <v>11</v>
      </c>
      <c r="B463" t="s">
        <v>22</v>
      </c>
      <c r="C463" t="s">
        <v>13</v>
      </c>
      <c r="D463" t="s">
        <v>23</v>
      </c>
      <c r="E463" t="s">
        <v>15</v>
      </c>
      <c r="F463" t="s">
        <v>19</v>
      </c>
      <c r="G463" t="s">
        <v>20</v>
      </c>
      <c r="H463">
        <v>1999</v>
      </c>
      <c r="I463" s="3">
        <v>690324.86</v>
      </c>
      <c r="J463" s="3">
        <v>362809.95</v>
      </c>
      <c r="K463" s="3">
        <v>327514.90999999997</v>
      </c>
      <c r="L463" s="10">
        <f>SUMIFS('KYPCo Gen Asset Grid 2020'!$O:$O,'KYPCo Gen Asset Grid 2020'!$BJ:$BJ,'Select cpr_ledger'!H463,'KYPCo Gen Asset Grid 2020'!$BL:$BL,'Select cpr_ledger'!R463)*T463</f>
        <v>758914.63834715832</v>
      </c>
      <c r="M463" s="10">
        <f>SUMIFS('KYPCo Gen Asset Grid 2020'!$P:$P,'KYPCo Gen Asset Grid 2020'!$BJ:$BJ,'Select cpr_ledger'!H463,'KYPCo Gen Asset Grid 2020'!$BL:$BL,'Select cpr_ledger'!R463)*T463</f>
        <v>758914.63834715832</v>
      </c>
      <c r="N463" s="10">
        <f t="shared" si="167"/>
        <v>0</v>
      </c>
      <c r="O463" s="10">
        <f t="shared" si="165"/>
        <v>-327514.90999999997</v>
      </c>
      <c r="P463" s="10">
        <f t="shared" si="166"/>
        <v>-68778.131099999999</v>
      </c>
      <c r="R463" s="11" t="s">
        <v>104</v>
      </c>
      <c r="S463" s="10">
        <f t="shared" si="168"/>
        <v>974164.55</v>
      </c>
      <c r="T463" s="12">
        <f t="shared" si="162"/>
        <v>0.70863270481357588</v>
      </c>
      <c r="U463" s="13">
        <f>SUMIFS('KYPCo Gen Asset Grid 2020'!$BK:$BK,'KYPCo Gen Asset Grid 2020'!$BJ:$BJ,'Select cpr_ledger'!H463,'KYPCo Gen Asset Grid 2020'!$BL:$BL,'Select cpr_ledger'!R463)</f>
        <v>0</v>
      </c>
      <c r="V463" s="14">
        <f t="shared" si="163"/>
        <v>0</v>
      </c>
      <c r="X463" s="17">
        <f t="shared" si="164"/>
        <v>0</v>
      </c>
    </row>
    <row r="464" spans="1:24" x14ac:dyDescent="0.2">
      <c r="A464" t="s">
        <v>11</v>
      </c>
      <c r="B464" t="s">
        <v>34</v>
      </c>
      <c r="C464" t="s">
        <v>13</v>
      </c>
      <c r="D464" t="s">
        <v>40</v>
      </c>
      <c r="E464" t="s">
        <v>15</v>
      </c>
      <c r="F464" t="s">
        <v>19</v>
      </c>
      <c r="G464" t="s">
        <v>20</v>
      </c>
      <c r="H464">
        <v>2011</v>
      </c>
      <c r="I464" s="3">
        <v>388771.01</v>
      </c>
      <c r="J464" s="3">
        <v>111734.33</v>
      </c>
      <c r="K464" s="3">
        <v>277036.68</v>
      </c>
      <c r="L464" s="10">
        <f>SUMIFS('KYPCo Gen Asset Grid 2020'!$O:$O,'KYPCo Gen Asset Grid 2020'!$BJ:$BJ,'Select cpr_ledger'!H464,'KYPCo Gen Asset Grid 2020'!$BL:$BL,'Select cpr_ledger'!R464)*T464</f>
        <v>161576.0557407412</v>
      </c>
      <c r="M464" s="10">
        <f>SUMIFS('KYPCo Gen Asset Grid 2020'!$P:$P,'KYPCo Gen Asset Grid 2020'!$BJ:$BJ,'Select cpr_ledger'!H464,'KYPCo Gen Asset Grid 2020'!$BL:$BL,'Select cpr_ledger'!R464)*T464</f>
        <v>85881.066409940511</v>
      </c>
      <c r="N464" s="10">
        <f t="shared" si="167"/>
        <v>75694.989330800687</v>
      </c>
      <c r="O464" s="10">
        <f t="shared" si="165"/>
        <v>-201341.69066919931</v>
      </c>
      <c r="P464" s="10">
        <f t="shared" si="166"/>
        <v>-42281.755040531854</v>
      </c>
      <c r="R464" s="11" t="s">
        <v>104</v>
      </c>
      <c r="S464" s="10">
        <f t="shared" si="168"/>
        <v>8499666.120000001</v>
      </c>
      <c r="T464" s="12">
        <f t="shared" si="162"/>
        <v>4.5739562532369209E-2</v>
      </c>
      <c r="U464" s="13">
        <f>SUMIFS('KYPCo Gen Asset Grid 2020'!$BK:$BK,'KYPCo Gen Asset Grid 2020'!$BJ:$BJ,'Select cpr_ledger'!H464,'KYPCo Gen Asset Grid 2020'!$BL:$BL,'Select cpr_ledger'!R464)</f>
        <v>1654912.8399999994</v>
      </c>
      <c r="V464" s="14">
        <f t="shared" si="163"/>
        <v>75694.989330800687</v>
      </c>
      <c r="X464" s="17">
        <f t="shared" si="164"/>
        <v>0</v>
      </c>
    </row>
    <row r="465" spans="1:24" x14ac:dyDescent="0.2">
      <c r="A465" t="s">
        <v>11</v>
      </c>
      <c r="B465" t="s">
        <v>26</v>
      </c>
      <c r="C465" t="s">
        <v>13</v>
      </c>
      <c r="D465" t="s">
        <v>45</v>
      </c>
      <c r="E465" t="s">
        <v>15</v>
      </c>
      <c r="F465" t="s">
        <v>19</v>
      </c>
      <c r="G465" t="s">
        <v>20</v>
      </c>
      <c r="H465">
        <v>2016</v>
      </c>
      <c r="I465" s="3">
        <v>661558.44999999995</v>
      </c>
      <c r="J465" s="3">
        <v>73991.570000000007</v>
      </c>
      <c r="K465" s="3">
        <v>587566.88</v>
      </c>
      <c r="L465" s="10">
        <f>SUMIFS('KYPCo Gen Asset Grid 2020'!$O:$O,'KYPCo Gen Asset Grid 2020'!$BJ:$BJ,'Select cpr_ledger'!H465,'KYPCo Gen Asset Grid 2020'!$BL:$BL,'Select cpr_ledger'!R465)*T465</f>
        <v>309175.58847709716</v>
      </c>
      <c r="M465" s="10">
        <f>SUMIFS('KYPCo Gen Asset Grid 2020'!$P:$P,'KYPCo Gen Asset Grid 2020'!$BJ:$BJ,'Select cpr_ledger'!H465,'KYPCo Gen Asset Grid 2020'!$BL:$BL,'Select cpr_ledger'!R465)*T465</f>
        <v>91318.101874384607</v>
      </c>
      <c r="N465" s="10">
        <f t="shared" si="167"/>
        <v>217857.48660271257</v>
      </c>
      <c r="O465" s="10">
        <f t="shared" si="165"/>
        <v>-369709.39339728747</v>
      </c>
      <c r="P465" s="10">
        <f t="shared" si="166"/>
        <v>-77638.972613430364</v>
      </c>
      <c r="R465" s="11" t="s">
        <v>104</v>
      </c>
      <c r="S465" s="10">
        <f t="shared" si="168"/>
        <v>70475807.170000002</v>
      </c>
      <c r="T465" s="12">
        <f t="shared" si="162"/>
        <v>9.387029060968468E-3</v>
      </c>
      <c r="U465" s="13">
        <f>SUMIFS('KYPCo Gen Asset Grid 2020'!$BK:$BK,'KYPCo Gen Asset Grid 2020'!$BJ:$BJ,'Select cpr_ledger'!H465,'KYPCo Gen Asset Grid 2020'!$BL:$BL,'Select cpr_ledger'!R465)</f>
        <v>23208353.27</v>
      </c>
      <c r="V465" s="14">
        <f t="shared" si="163"/>
        <v>217857.48660271257</v>
      </c>
      <c r="X465" s="17">
        <f t="shared" si="164"/>
        <v>0</v>
      </c>
    </row>
    <row r="466" spans="1:24" x14ac:dyDescent="0.2">
      <c r="A466" t="s">
        <v>11</v>
      </c>
      <c r="B466" t="s">
        <v>43</v>
      </c>
      <c r="C466" t="s">
        <v>13</v>
      </c>
      <c r="D466" t="s">
        <v>52</v>
      </c>
      <c r="E466" t="s">
        <v>15</v>
      </c>
      <c r="F466" t="s">
        <v>19</v>
      </c>
      <c r="G466" t="s">
        <v>20</v>
      </c>
      <c r="H466">
        <v>2006</v>
      </c>
      <c r="I466" s="3">
        <v>173883.34</v>
      </c>
      <c r="J466" s="3">
        <v>51756.2</v>
      </c>
      <c r="K466" s="3">
        <v>122127.14</v>
      </c>
      <c r="L466" s="10">
        <f>SUMIFS('KYPCo Gen Asset Grid 2020'!$O:$O,'KYPCo Gen Asset Grid 2020'!$BJ:$BJ,'Select cpr_ledger'!H466,'KYPCo Gen Asset Grid 2020'!$BL:$BL,'Select cpr_ledger'!R466)*T466</f>
        <v>107999.5038452922</v>
      </c>
      <c r="M466" s="10">
        <f>SUMIFS('KYPCo Gen Asset Grid 2020'!$P:$P,'KYPCo Gen Asset Grid 2020'!$BJ:$BJ,'Select cpr_ledger'!H466,'KYPCo Gen Asset Grid 2020'!$BL:$BL,'Select cpr_ledger'!R466)*T466</f>
        <v>81498.508158902056</v>
      </c>
      <c r="N466" s="10">
        <f t="shared" si="167"/>
        <v>26500.995686390143</v>
      </c>
      <c r="O466" s="10">
        <f t="shared" si="165"/>
        <v>-95626.144313609853</v>
      </c>
      <c r="P466" s="10">
        <f t="shared" si="166"/>
        <v>-20081.490305858068</v>
      </c>
      <c r="R466" s="11" t="s">
        <v>104</v>
      </c>
      <c r="S466" s="10">
        <f t="shared" si="168"/>
        <v>16994916.539999999</v>
      </c>
      <c r="T466" s="12">
        <f t="shared" si="162"/>
        <v>1.0231491257443975E-2</v>
      </c>
      <c r="U466" s="13">
        <f>SUMIFS('KYPCo Gen Asset Grid 2020'!$BK:$BK,'KYPCo Gen Asset Grid 2020'!$BJ:$BJ,'Select cpr_ledger'!H466,'KYPCo Gen Asset Grid 2020'!$BL:$BL,'Select cpr_ledger'!R466)</f>
        <v>2590140.0899999994</v>
      </c>
      <c r="V466" s="14">
        <f t="shared" si="163"/>
        <v>26500.995686390143</v>
      </c>
      <c r="X466" s="17">
        <f t="shared" si="164"/>
        <v>0</v>
      </c>
    </row>
    <row r="467" spans="1:24" x14ac:dyDescent="0.2">
      <c r="A467" t="s">
        <v>11</v>
      </c>
      <c r="B467" t="s">
        <v>26</v>
      </c>
      <c r="C467" t="s">
        <v>13</v>
      </c>
      <c r="D467" t="s">
        <v>45</v>
      </c>
      <c r="E467" t="s">
        <v>15</v>
      </c>
      <c r="F467" t="s">
        <v>19</v>
      </c>
      <c r="G467" t="s">
        <v>20</v>
      </c>
      <c r="H467">
        <v>1982</v>
      </c>
      <c r="I467" s="3">
        <v>15229.5</v>
      </c>
      <c r="J467" s="3">
        <v>14572.96</v>
      </c>
      <c r="K467" s="3">
        <v>656.54</v>
      </c>
      <c r="L467" s="10">
        <f>SUMIFS('KYPCo Gen Asset Grid 2020'!$O:$O,'KYPCo Gen Asset Grid 2020'!$BJ:$BJ,'Select cpr_ledger'!H467,'KYPCo Gen Asset Grid 2020'!$BL:$BL,'Select cpr_ledger'!R467)*T467</f>
        <v>2269.2603594903976</v>
      </c>
      <c r="M467" s="10">
        <f>SUMIFS('KYPCo Gen Asset Grid 2020'!$P:$P,'KYPCo Gen Asset Grid 2020'!$BJ:$BJ,'Select cpr_ledger'!H467,'KYPCo Gen Asset Grid 2020'!$BL:$BL,'Select cpr_ledger'!R467)*T467</f>
        <v>2269.2603594903976</v>
      </c>
      <c r="N467" s="10">
        <f t="shared" si="167"/>
        <v>0</v>
      </c>
      <c r="O467" s="10">
        <f t="shared" ref="O467:O488" si="169">N467-K467</f>
        <v>-656.54</v>
      </c>
      <c r="P467" s="10">
        <f t="shared" ref="P467:P488" si="170">O467*0.21</f>
        <v>-137.87339999999998</v>
      </c>
      <c r="R467" s="11" t="s">
        <v>104</v>
      </c>
      <c r="S467" s="10">
        <f t="shared" si="168"/>
        <v>2026264.9699999997</v>
      </c>
      <c r="T467" s="12">
        <f t="shared" si="162"/>
        <v>7.5160456433296585E-3</v>
      </c>
      <c r="U467" s="13">
        <f>SUMIFS('KYPCo Gen Asset Grid 2020'!$BK:$BK,'KYPCo Gen Asset Grid 2020'!$BJ:$BJ,'Select cpr_ledger'!H467,'KYPCo Gen Asset Grid 2020'!$BL:$BL,'Select cpr_ledger'!R467)</f>
        <v>0</v>
      </c>
      <c r="V467" s="14">
        <f t="shared" si="163"/>
        <v>0</v>
      </c>
      <c r="X467" s="17">
        <f t="shared" si="164"/>
        <v>0</v>
      </c>
    </row>
    <row r="468" spans="1:24" x14ac:dyDescent="0.2">
      <c r="A468" t="s">
        <v>11</v>
      </c>
      <c r="B468" t="s">
        <v>26</v>
      </c>
      <c r="C468" t="s">
        <v>13</v>
      </c>
      <c r="D468" t="s">
        <v>27</v>
      </c>
      <c r="E468" t="s">
        <v>15</v>
      </c>
      <c r="F468" t="s">
        <v>16</v>
      </c>
      <c r="G468" t="s">
        <v>24</v>
      </c>
      <c r="H468">
        <v>1968</v>
      </c>
      <c r="I468" s="3">
        <v>10967.59</v>
      </c>
      <c r="J468" s="3">
        <v>9583.61</v>
      </c>
      <c r="K468" s="3">
        <v>1383.98</v>
      </c>
      <c r="L468" s="10">
        <f>SUMIFS('KYPCo Gen Asset Grid 2020'!$O:$O,'KYPCo Gen Asset Grid 2020'!$BJ:$BJ,'Select cpr_ledger'!H468,'KYPCo Gen Asset Grid 2020'!$BL:$BL,'Select cpr_ledger'!R468)*T468</f>
        <v>0</v>
      </c>
      <c r="M468" s="10">
        <f>SUMIFS('KYPCo Gen Asset Grid 2020'!$P:$P,'KYPCo Gen Asset Grid 2020'!$BJ:$BJ,'Select cpr_ledger'!H468,'KYPCo Gen Asset Grid 2020'!$BL:$BL,'Select cpr_ledger'!R468)*T468</f>
        <v>0</v>
      </c>
      <c r="N468" s="10">
        <f t="shared" si="167"/>
        <v>0</v>
      </c>
      <c r="O468" s="10">
        <f t="shared" si="169"/>
        <v>-1383.98</v>
      </c>
      <c r="P468" s="10">
        <f t="shared" si="170"/>
        <v>-290.63580000000002</v>
      </c>
      <c r="R468" s="11" t="s">
        <v>104</v>
      </c>
      <c r="S468" s="10">
        <f t="shared" si="168"/>
        <v>42150.600000000006</v>
      </c>
      <c r="T468" s="12">
        <f t="shared" si="162"/>
        <v>0.26020009205088418</v>
      </c>
      <c r="U468" s="13">
        <f>SUMIFS('KYPCo Gen Asset Grid 2020'!$BK:$BK,'KYPCo Gen Asset Grid 2020'!$BJ:$BJ,'Select cpr_ledger'!H468,'KYPCo Gen Asset Grid 2020'!$BL:$BL,'Select cpr_ledger'!R468)</f>
        <v>0</v>
      </c>
      <c r="V468" s="14">
        <f t="shared" si="163"/>
        <v>0</v>
      </c>
      <c r="X468" s="17">
        <f t="shared" si="164"/>
        <v>0</v>
      </c>
    </row>
    <row r="469" spans="1:24" x14ac:dyDescent="0.2">
      <c r="A469" t="s">
        <v>11</v>
      </c>
      <c r="B469" t="s">
        <v>12</v>
      </c>
      <c r="C469" t="s">
        <v>13</v>
      </c>
      <c r="D469" t="s">
        <v>14</v>
      </c>
      <c r="E469" t="s">
        <v>15</v>
      </c>
      <c r="F469" t="s">
        <v>16</v>
      </c>
      <c r="G469" t="s">
        <v>24</v>
      </c>
      <c r="H469">
        <v>1984</v>
      </c>
      <c r="I469" s="3">
        <v>120854.66</v>
      </c>
      <c r="J469" s="3">
        <v>119169.37</v>
      </c>
      <c r="K469" s="3">
        <v>1685.29</v>
      </c>
      <c r="L469" s="10">
        <f>SUMIFS('KYPCo Gen Asset Grid 2020'!$O:$O,'KYPCo Gen Asset Grid 2020'!$BJ:$BJ,'Select cpr_ledger'!H469,'KYPCo Gen Asset Grid 2020'!$BL:$BL,'Select cpr_ledger'!R469)*T469</f>
        <v>18307.516820942292</v>
      </c>
      <c r="M469" s="10">
        <f>SUMIFS('KYPCo Gen Asset Grid 2020'!$P:$P,'KYPCo Gen Asset Grid 2020'!$BJ:$BJ,'Select cpr_ledger'!H469,'KYPCo Gen Asset Grid 2020'!$BL:$BL,'Select cpr_ledger'!R469)*T469</f>
        <v>18307.516820942292</v>
      </c>
      <c r="N469" s="10">
        <f t="shared" si="167"/>
        <v>0</v>
      </c>
      <c r="O469" s="10">
        <f t="shared" si="169"/>
        <v>-1685.29</v>
      </c>
      <c r="P469" s="10">
        <f t="shared" si="170"/>
        <v>-353.91089999999997</v>
      </c>
      <c r="R469" s="11" t="s">
        <v>104</v>
      </c>
      <c r="S469" s="10">
        <f t="shared" si="168"/>
        <v>2738875.73</v>
      </c>
      <c r="T469" s="12">
        <f t="shared" si="162"/>
        <v>4.4125645671408392E-2</v>
      </c>
      <c r="U469" s="13">
        <f>SUMIFS('KYPCo Gen Asset Grid 2020'!$BK:$BK,'KYPCo Gen Asset Grid 2020'!$BJ:$BJ,'Select cpr_ledger'!H469,'KYPCo Gen Asset Grid 2020'!$BL:$BL,'Select cpr_ledger'!R469)</f>
        <v>0</v>
      </c>
      <c r="V469" s="14">
        <f t="shared" si="163"/>
        <v>0</v>
      </c>
      <c r="X469" s="17">
        <f t="shared" si="164"/>
        <v>0</v>
      </c>
    </row>
    <row r="470" spans="1:24" x14ac:dyDescent="0.2">
      <c r="A470" t="s">
        <v>11</v>
      </c>
      <c r="B470" t="s">
        <v>64</v>
      </c>
      <c r="C470" t="s">
        <v>13</v>
      </c>
      <c r="D470" t="s">
        <v>65</v>
      </c>
      <c r="E470" t="s">
        <v>15</v>
      </c>
      <c r="F470" t="s">
        <v>38</v>
      </c>
      <c r="G470" t="s">
        <v>39</v>
      </c>
      <c r="H470">
        <v>1991</v>
      </c>
      <c r="I470" s="3">
        <v>329.02</v>
      </c>
      <c r="J470" s="3">
        <v>313.38</v>
      </c>
      <c r="K470" s="3">
        <v>15.64</v>
      </c>
      <c r="L470" s="10">
        <f>SUMIFS('KYPCo Gen Asset Grid 2020'!$O:$O,'KYPCo Gen Asset Grid 2020'!$BJ:$BJ,'Select cpr_ledger'!H470,'KYPCo Gen Asset Grid 2020'!$BL:$BL,'Select cpr_ledger'!R470)*T470</f>
        <v>1918.862919069712</v>
      </c>
      <c r="M470" s="10">
        <f>SUMIFS('KYPCo Gen Asset Grid 2020'!$P:$P,'KYPCo Gen Asset Grid 2020'!$BJ:$BJ,'Select cpr_ledger'!H470,'KYPCo Gen Asset Grid 2020'!$BL:$BL,'Select cpr_ledger'!R470)*T470</f>
        <v>1918.862919069712</v>
      </c>
      <c r="N470" s="10">
        <f t="shared" si="167"/>
        <v>0</v>
      </c>
      <c r="O470" s="10">
        <f t="shared" si="169"/>
        <v>-15.64</v>
      </c>
      <c r="P470" s="10">
        <f t="shared" si="170"/>
        <v>-3.2844000000000002</v>
      </c>
      <c r="R470" s="11" t="s">
        <v>112</v>
      </c>
      <c r="S470" s="10">
        <f t="shared" si="168"/>
        <v>1010.87</v>
      </c>
      <c r="T470" s="12">
        <f t="shared" si="162"/>
        <v>0.32548201054537179</v>
      </c>
      <c r="U470" s="13">
        <f>SUMIFS('KYPCo Gen Asset Grid 2020'!$BK:$BK,'KYPCo Gen Asset Grid 2020'!$BJ:$BJ,'Select cpr_ledger'!H470,'KYPCo Gen Asset Grid 2020'!$BL:$BL,'Select cpr_ledger'!R470)</f>
        <v>0</v>
      </c>
      <c r="V470" s="14">
        <f t="shared" si="163"/>
        <v>0</v>
      </c>
      <c r="X470" s="17">
        <f t="shared" si="164"/>
        <v>0</v>
      </c>
    </row>
    <row r="471" spans="1:24" x14ac:dyDescent="0.2">
      <c r="A471" t="s">
        <v>11</v>
      </c>
      <c r="B471" t="s">
        <v>22</v>
      </c>
      <c r="C471" t="s">
        <v>13</v>
      </c>
      <c r="D471" t="s">
        <v>25</v>
      </c>
      <c r="E471" t="s">
        <v>15</v>
      </c>
      <c r="F471" t="s">
        <v>16</v>
      </c>
      <c r="G471" t="s">
        <v>24</v>
      </c>
      <c r="H471">
        <v>1984</v>
      </c>
      <c r="I471" s="3">
        <v>25265.93</v>
      </c>
      <c r="J471" s="3">
        <v>24239.86</v>
      </c>
      <c r="K471" s="3">
        <v>1026.07</v>
      </c>
      <c r="L471" s="10">
        <f>SUMIFS('KYPCo Gen Asset Grid 2020'!$O:$O,'KYPCo Gen Asset Grid 2020'!$BJ:$BJ,'Select cpr_ledger'!H471,'KYPCo Gen Asset Grid 2020'!$BL:$BL,'Select cpr_ledger'!R471)*T471</f>
        <v>3827.3777649264862</v>
      </c>
      <c r="M471" s="10">
        <f>SUMIFS('KYPCo Gen Asset Grid 2020'!$P:$P,'KYPCo Gen Asset Grid 2020'!$BJ:$BJ,'Select cpr_ledger'!H471,'KYPCo Gen Asset Grid 2020'!$BL:$BL,'Select cpr_ledger'!R471)*T471</f>
        <v>3827.3777649264862</v>
      </c>
      <c r="N471" s="10">
        <f t="shared" si="167"/>
        <v>0</v>
      </c>
      <c r="O471" s="10">
        <f t="shared" si="169"/>
        <v>-1026.07</v>
      </c>
      <c r="P471" s="10">
        <f t="shared" si="170"/>
        <v>-215.47469999999998</v>
      </c>
      <c r="R471" s="11" t="s">
        <v>104</v>
      </c>
      <c r="S471" s="10">
        <f t="shared" si="168"/>
        <v>2738875.73</v>
      </c>
      <c r="T471" s="12">
        <f t="shared" si="162"/>
        <v>9.2249274851181357E-3</v>
      </c>
      <c r="U471" s="13">
        <f>SUMIFS('KYPCo Gen Asset Grid 2020'!$BK:$BK,'KYPCo Gen Asset Grid 2020'!$BJ:$BJ,'Select cpr_ledger'!H471,'KYPCo Gen Asset Grid 2020'!$BL:$BL,'Select cpr_ledger'!R471)</f>
        <v>0</v>
      </c>
      <c r="V471" s="14">
        <f t="shared" si="163"/>
        <v>0</v>
      </c>
      <c r="X471" s="17">
        <f t="shared" si="164"/>
        <v>0</v>
      </c>
    </row>
    <row r="472" spans="1:24" x14ac:dyDescent="0.2">
      <c r="A472" t="s">
        <v>11</v>
      </c>
      <c r="B472" t="s">
        <v>22</v>
      </c>
      <c r="C472" t="s">
        <v>13</v>
      </c>
      <c r="D472" t="s">
        <v>25</v>
      </c>
      <c r="E472" t="s">
        <v>15</v>
      </c>
      <c r="F472" t="s">
        <v>16</v>
      </c>
      <c r="G472" t="s">
        <v>24</v>
      </c>
      <c r="H472">
        <v>2007</v>
      </c>
      <c r="I472" s="3">
        <v>368311.77</v>
      </c>
      <c r="J472" s="3">
        <v>146000.87</v>
      </c>
      <c r="K472" s="3">
        <v>222310.9</v>
      </c>
      <c r="L472" s="10">
        <f>SUMIFS('KYPCo Gen Asset Grid 2020'!$O:$O,'KYPCo Gen Asset Grid 2020'!$BJ:$BJ,'Select cpr_ledger'!H472,'KYPCo Gen Asset Grid 2020'!$BL:$BL,'Select cpr_ledger'!R472)*T472</f>
        <v>138899.82413923219</v>
      </c>
      <c r="M472" s="10">
        <f>SUMIFS('KYPCo Gen Asset Grid 2020'!$P:$P,'KYPCo Gen Asset Grid 2020'!$BJ:$BJ,'Select cpr_ledger'!H472,'KYPCo Gen Asset Grid 2020'!$BL:$BL,'Select cpr_ledger'!R472)*T472</f>
        <v>99041.440433631389</v>
      </c>
      <c r="N472" s="10">
        <f t="shared" si="167"/>
        <v>39858.383705600812</v>
      </c>
      <c r="O472" s="10">
        <f t="shared" si="169"/>
        <v>-182452.51629439919</v>
      </c>
      <c r="P472" s="10">
        <f t="shared" si="170"/>
        <v>-38315.02842182383</v>
      </c>
      <c r="R472" s="11" t="s">
        <v>104</v>
      </c>
      <c r="S472" s="10">
        <f t="shared" si="168"/>
        <v>514164505.98999995</v>
      </c>
      <c r="T472" s="12">
        <f t="shared" si="162"/>
        <v>7.163306017999682E-4</v>
      </c>
      <c r="U472" s="13">
        <f>SUMIFS('KYPCo Gen Asset Grid 2020'!$BK:$BK,'KYPCo Gen Asset Grid 2020'!$BJ:$BJ,'Select cpr_ledger'!H472,'KYPCo Gen Asset Grid 2020'!$BL:$BL,'Select cpr_ledger'!R472)</f>
        <v>55642441.640000008</v>
      </c>
      <c r="V472" s="14">
        <f t="shared" si="163"/>
        <v>39858.383705600812</v>
      </c>
      <c r="X472" s="17">
        <f t="shared" si="164"/>
        <v>0</v>
      </c>
    </row>
    <row r="473" spans="1:24" x14ac:dyDescent="0.2">
      <c r="A473" t="s">
        <v>11</v>
      </c>
      <c r="B473" t="s">
        <v>26</v>
      </c>
      <c r="C473" t="s">
        <v>13</v>
      </c>
      <c r="D473" t="s">
        <v>27</v>
      </c>
      <c r="E473" t="s">
        <v>15</v>
      </c>
      <c r="F473" t="s">
        <v>16</v>
      </c>
      <c r="G473" t="s">
        <v>24</v>
      </c>
      <c r="H473">
        <v>1973</v>
      </c>
      <c r="I473" s="3">
        <v>480.91</v>
      </c>
      <c r="J473" s="3">
        <v>425.55</v>
      </c>
      <c r="K473" s="3">
        <v>55.36</v>
      </c>
      <c r="L473" s="10">
        <f>SUMIFS('KYPCo Gen Asset Grid 2020'!$O:$O,'KYPCo Gen Asset Grid 2020'!$BJ:$BJ,'Select cpr_ledger'!H473,'KYPCo Gen Asset Grid 2020'!$BL:$BL,'Select cpr_ledger'!R473)*T473</f>
        <v>1098.6872501682271</v>
      </c>
      <c r="M473" s="10">
        <f>SUMIFS('KYPCo Gen Asset Grid 2020'!$P:$P,'KYPCo Gen Asset Grid 2020'!$BJ:$BJ,'Select cpr_ledger'!H473,'KYPCo Gen Asset Grid 2020'!$BL:$BL,'Select cpr_ledger'!R473)*T473</f>
        <v>1098.6872501682271</v>
      </c>
      <c r="N473" s="10">
        <f t="shared" si="167"/>
        <v>0</v>
      </c>
      <c r="O473" s="10">
        <f t="shared" si="169"/>
        <v>-55.36</v>
      </c>
      <c r="P473" s="10">
        <f t="shared" si="170"/>
        <v>-11.625599999999999</v>
      </c>
      <c r="R473" s="11" t="s">
        <v>104</v>
      </c>
      <c r="S473" s="10">
        <f t="shared" si="168"/>
        <v>548929.58000000007</v>
      </c>
      <c r="T473" s="12">
        <f t="shared" si="162"/>
        <v>8.7608687438559961E-4</v>
      </c>
      <c r="U473" s="13">
        <f>SUMIFS('KYPCo Gen Asset Grid 2020'!$BK:$BK,'KYPCo Gen Asset Grid 2020'!$BJ:$BJ,'Select cpr_ledger'!H473,'KYPCo Gen Asset Grid 2020'!$BL:$BL,'Select cpr_ledger'!R473)</f>
        <v>0</v>
      </c>
      <c r="V473" s="14">
        <f t="shared" si="163"/>
        <v>0</v>
      </c>
      <c r="X473" s="17">
        <f t="shared" si="164"/>
        <v>0</v>
      </c>
    </row>
    <row r="474" spans="1:24" x14ac:dyDescent="0.2">
      <c r="A474" t="s">
        <v>11</v>
      </c>
      <c r="B474" t="s">
        <v>21</v>
      </c>
      <c r="C474" t="s">
        <v>13</v>
      </c>
      <c r="D474" t="s">
        <v>48</v>
      </c>
      <c r="E474" t="s">
        <v>15</v>
      </c>
      <c r="F474" t="s">
        <v>16</v>
      </c>
      <c r="G474" t="s">
        <v>24</v>
      </c>
      <c r="H474">
        <v>1991</v>
      </c>
      <c r="I474" s="3">
        <v>45620.92</v>
      </c>
      <c r="J474" s="3">
        <v>28022.94</v>
      </c>
      <c r="K474" s="3">
        <v>17597.98</v>
      </c>
      <c r="L474" s="10">
        <f>SUMIFS('KYPCo Gen Asset Grid 2020'!$O:$O,'KYPCo Gen Asset Grid 2020'!$BJ:$BJ,'Select cpr_ledger'!H474,'KYPCo Gen Asset Grid 2020'!$BL:$BL,'Select cpr_ledger'!R474)*T474</f>
        <v>0</v>
      </c>
      <c r="M474" s="10">
        <f>SUMIFS('KYPCo Gen Asset Grid 2020'!$P:$P,'KYPCo Gen Asset Grid 2020'!$BJ:$BJ,'Select cpr_ledger'!H474,'KYPCo Gen Asset Grid 2020'!$BL:$BL,'Select cpr_ledger'!R474)*T474</f>
        <v>0</v>
      </c>
      <c r="N474" s="10">
        <f t="shared" si="167"/>
        <v>0</v>
      </c>
      <c r="O474" s="10">
        <f t="shared" si="169"/>
        <v>-17597.98</v>
      </c>
      <c r="P474" s="10">
        <f t="shared" si="170"/>
        <v>-3695.5757999999996</v>
      </c>
      <c r="R474" s="11" t="s">
        <v>106</v>
      </c>
      <c r="S474" s="10">
        <f t="shared" si="168"/>
        <v>45620.92</v>
      </c>
      <c r="T474" s="12">
        <f t="shared" si="162"/>
        <v>1</v>
      </c>
      <c r="U474" s="13">
        <f>SUMIFS('KYPCo Gen Asset Grid 2020'!$BK:$BK,'KYPCo Gen Asset Grid 2020'!$BJ:$BJ,'Select cpr_ledger'!H474,'KYPCo Gen Asset Grid 2020'!$BL:$BL,'Select cpr_ledger'!R474)</f>
        <v>0</v>
      </c>
      <c r="V474" s="14">
        <f t="shared" si="163"/>
        <v>0</v>
      </c>
      <c r="X474" s="17">
        <f t="shared" si="164"/>
        <v>0</v>
      </c>
    </row>
    <row r="475" spans="1:24" x14ac:dyDescent="0.2">
      <c r="A475" t="s">
        <v>11</v>
      </c>
      <c r="B475" t="s">
        <v>34</v>
      </c>
      <c r="C475" t="s">
        <v>13</v>
      </c>
      <c r="D475" t="s">
        <v>40</v>
      </c>
      <c r="E475" t="s">
        <v>15</v>
      </c>
      <c r="F475" t="s">
        <v>19</v>
      </c>
      <c r="G475" t="s">
        <v>20</v>
      </c>
      <c r="H475">
        <v>1979</v>
      </c>
      <c r="I475" s="3">
        <v>23118</v>
      </c>
      <c r="J475" s="3">
        <v>23811.54</v>
      </c>
      <c r="K475" s="3">
        <v>-693.54</v>
      </c>
      <c r="L475" s="10">
        <f>SUMIFS('KYPCo Gen Asset Grid 2020'!$O:$O,'KYPCo Gen Asset Grid 2020'!$BJ:$BJ,'Select cpr_ledger'!H475,'KYPCo Gen Asset Grid 2020'!$BL:$BL,'Select cpr_ledger'!R475)*T475</f>
        <v>56292.384852848249</v>
      </c>
      <c r="M475" s="10">
        <f>SUMIFS('KYPCo Gen Asset Grid 2020'!$P:$P,'KYPCo Gen Asset Grid 2020'!$BJ:$BJ,'Select cpr_ledger'!H475,'KYPCo Gen Asset Grid 2020'!$BL:$BL,'Select cpr_ledger'!R475)*T475</f>
        <v>56292.384852848249</v>
      </c>
      <c r="N475" s="10">
        <f t="shared" si="167"/>
        <v>0</v>
      </c>
      <c r="O475" s="10">
        <f t="shared" si="169"/>
        <v>693.54</v>
      </c>
      <c r="P475" s="10">
        <f t="shared" si="170"/>
        <v>145.64339999999999</v>
      </c>
      <c r="R475" s="11" t="s">
        <v>104</v>
      </c>
      <c r="S475" s="10">
        <f t="shared" si="168"/>
        <v>1841146.6700000002</v>
      </c>
      <c r="T475" s="12">
        <f t="shared" si="162"/>
        <v>1.2556305468048343E-2</v>
      </c>
      <c r="U475" s="13">
        <f>SUMIFS('KYPCo Gen Asset Grid 2020'!$BK:$BK,'KYPCo Gen Asset Grid 2020'!$BJ:$BJ,'Select cpr_ledger'!H475,'KYPCo Gen Asset Grid 2020'!$BL:$BL,'Select cpr_ledger'!R475)</f>
        <v>0</v>
      </c>
      <c r="V475" s="14">
        <f t="shared" si="163"/>
        <v>0</v>
      </c>
      <c r="X475" s="17">
        <f t="shared" si="164"/>
        <v>0</v>
      </c>
    </row>
    <row r="476" spans="1:24" x14ac:dyDescent="0.2">
      <c r="A476" t="s">
        <v>11</v>
      </c>
      <c r="B476" t="s">
        <v>34</v>
      </c>
      <c r="C476" t="s">
        <v>13</v>
      </c>
      <c r="D476" t="s">
        <v>40</v>
      </c>
      <c r="E476" t="s">
        <v>15</v>
      </c>
      <c r="F476" t="s">
        <v>19</v>
      </c>
      <c r="G476" t="s">
        <v>20</v>
      </c>
      <c r="H476">
        <v>1978</v>
      </c>
      <c r="I476" s="3">
        <v>228604.5</v>
      </c>
      <c r="J476" s="3">
        <v>235462.64</v>
      </c>
      <c r="K476" s="3">
        <v>-6858.14</v>
      </c>
      <c r="L476" s="10">
        <f>SUMIFS('KYPCo Gen Asset Grid 2020'!$O:$O,'KYPCo Gen Asset Grid 2020'!$BJ:$BJ,'Select cpr_ledger'!H476,'KYPCo Gen Asset Grid 2020'!$BL:$BL,'Select cpr_ledger'!R476)*T476</f>
        <v>316871.28083719651</v>
      </c>
      <c r="M476" s="10">
        <f>SUMIFS('KYPCo Gen Asset Grid 2020'!$P:$P,'KYPCo Gen Asset Grid 2020'!$BJ:$BJ,'Select cpr_ledger'!H476,'KYPCo Gen Asset Grid 2020'!$BL:$BL,'Select cpr_ledger'!R476)*T476</f>
        <v>316871.28083719651</v>
      </c>
      <c r="N476" s="10">
        <f t="shared" si="167"/>
        <v>0</v>
      </c>
      <c r="O476" s="10">
        <f t="shared" si="169"/>
        <v>6858.14</v>
      </c>
      <c r="P476" s="10">
        <f t="shared" si="170"/>
        <v>1440.2094</v>
      </c>
      <c r="R476" s="11" t="s">
        <v>104</v>
      </c>
      <c r="S476" s="10">
        <f t="shared" si="168"/>
        <v>40116366.789999999</v>
      </c>
      <c r="T476" s="12">
        <f t="shared" si="162"/>
        <v>5.6985344958254136E-3</v>
      </c>
      <c r="U476" s="13">
        <f>SUMIFS('KYPCo Gen Asset Grid 2020'!$BK:$BK,'KYPCo Gen Asset Grid 2020'!$BJ:$BJ,'Select cpr_ledger'!H476,'KYPCo Gen Asset Grid 2020'!$BL:$BL,'Select cpr_ledger'!R476)</f>
        <v>0</v>
      </c>
      <c r="V476" s="14">
        <f t="shared" si="163"/>
        <v>0</v>
      </c>
      <c r="X476" s="17">
        <f t="shared" si="164"/>
        <v>0</v>
      </c>
    </row>
    <row r="477" spans="1:24" x14ac:dyDescent="0.2">
      <c r="A477" t="s">
        <v>11</v>
      </c>
      <c r="B477" t="s">
        <v>21</v>
      </c>
      <c r="C477" t="s">
        <v>13</v>
      </c>
      <c r="D477" t="s">
        <v>48</v>
      </c>
      <c r="E477" t="s">
        <v>15</v>
      </c>
      <c r="F477" t="s">
        <v>16</v>
      </c>
      <c r="G477" t="s">
        <v>24</v>
      </c>
      <c r="H477">
        <v>1987</v>
      </c>
      <c r="I477" s="3">
        <v>4262.99</v>
      </c>
      <c r="J477" s="3">
        <v>2860.92</v>
      </c>
      <c r="K477" s="3">
        <v>1402.07</v>
      </c>
      <c r="L477" s="10">
        <f>SUMIFS('KYPCo Gen Asset Grid 2020'!$O:$O,'KYPCo Gen Asset Grid 2020'!$BJ:$BJ,'Select cpr_ledger'!H477,'KYPCo Gen Asset Grid 2020'!$BL:$BL,'Select cpr_ledger'!R477)*T477</f>
        <v>0</v>
      </c>
      <c r="M477" s="10">
        <f>SUMIFS('KYPCo Gen Asset Grid 2020'!$P:$P,'KYPCo Gen Asset Grid 2020'!$BJ:$BJ,'Select cpr_ledger'!H477,'KYPCo Gen Asset Grid 2020'!$BL:$BL,'Select cpr_ledger'!R477)*T477</f>
        <v>0</v>
      </c>
      <c r="N477" s="10">
        <f t="shared" si="167"/>
        <v>0</v>
      </c>
      <c r="O477" s="10">
        <f t="shared" si="169"/>
        <v>-1402.07</v>
      </c>
      <c r="P477" s="10">
        <f t="shared" si="170"/>
        <v>-294.43469999999996</v>
      </c>
      <c r="R477" s="11" t="s">
        <v>106</v>
      </c>
      <c r="S477" s="10">
        <f t="shared" si="168"/>
        <v>46055.979999999996</v>
      </c>
      <c r="T477" s="12">
        <f t="shared" si="162"/>
        <v>9.2561052875218375E-2</v>
      </c>
      <c r="U477" s="13">
        <f>SUMIFS('KYPCo Gen Asset Grid 2020'!$BK:$BK,'KYPCo Gen Asset Grid 2020'!$BJ:$BJ,'Select cpr_ledger'!H477,'KYPCo Gen Asset Grid 2020'!$BL:$BL,'Select cpr_ledger'!R477)</f>
        <v>0</v>
      </c>
      <c r="V477" s="14">
        <f t="shared" si="163"/>
        <v>0</v>
      </c>
      <c r="X477" s="17">
        <f t="shared" si="164"/>
        <v>0</v>
      </c>
    </row>
    <row r="478" spans="1:24" x14ac:dyDescent="0.2">
      <c r="A478" t="s">
        <v>11</v>
      </c>
      <c r="B478" t="s">
        <v>26</v>
      </c>
      <c r="C478" t="s">
        <v>13</v>
      </c>
      <c r="D478" t="s">
        <v>45</v>
      </c>
      <c r="E478" t="s">
        <v>15</v>
      </c>
      <c r="F478" t="s">
        <v>19</v>
      </c>
      <c r="G478" t="s">
        <v>20</v>
      </c>
      <c r="H478">
        <v>1975</v>
      </c>
      <c r="I478" s="3">
        <v>45274.5</v>
      </c>
      <c r="J478" s="3">
        <v>45441.16</v>
      </c>
      <c r="K478" s="3">
        <v>-166.66</v>
      </c>
      <c r="L478" s="10">
        <f>SUMIFS('KYPCo Gen Asset Grid 2020'!$O:$O,'KYPCo Gen Asset Grid 2020'!$BJ:$BJ,'Select cpr_ledger'!H478,'KYPCo Gen Asset Grid 2020'!$BL:$BL,'Select cpr_ledger'!R478)*T478</f>
        <v>88330.877929435548</v>
      </c>
      <c r="M478" s="10">
        <f>SUMIFS('KYPCo Gen Asset Grid 2020'!$P:$P,'KYPCo Gen Asset Grid 2020'!$BJ:$BJ,'Select cpr_ledger'!H478,'KYPCo Gen Asset Grid 2020'!$BL:$BL,'Select cpr_ledger'!R478)*T478</f>
        <v>88330.877929435548</v>
      </c>
      <c r="N478" s="10">
        <f t="shared" si="167"/>
        <v>0</v>
      </c>
      <c r="O478" s="10">
        <f t="shared" si="169"/>
        <v>166.66</v>
      </c>
      <c r="P478" s="10">
        <f t="shared" si="170"/>
        <v>34.998599999999996</v>
      </c>
      <c r="R478" s="11" t="s">
        <v>104</v>
      </c>
      <c r="S478" s="10">
        <f t="shared" si="168"/>
        <v>883928.82</v>
      </c>
      <c r="T478" s="12">
        <f t="shared" si="162"/>
        <v>5.1219621960057825E-2</v>
      </c>
      <c r="U478" s="13">
        <f>SUMIFS('KYPCo Gen Asset Grid 2020'!$BK:$BK,'KYPCo Gen Asset Grid 2020'!$BJ:$BJ,'Select cpr_ledger'!H478,'KYPCo Gen Asset Grid 2020'!$BL:$BL,'Select cpr_ledger'!R478)</f>
        <v>0</v>
      </c>
      <c r="V478" s="14">
        <f t="shared" si="163"/>
        <v>0</v>
      </c>
      <c r="X478" s="17">
        <f t="shared" si="164"/>
        <v>0</v>
      </c>
    </row>
    <row r="479" spans="1:24" x14ac:dyDescent="0.2">
      <c r="A479" t="s">
        <v>11</v>
      </c>
      <c r="B479" t="s">
        <v>34</v>
      </c>
      <c r="C479" t="s">
        <v>13</v>
      </c>
      <c r="D479" t="s">
        <v>35</v>
      </c>
      <c r="E479" t="s">
        <v>15</v>
      </c>
      <c r="F479" t="s">
        <v>16</v>
      </c>
      <c r="G479" t="s">
        <v>24</v>
      </c>
      <c r="H479">
        <v>1984</v>
      </c>
      <c r="I479" s="3">
        <v>18468.009999999998</v>
      </c>
      <c r="J479" s="3">
        <v>14826.64</v>
      </c>
      <c r="K479" s="3">
        <v>3641.37</v>
      </c>
      <c r="L479" s="10">
        <f>SUMIFS('KYPCo Gen Asset Grid 2020'!$O:$O,'KYPCo Gen Asset Grid 2020'!$BJ:$BJ,'Select cpr_ledger'!H479,'KYPCo Gen Asset Grid 2020'!$BL:$BL,'Select cpr_ledger'!R479)*T479</f>
        <v>2797.6033669229669</v>
      </c>
      <c r="M479" s="10">
        <f>SUMIFS('KYPCo Gen Asset Grid 2020'!$P:$P,'KYPCo Gen Asset Grid 2020'!$BJ:$BJ,'Select cpr_ledger'!H479,'KYPCo Gen Asset Grid 2020'!$BL:$BL,'Select cpr_ledger'!R479)*T479</f>
        <v>2797.6033669229669</v>
      </c>
      <c r="N479" s="10">
        <f t="shared" si="167"/>
        <v>0</v>
      </c>
      <c r="O479" s="10">
        <f t="shared" si="169"/>
        <v>-3641.37</v>
      </c>
      <c r="P479" s="10">
        <f t="shared" si="170"/>
        <v>-764.68769999999995</v>
      </c>
      <c r="R479" s="11" t="s">
        <v>104</v>
      </c>
      <c r="S479" s="10">
        <f t="shared" si="168"/>
        <v>2738875.73</v>
      </c>
      <c r="T479" s="12">
        <f t="shared" si="162"/>
        <v>6.7429163717479066E-3</v>
      </c>
      <c r="U479" s="13">
        <f>SUMIFS('KYPCo Gen Asset Grid 2020'!$BK:$BK,'KYPCo Gen Asset Grid 2020'!$BJ:$BJ,'Select cpr_ledger'!H479,'KYPCo Gen Asset Grid 2020'!$BL:$BL,'Select cpr_ledger'!R479)</f>
        <v>0</v>
      </c>
      <c r="V479" s="14">
        <f t="shared" si="163"/>
        <v>0</v>
      </c>
      <c r="X479" s="17">
        <f t="shared" si="164"/>
        <v>0</v>
      </c>
    </row>
    <row r="480" spans="1:24" x14ac:dyDescent="0.2">
      <c r="A480" t="s">
        <v>11</v>
      </c>
      <c r="B480" t="s">
        <v>26</v>
      </c>
      <c r="C480" t="s">
        <v>13</v>
      </c>
      <c r="D480" t="s">
        <v>27</v>
      </c>
      <c r="E480" t="s">
        <v>15</v>
      </c>
      <c r="F480" t="s">
        <v>16</v>
      </c>
      <c r="G480" t="s">
        <v>24</v>
      </c>
      <c r="H480">
        <v>2019</v>
      </c>
      <c r="I480" s="3">
        <v>359758.66</v>
      </c>
      <c r="J480" s="3">
        <v>14920.29</v>
      </c>
      <c r="K480" s="3">
        <v>344838.37</v>
      </c>
      <c r="L480" s="10">
        <f>SUMIFS('KYPCo Gen Asset Grid 2020'!$O:$O,'KYPCo Gen Asset Grid 2020'!$BJ:$BJ,'Select cpr_ledger'!H480,'KYPCo Gen Asset Grid 2020'!$BL:$BL,'Select cpr_ledger'!R480)*T480</f>
        <v>165901.72898984532</v>
      </c>
      <c r="M480" s="10">
        <f>SUMIFS('KYPCo Gen Asset Grid 2020'!$P:$P,'KYPCo Gen Asset Grid 2020'!$BJ:$BJ,'Select cpr_ledger'!H480,'KYPCo Gen Asset Grid 2020'!$BL:$BL,'Select cpr_ledger'!R480)*T480</f>
        <v>16031.217231647326</v>
      </c>
      <c r="N480" s="10">
        <f t="shared" si="167"/>
        <v>149870.511758198</v>
      </c>
      <c r="O480" s="10">
        <f t="shared" si="169"/>
        <v>-194967.85824180199</v>
      </c>
      <c r="P480" s="10">
        <f t="shared" si="170"/>
        <v>-40943.250230778416</v>
      </c>
      <c r="R480" s="11" t="s">
        <v>104</v>
      </c>
      <c r="S480" s="10">
        <f t="shared" si="168"/>
        <v>28269942.77</v>
      </c>
      <c r="T480" s="12">
        <f t="shared" si="162"/>
        <v>1.2725836161995173E-2</v>
      </c>
      <c r="U480" s="13">
        <f>SUMIFS('KYPCo Gen Asset Grid 2020'!$BK:$BK,'KYPCo Gen Asset Grid 2020'!$BJ:$BJ,'Select cpr_ledger'!H480,'KYPCo Gen Asset Grid 2020'!$BL:$BL,'Select cpr_ledger'!R480)</f>
        <v>11776869.5</v>
      </c>
      <c r="V480" s="14">
        <f t="shared" si="163"/>
        <v>149870.511758198</v>
      </c>
      <c r="X480" s="17">
        <f t="shared" si="164"/>
        <v>0</v>
      </c>
    </row>
    <row r="481" spans="1:24" x14ac:dyDescent="0.2">
      <c r="A481" t="s">
        <v>11</v>
      </c>
      <c r="B481" t="s">
        <v>12</v>
      </c>
      <c r="C481" t="s">
        <v>13</v>
      </c>
      <c r="D481" t="s">
        <v>14</v>
      </c>
      <c r="E481" t="s">
        <v>15</v>
      </c>
      <c r="F481" t="s">
        <v>16</v>
      </c>
      <c r="G481" t="s">
        <v>24</v>
      </c>
      <c r="H481">
        <v>2016</v>
      </c>
      <c r="I481" s="3">
        <v>60505122.009999998</v>
      </c>
      <c r="J481" s="3">
        <v>10213639.119999999</v>
      </c>
      <c r="K481" s="3">
        <v>50291482.890000001</v>
      </c>
      <c r="L481" s="10">
        <f>SUMIFS('KYPCo Gen Asset Grid 2020'!$O:$O,'KYPCo Gen Asset Grid 2020'!$BJ:$BJ,'Select cpr_ledger'!H481,'KYPCo Gen Asset Grid 2020'!$BL:$BL,'Select cpr_ledger'!R481)*T481</f>
        <v>28276725.515818466</v>
      </c>
      <c r="M481" s="10">
        <f>SUMIFS('KYPCo Gen Asset Grid 2020'!$P:$P,'KYPCo Gen Asset Grid 2020'!$BJ:$BJ,'Select cpr_ledger'!H481,'KYPCo Gen Asset Grid 2020'!$BL:$BL,'Select cpr_ledger'!R481)*T481</f>
        <v>8351813.6540032867</v>
      </c>
      <c r="N481" s="10">
        <f t="shared" si="167"/>
        <v>19924911.861815181</v>
      </c>
      <c r="O481" s="10">
        <f t="shared" si="169"/>
        <v>-30366571.02818482</v>
      </c>
      <c r="P481" s="10">
        <f t="shared" si="170"/>
        <v>-6376979.9159188122</v>
      </c>
      <c r="R481" s="11" t="s">
        <v>104</v>
      </c>
      <c r="S481" s="10">
        <f t="shared" si="168"/>
        <v>70475807.170000002</v>
      </c>
      <c r="T481" s="12">
        <f t="shared" si="162"/>
        <v>0.85852329245482828</v>
      </c>
      <c r="U481" s="13">
        <f>SUMIFS('KYPCo Gen Asset Grid 2020'!$BK:$BK,'KYPCo Gen Asset Grid 2020'!$BJ:$BJ,'Select cpr_ledger'!H481,'KYPCo Gen Asset Grid 2020'!$BL:$BL,'Select cpr_ledger'!R481)</f>
        <v>23208353.27</v>
      </c>
      <c r="V481" s="14">
        <f t="shared" si="163"/>
        <v>19924911.861815181</v>
      </c>
      <c r="X481" s="17">
        <f t="shared" si="164"/>
        <v>0</v>
      </c>
    </row>
    <row r="482" spans="1:24" x14ac:dyDescent="0.2">
      <c r="A482" t="s">
        <v>11</v>
      </c>
      <c r="B482" t="s">
        <v>34</v>
      </c>
      <c r="C482" t="s">
        <v>13</v>
      </c>
      <c r="D482" t="s">
        <v>40</v>
      </c>
      <c r="E482" t="s">
        <v>15</v>
      </c>
      <c r="F482" t="s">
        <v>19</v>
      </c>
      <c r="G482" t="s">
        <v>20</v>
      </c>
      <c r="H482">
        <v>1990</v>
      </c>
      <c r="I482" s="3">
        <v>30725.360000000001</v>
      </c>
      <c r="J482" s="3">
        <v>28217.200000000001</v>
      </c>
      <c r="K482" s="3">
        <v>2508.16</v>
      </c>
      <c r="L482" s="10">
        <f>SUMIFS('KYPCo Gen Asset Grid 2020'!$O:$O,'KYPCo Gen Asset Grid 2020'!$BJ:$BJ,'Select cpr_ledger'!H482,'KYPCo Gen Asset Grid 2020'!$BL:$BL,'Select cpr_ledger'!R482)*T482</f>
        <v>22035.299104292855</v>
      </c>
      <c r="M482" s="10">
        <f>SUMIFS('KYPCo Gen Asset Grid 2020'!$P:$P,'KYPCo Gen Asset Grid 2020'!$BJ:$BJ,'Select cpr_ledger'!H482,'KYPCo Gen Asset Grid 2020'!$BL:$BL,'Select cpr_ledger'!R482)*T482</f>
        <v>22035.299104292855</v>
      </c>
      <c r="N482" s="10">
        <f t="shared" si="167"/>
        <v>0</v>
      </c>
      <c r="O482" s="10">
        <f t="shared" si="169"/>
        <v>-2508.16</v>
      </c>
      <c r="P482" s="10">
        <f t="shared" si="170"/>
        <v>-526.71359999999993</v>
      </c>
      <c r="R482" s="11" t="s">
        <v>104</v>
      </c>
      <c r="S482" s="10">
        <f t="shared" si="168"/>
        <v>1292457.03</v>
      </c>
      <c r="T482" s="12">
        <f t="shared" si="162"/>
        <v>2.3772829027824623E-2</v>
      </c>
      <c r="U482" s="13">
        <f>SUMIFS('KYPCo Gen Asset Grid 2020'!$BK:$BK,'KYPCo Gen Asset Grid 2020'!$BJ:$BJ,'Select cpr_ledger'!H482,'KYPCo Gen Asset Grid 2020'!$BL:$BL,'Select cpr_ledger'!R482)</f>
        <v>0</v>
      </c>
      <c r="V482" s="14">
        <f t="shared" si="163"/>
        <v>0</v>
      </c>
      <c r="X482" s="17">
        <f t="shared" si="164"/>
        <v>0</v>
      </c>
    </row>
    <row r="483" spans="1:24" x14ac:dyDescent="0.2">
      <c r="A483" t="s">
        <v>11</v>
      </c>
      <c r="B483" t="s">
        <v>26</v>
      </c>
      <c r="C483" t="s">
        <v>13</v>
      </c>
      <c r="D483" t="s">
        <v>45</v>
      </c>
      <c r="E483" t="s">
        <v>15</v>
      </c>
      <c r="F483" t="s">
        <v>19</v>
      </c>
      <c r="G483" t="s">
        <v>20</v>
      </c>
      <c r="H483">
        <v>1983</v>
      </c>
      <c r="I483" s="3">
        <v>3573.8</v>
      </c>
      <c r="J483" s="3">
        <v>3330.91</v>
      </c>
      <c r="K483" s="3">
        <v>242.89</v>
      </c>
      <c r="L483" s="10">
        <f>SUMIFS('KYPCo Gen Asset Grid 2020'!$O:$O,'KYPCo Gen Asset Grid 2020'!$BJ:$BJ,'Select cpr_ledger'!H483,'KYPCo Gen Asset Grid 2020'!$BL:$BL,'Select cpr_ledger'!R483)*T483</f>
        <v>297.40202839036363</v>
      </c>
      <c r="M483" s="10">
        <f>SUMIFS('KYPCo Gen Asset Grid 2020'!$P:$P,'KYPCo Gen Asset Grid 2020'!$BJ:$BJ,'Select cpr_ledger'!H483,'KYPCo Gen Asset Grid 2020'!$BL:$BL,'Select cpr_ledger'!R483)*T483</f>
        <v>297.40202839036363</v>
      </c>
      <c r="N483" s="10">
        <f t="shared" si="167"/>
        <v>0</v>
      </c>
      <c r="O483" s="10">
        <f t="shared" si="169"/>
        <v>-242.89</v>
      </c>
      <c r="P483" s="10">
        <f t="shared" si="170"/>
        <v>-51.006899999999995</v>
      </c>
      <c r="R483" s="11" t="s">
        <v>104</v>
      </c>
      <c r="S483" s="10">
        <f t="shared" si="168"/>
        <v>2149971.7599999998</v>
      </c>
      <c r="T483" s="12">
        <f t="shared" si="162"/>
        <v>1.6622543916576841E-3</v>
      </c>
      <c r="U483" s="13">
        <f>SUMIFS('KYPCo Gen Asset Grid 2020'!$BK:$BK,'KYPCo Gen Asset Grid 2020'!$BJ:$BJ,'Select cpr_ledger'!H483,'KYPCo Gen Asset Grid 2020'!$BL:$BL,'Select cpr_ledger'!R483)</f>
        <v>0</v>
      </c>
      <c r="V483" s="14">
        <f t="shared" si="163"/>
        <v>0</v>
      </c>
      <c r="X483" s="17">
        <f t="shared" si="164"/>
        <v>0</v>
      </c>
    </row>
    <row r="484" spans="1:24" x14ac:dyDescent="0.2">
      <c r="A484" t="s">
        <v>11</v>
      </c>
      <c r="B484" t="s">
        <v>26</v>
      </c>
      <c r="C484" t="s">
        <v>13</v>
      </c>
      <c r="D484" t="s">
        <v>45</v>
      </c>
      <c r="E484" t="s">
        <v>15</v>
      </c>
      <c r="F484" t="s">
        <v>19</v>
      </c>
      <c r="G484" t="s">
        <v>20</v>
      </c>
      <c r="H484">
        <v>1981</v>
      </c>
      <c r="I484" s="3">
        <v>21643</v>
      </c>
      <c r="J484" s="3">
        <v>21247.9</v>
      </c>
      <c r="K484" s="3">
        <v>395.1</v>
      </c>
      <c r="L484" s="10">
        <f>SUMIFS('KYPCo Gen Asset Grid 2020'!$O:$O,'KYPCo Gen Asset Grid 2020'!$BJ:$BJ,'Select cpr_ledger'!H484,'KYPCo Gen Asset Grid 2020'!$BL:$BL,'Select cpr_ledger'!R484)*T484</f>
        <v>5695.7694054364019</v>
      </c>
      <c r="M484" s="10">
        <f>SUMIFS('KYPCo Gen Asset Grid 2020'!$P:$P,'KYPCo Gen Asset Grid 2020'!$BJ:$BJ,'Select cpr_ledger'!H484,'KYPCo Gen Asset Grid 2020'!$BL:$BL,'Select cpr_ledger'!R484)*T484</f>
        <v>5695.7694054364019</v>
      </c>
      <c r="N484" s="10">
        <f t="shared" si="167"/>
        <v>0</v>
      </c>
      <c r="O484" s="10">
        <f t="shared" si="169"/>
        <v>-395.1</v>
      </c>
      <c r="P484" s="10">
        <f t="shared" si="170"/>
        <v>-82.971000000000004</v>
      </c>
      <c r="R484" s="11" t="s">
        <v>104</v>
      </c>
      <c r="S484" s="10">
        <f t="shared" si="168"/>
        <v>2469681.64</v>
      </c>
      <c r="T484" s="12">
        <f t="shared" si="162"/>
        <v>8.7634777088110832E-3</v>
      </c>
      <c r="U484" s="13">
        <f>SUMIFS('KYPCo Gen Asset Grid 2020'!$BK:$BK,'KYPCo Gen Asset Grid 2020'!$BJ:$BJ,'Select cpr_ledger'!H484,'KYPCo Gen Asset Grid 2020'!$BL:$BL,'Select cpr_ledger'!R484)</f>
        <v>0</v>
      </c>
      <c r="V484" s="14">
        <f t="shared" si="163"/>
        <v>0</v>
      </c>
      <c r="X484" s="17">
        <f t="shared" si="164"/>
        <v>0</v>
      </c>
    </row>
    <row r="485" spans="1:24" x14ac:dyDescent="0.2">
      <c r="A485" t="s">
        <v>11</v>
      </c>
      <c r="B485" t="s">
        <v>43</v>
      </c>
      <c r="C485" t="s">
        <v>13</v>
      </c>
      <c r="D485" t="s">
        <v>44</v>
      </c>
      <c r="E485" t="s">
        <v>15</v>
      </c>
      <c r="F485" t="s">
        <v>16</v>
      </c>
      <c r="G485" t="s">
        <v>24</v>
      </c>
      <c r="H485">
        <v>1996</v>
      </c>
      <c r="I485" s="3">
        <v>79163.960000000006</v>
      </c>
      <c r="J485" s="3">
        <v>44026.94</v>
      </c>
      <c r="K485" s="3">
        <v>35137.019999999997</v>
      </c>
      <c r="L485" s="10">
        <f>SUMIFS('KYPCo Gen Asset Grid 2020'!$O:$O,'KYPCo Gen Asset Grid 2020'!$BJ:$BJ,'Select cpr_ledger'!H485,'KYPCo Gen Asset Grid 2020'!$BL:$BL,'Select cpr_ledger'!R485)*T485</f>
        <v>98527.016636175875</v>
      </c>
      <c r="M485" s="10">
        <f>SUMIFS('KYPCo Gen Asset Grid 2020'!$P:$P,'KYPCo Gen Asset Grid 2020'!$BJ:$BJ,'Select cpr_ledger'!H485,'KYPCo Gen Asset Grid 2020'!$BL:$BL,'Select cpr_ledger'!R485)*T485</f>
        <v>98527.016636175875</v>
      </c>
      <c r="N485" s="10">
        <f t="shared" si="167"/>
        <v>0</v>
      </c>
      <c r="O485" s="10">
        <f t="shared" si="169"/>
        <v>-35137.019999999997</v>
      </c>
      <c r="P485" s="10">
        <f t="shared" si="170"/>
        <v>-7378.7741999999989</v>
      </c>
      <c r="R485" s="11" t="s">
        <v>104</v>
      </c>
      <c r="S485" s="10">
        <f t="shared" si="168"/>
        <v>1874497.2099999997</v>
      </c>
      <c r="T485" s="12">
        <f t="shared" si="162"/>
        <v>4.2232103402277149E-2</v>
      </c>
      <c r="U485" s="13">
        <f>SUMIFS('KYPCo Gen Asset Grid 2020'!$BK:$BK,'KYPCo Gen Asset Grid 2020'!$BJ:$BJ,'Select cpr_ledger'!H485,'KYPCo Gen Asset Grid 2020'!$BL:$BL,'Select cpr_ledger'!R485)</f>
        <v>0</v>
      </c>
      <c r="V485" s="14">
        <f t="shared" si="163"/>
        <v>0</v>
      </c>
      <c r="X485" s="17">
        <f t="shared" si="164"/>
        <v>0</v>
      </c>
    </row>
    <row r="486" spans="1:24" x14ac:dyDescent="0.2">
      <c r="A486" t="s">
        <v>11</v>
      </c>
      <c r="B486" t="s">
        <v>12</v>
      </c>
      <c r="C486" t="s">
        <v>13</v>
      </c>
      <c r="D486" t="s">
        <v>14</v>
      </c>
      <c r="E486" t="s">
        <v>15</v>
      </c>
      <c r="F486" t="s">
        <v>16</v>
      </c>
      <c r="G486" t="s">
        <v>24</v>
      </c>
      <c r="H486">
        <v>1987</v>
      </c>
      <c r="I486" s="3">
        <v>266496.92</v>
      </c>
      <c r="J486" s="3">
        <v>262867.09999999998</v>
      </c>
      <c r="K486" s="3">
        <v>3629.82</v>
      </c>
      <c r="L486" s="10">
        <f>SUMIFS('KYPCo Gen Asset Grid 2020'!$O:$O,'KYPCo Gen Asset Grid 2020'!$BJ:$BJ,'Select cpr_ledger'!H486,'KYPCo Gen Asset Grid 2020'!$BL:$BL,'Select cpr_ledger'!R486)*T486</f>
        <v>165337.21017417766</v>
      </c>
      <c r="M486" s="10">
        <f>SUMIFS('KYPCo Gen Asset Grid 2020'!$P:$P,'KYPCo Gen Asset Grid 2020'!$BJ:$BJ,'Select cpr_ledger'!H486,'KYPCo Gen Asset Grid 2020'!$BL:$BL,'Select cpr_ledger'!R486)*T486</f>
        <v>165337.21017417766</v>
      </c>
      <c r="N486" s="10">
        <f t="shared" si="167"/>
        <v>0</v>
      </c>
      <c r="O486" s="10">
        <f t="shared" si="169"/>
        <v>-3629.82</v>
      </c>
      <c r="P486" s="10">
        <f t="shared" si="170"/>
        <v>-762.26220000000001</v>
      </c>
      <c r="R486" s="11" t="s">
        <v>104</v>
      </c>
      <c r="S486" s="10">
        <f t="shared" si="168"/>
        <v>3571575.57</v>
      </c>
      <c r="T486" s="12">
        <f t="shared" si="162"/>
        <v>7.4616066432552058E-2</v>
      </c>
      <c r="U486" s="13">
        <f>SUMIFS('KYPCo Gen Asset Grid 2020'!$BK:$BK,'KYPCo Gen Asset Grid 2020'!$BJ:$BJ,'Select cpr_ledger'!H486,'KYPCo Gen Asset Grid 2020'!$BL:$BL,'Select cpr_ledger'!R486)</f>
        <v>0</v>
      </c>
      <c r="V486" s="14">
        <f t="shared" si="163"/>
        <v>0</v>
      </c>
      <c r="X486" s="17">
        <f t="shared" si="164"/>
        <v>0</v>
      </c>
    </row>
    <row r="487" spans="1:24" x14ac:dyDescent="0.2">
      <c r="A487" t="s">
        <v>11</v>
      </c>
      <c r="B487" t="s">
        <v>21</v>
      </c>
      <c r="C487" t="s">
        <v>13</v>
      </c>
      <c r="D487" t="s">
        <v>48</v>
      </c>
      <c r="E487" t="s">
        <v>15</v>
      </c>
      <c r="F487" t="s">
        <v>16</v>
      </c>
      <c r="G487" t="s">
        <v>24</v>
      </c>
      <c r="H487">
        <v>1981</v>
      </c>
      <c r="I487" s="3">
        <v>2597.9</v>
      </c>
      <c r="J487" s="3">
        <v>1930.75</v>
      </c>
      <c r="K487" s="3">
        <v>667.15</v>
      </c>
      <c r="L487" s="10">
        <f>SUMIFS('KYPCo Gen Asset Grid 2020'!$O:$O,'KYPCo Gen Asset Grid 2020'!$BJ:$BJ,'Select cpr_ledger'!H487,'KYPCo Gen Asset Grid 2020'!$BL:$BL,'Select cpr_ledger'!R487)*T487</f>
        <v>0</v>
      </c>
      <c r="M487" s="10">
        <f>SUMIFS('KYPCo Gen Asset Grid 2020'!$P:$P,'KYPCo Gen Asset Grid 2020'!$BJ:$BJ,'Select cpr_ledger'!H487,'KYPCo Gen Asset Grid 2020'!$BL:$BL,'Select cpr_ledger'!R487)*T487</f>
        <v>0</v>
      </c>
      <c r="N487" s="10">
        <f t="shared" si="167"/>
        <v>0</v>
      </c>
      <c r="O487" s="10">
        <f t="shared" si="169"/>
        <v>-667.15</v>
      </c>
      <c r="P487" s="10">
        <f t="shared" si="170"/>
        <v>-140.10149999999999</v>
      </c>
      <c r="R487" s="11" t="s">
        <v>106</v>
      </c>
      <c r="S487" s="10">
        <f t="shared" si="168"/>
        <v>56287.89</v>
      </c>
      <c r="T487" s="12">
        <f t="shared" si="162"/>
        <v>4.6153799689418101E-2</v>
      </c>
      <c r="U487" s="13">
        <f>SUMIFS('KYPCo Gen Asset Grid 2020'!$BK:$BK,'KYPCo Gen Asset Grid 2020'!$BJ:$BJ,'Select cpr_ledger'!H487,'KYPCo Gen Asset Grid 2020'!$BL:$BL,'Select cpr_ledger'!R487)</f>
        <v>0</v>
      </c>
      <c r="V487" s="14">
        <f t="shared" si="163"/>
        <v>0</v>
      </c>
      <c r="X487" s="17">
        <f t="shared" si="164"/>
        <v>0</v>
      </c>
    </row>
    <row r="488" spans="1:24" x14ac:dyDescent="0.2">
      <c r="A488" t="s">
        <v>11</v>
      </c>
      <c r="B488" t="s">
        <v>43</v>
      </c>
      <c r="C488" t="s">
        <v>13</v>
      </c>
      <c r="D488" t="s">
        <v>44</v>
      </c>
      <c r="E488" t="s">
        <v>15</v>
      </c>
      <c r="F488" t="s">
        <v>16</v>
      </c>
      <c r="G488" t="s">
        <v>24</v>
      </c>
      <c r="H488">
        <v>2001</v>
      </c>
      <c r="I488" s="3">
        <v>17168.009999999998</v>
      </c>
      <c r="J488" s="3">
        <v>7599.4</v>
      </c>
      <c r="K488" s="3">
        <v>9568.61</v>
      </c>
      <c r="L488" s="10">
        <f>SUMIFS('KYPCo Gen Asset Grid 2020'!$O:$O,'KYPCo Gen Asset Grid 2020'!$BJ:$BJ,'Select cpr_ledger'!H488,'KYPCo Gen Asset Grid 2020'!$BL:$BL,'Select cpr_ledger'!R488)*T488</f>
        <v>8084.2967138461827</v>
      </c>
      <c r="M488" s="10">
        <f>SUMIFS('KYPCo Gen Asset Grid 2020'!$P:$P,'KYPCo Gen Asset Grid 2020'!$BJ:$BJ,'Select cpr_ledger'!H488,'KYPCo Gen Asset Grid 2020'!$BL:$BL,'Select cpr_ledger'!R488)*T488</f>
        <v>8023.018898738409</v>
      </c>
      <c r="N488" s="10">
        <f t="shared" si="167"/>
        <v>61.277815107775723</v>
      </c>
      <c r="O488" s="10">
        <f t="shared" si="169"/>
        <v>-9507.3321848922242</v>
      </c>
      <c r="P488" s="10">
        <f t="shared" si="170"/>
        <v>-1996.539758827367</v>
      </c>
      <c r="R488" s="11" t="s">
        <v>104</v>
      </c>
      <c r="S488" s="10">
        <f t="shared" si="168"/>
        <v>6921977.7199999997</v>
      </c>
      <c r="T488" s="12">
        <f t="shared" si="162"/>
        <v>2.4802174601625268E-3</v>
      </c>
      <c r="U488" s="13">
        <f>SUMIFS('KYPCo Gen Asset Grid 2020'!$BK:$BK,'KYPCo Gen Asset Grid 2020'!$BJ:$BJ,'Select cpr_ledger'!H488,'KYPCo Gen Asset Grid 2020'!$BL:$BL,'Select cpr_ledger'!R488)</f>
        <v>24706.630000000176</v>
      </c>
      <c r="V488" s="14">
        <f t="shared" si="163"/>
        <v>61.277815107775723</v>
      </c>
      <c r="X488" s="17">
        <f t="shared" si="164"/>
        <v>-2.0463630789890885E-12</v>
      </c>
    </row>
    <row r="489" spans="1:24" x14ac:dyDescent="0.2">
      <c r="A489" t="s">
        <v>11</v>
      </c>
      <c r="B489" t="s">
        <v>12</v>
      </c>
      <c r="C489" t="s">
        <v>13</v>
      </c>
      <c r="D489" t="s">
        <v>18</v>
      </c>
      <c r="E489" t="s">
        <v>15</v>
      </c>
      <c r="F489" t="s">
        <v>19</v>
      </c>
      <c r="G489" t="s">
        <v>20</v>
      </c>
      <c r="H489">
        <v>1973</v>
      </c>
      <c r="I489" s="3">
        <v>380929.07</v>
      </c>
      <c r="J489" s="3">
        <v>384392.57</v>
      </c>
      <c r="K489" s="3">
        <v>-3463.5</v>
      </c>
      <c r="L489" s="10">
        <f>SUMIFS('KYPCo Gen Asset Grid 2020'!$O:$O,'KYPCo Gen Asset Grid 2020'!$BJ:$BJ,'Select cpr_ledger'!H489,'KYPCo Gen Asset Grid 2020'!$BL:$BL,'Select cpr_ledger'!R489)*T489</f>
        <v>870270.76256979501</v>
      </c>
      <c r="M489" s="10">
        <f>SUMIFS('KYPCo Gen Asset Grid 2020'!$P:$P,'KYPCo Gen Asset Grid 2020'!$BJ:$BJ,'Select cpr_ledger'!H489,'KYPCo Gen Asset Grid 2020'!$BL:$BL,'Select cpr_ledger'!R489)*T489</f>
        <v>870270.76256979501</v>
      </c>
      <c r="N489" s="10">
        <f t="shared" si="167"/>
        <v>0</v>
      </c>
      <c r="O489" s="10">
        <f t="shared" ref="O489:O512" si="171">N489-K489</f>
        <v>3463.5</v>
      </c>
      <c r="P489" s="10">
        <f t="shared" ref="P489:P512" si="172">O489*0.21</f>
        <v>727.33499999999992</v>
      </c>
      <c r="R489" s="11" t="s">
        <v>104</v>
      </c>
      <c r="S489" s="10">
        <f t="shared" ref="S489:S492" si="173">SUMIFS($I:$I,$H:$H,H489,$R:$R,R489)</f>
        <v>548929.58000000007</v>
      </c>
      <c r="T489" s="12">
        <f t="shared" ref="T489:T492" si="174">I489/S489</f>
        <v>0.6939488850282034</v>
      </c>
      <c r="U489" s="13">
        <f>SUMIFS('KYPCo Gen Asset Grid 2020'!$BK:$BK,'KYPCo Gen Asset Grid 2020'!$BJ:$BJ,'Select cpr_ledger'!H489,'KYPCo Gen Asset Grid 2020'!$BL:$BL,'Select cpr_ledger'!R489)</f>
        <v>0</v>
      </c>
      <c r="V489" s="14">
        <f t="shared" ref="V489:V492" si="175">U489*T489</f>
        <v>0</v>
      </c>
      <c r="X489" s="17">
        <f t="shared" ref="X489:X492" si="176">L489-M489-V489</f>
        <v>0</v>
      </c>
    </row>
    <row r="490" spans="1:24" x14ac:dyDescent="0.2">
      <c r="A490" t="s">
        <v>11</v>
      </c>
      <c r="B490" t="s">
        <v>22</v>
      </c>
      <c r="C490" t="s">
        <v>13</v>
      </c>
      <c r="D490" t="s">
        <v>25</v>
      </c>
      <c r="E490" t="s">
        <v>15</v>
      </c>
      <c r="F490" t="s">
        <v>16</v>
      </c>
      <c r="G490" t="s">
        <v>24</v>
      </c>
      <c r="H490">
        <v>1998</v>
      </c>
      <c r="I490" s="3">
        <v>4339966.9800000004</v>
      </c>
      <c r="J490" s="3">
        <v>2867312.46</v>
      </c>
      <c r="K490" s="3">
        <v>1472654.52</v>
      </c>
      <c r="L490" s="10">
        <f>SUMIFS('KYPCo Gen Asset Grid 2020'!$O:$O,'KYPCo Gen Asset Grid 2020'!$BJ:$BJ,'Select cpr_ledger'!H490,'KYPCo Gen Asset Grid 2020'!$BL:$BL,'Select cpr_ledger'!R490)*T490</f>
        <v>274957.57994978991</v>
      </c>
      <c r="M490" s="10">
        <f>SUMIFS('KYPCo Gen Asset Grid 2020'!$P:$P,'KYPCo Gen Asset Grid 2020'!$BJ:$BJ,'Select cpr_ledger'!H490,'KYPCo Gen Asset Grid 2020'!$BL:$BL,'Select cpr_ledger'!R490)*T490</f>
        <v>274957.57994978991</v>
      </c>
      <c r="N490" s="10">
        <f t="shared" si="167"/>
        <v>0</v>
      </c>
      <c r="O490" s="10">
        <f t="shared" si="171"/>
        <v>-1472654.52</v>
      </c>
      <c r="P490" s="10">
        <f t="shared" si="172"/>
        <v>-309257.44919999997</v>
      </c>
      <c r="R490" s="11" t="s">
        <v>104</v>
      </c>
      <c r="S490" s="10">
        <f t="shared" si="173"/>
        <v>5611847.2000000011</v>
      </c>
      <c r="T490" s="12">
        <f t="shared" si="174"/>
        <v>0.77335800946255262</v>
      </c>
      <c r="U490" s="13">
        <f>SUMIFS('KYPCo Gen Asset Grid 2020'!$BK:$BK,'KYPCo Gen Asset Grid 2020'!$BJ:$BJ,'Select cpr_ledger'!H490,'KYPCo Gen Asset Grid 2020'!$BL:$BL,'Select cpr_ledger'!R490)</f>
        <v>0</v>
      </c>
      <c r="V490" s="14">
        <f t="shared" si="175"/>
        <v>0</v>
      </c>
      <c r="X490" s="17">
        <f t="shared" si="176"/>
        <v>0</v>
      </c>
    </row>
    <row r="491" spans="1:24" x14ac:dyDescent="0.2">
      <c r="A491" t="s">
        <v>11</v>
      </c>
      <c r="B491" t="s">
        <v>43</v>
      </c>
      <c r="C491" t="s">
        <v>13</v>
      </c>
      <c r="D491" t="s">
        <v>52</v>
      </c>
      <c r="E491" t="s">
        <v>15</v>
      </c>
      <c r="F491" t="s">
        <v>19</v>
      </c>
      <c r="G491" t="s">
        <v>20</v>
      </c>
      <c r="H491">
        <v>1972</v>
      </c>
      <c r="I491" s="3">
        <v>351890.37</v>
      </c>
      <c r="J491" s="3">
        <v>350336.61</v>
      </c>
      <c r="K491" s="3">
        <v>1553.76</v>
      </c>
      <c r="L491" s="10">
        <f>SUMIFS('KYPCo Gen Asset Grid 2020'!$O:$O,'KYPCo Gen Asset Grid 2020'!$BJ:$BJ,'Select cpr_ledger'!H491,'KYPCo Gen Asset Grid 2020'!$BL:$BL,'Select cpr_ledger'!R491)*T491</f>
        <v>391840.10485240293</v>
      </c>
      <c r="M491" s="10">
        <f>SUMIFS('KYPCo Gen Asset Grid 2020'!$P:$P,'KYPCo Gen Asset Grid 2020'!$BJ:$BJ,'Select cpr_ledger'!H491,'KYPCo Gen Asset Grid 2020'!$BL:$BL,'Select cpr_ledger'!R491)*T491</f>
        <v>391840.10485240293</v>
      </c>
      <c r="N491" s="10">
        <f t="shared" si="167"/>
        <v>0</v>
      </c>
      <c r="O491" s="10">
        <f t="shared" si="171"/>
        <v>-1553.76</v>
      </c>
      <c r="P491" s="10">
        <f t="shared" si="172"/>
        <v>-326.28960000000001</v>
      </c>
      <c r="R491" s="11" t="s">
        <v>104</v>
      </c>
      <c r="S491" s="10">
        <f t="shared" si="173"/>
        <v>4783205.67</v>
      </c>
      <c r="T491" s="12">
        <f t="shared" si="174"/>
        <v>7.3567894478599752E-2</v>
      </c>
      <c r="U491" s="13">
        <f>SUMIFS('KYPCo Gen Asset Grid 2020'!$BK:$BK,'KYPCo Gen Asset Grid 2020'!$BJ:$BJ,'Select cpr_ledger'!H491,'KYPCo Gen Asset Grid 2020'!$BL:$BL,'Select cpr_ledger'!R491)</f>
        <v>0</v>
      </c>
      <c r="V491" s="14">
        <f t="shared" si="175"/>
        <v>0</v>
      </c>
      <c r="X491" s="17">
        <f t="shared" si="176"/>
        <v>0</v>
      </c>
    </row>
    <row r="492" spans="1:24" x14ac:dyDescent="0.2">
      <c r="A492" t="s">
        <v>11</v>
      </c>
      <c r="B492" t="s">
        <v>26</v>
      </c>
      <c r="C492" t="s">
        <v>13</v>
      </c>
      <c r="D492" t="s">
        <v>45</v>
      </c>
      <c r="E492" t="s">
        <v>15</v>
      </c>
      <c r="F492" t="s">
        <v>19</v>
      </c>
      <c r="G492" t="s">
        <v>20</v>
      </c>
      <c r="H492">
        <v>2001</v>
      </c>
      <c r="I492" s="3">
        <v>171933.13</v>
      </c>
      <c r="J492" s="3">
        <v>83328.92</v>
      </c>
      <c r="K492" s="3">
        <v>88604.21</v>
      </c>
      <c r="L492" s="10">
        <f>SUMIFS('KYPCo Gen Asset Grid 2020'!$O:$O,'KYPCo Gen Asset Grid 2020'!$BJ:$BJ,'Select cpr_ledger'!H492,'KYPCo Gen Asset Grid 2020'!$BL:$BL,'Select cpr_ledger'!R492)*T492</f>
        <v>80962.117208709038</v>
      </c>
      <c r="M492" s="10">
        <f>SUMIFS('KYPCo Gen Asset Grid 2020'!$P:$P,'KYPCo Gen Asset Grid 2020'!$BJ:$BJ,'Select cpr_ledger'!H492,'KYPCo Gen Asset Grid 2020'!$BL:$BL,'Select cpr_ledger'!R492)*T492</f>
        <v>80348.435917106763</v>
      </c>
      <c r="N492" s="10">
        <f t="shared" si="167"/>
        <v>613.68129160229807</v>
      </c>
      <c r="O492" s="10">
        <f t="shared" si="171"/>
        <v>-87990.528708397702</v>
      </c>
      <c r="P492" s="10">
        <f t="shared" si="172"/>
        <v>-18478.011028763518</v>
      </c>
      <c r="R492" s="11" t="s">
        <v>104</v>
      </c>
      <c r="S492" s="10">
        <f t="shared" si="173"/>
        <v>6921977.7199999997</v>
      </c>
      <c r="T492" s="12">
        <f t="shared" si="174"/>
        <v>2.4838729183312081E-2</v>
      </c>
      <c r="U492" s="13">
        <f>SUMIFS('KYPCo Gen Asset Grid 2020'!$BK:$BK,'KYPCo Gen Asset Grid 2020'!$BJ:$BJ,'Select cpr_ledger'!H492,'KYPCo Gen Asset Grid 2020'!$BL:$BL,'Select cpr_ledger'!R492)</f>
        <v>24706.630000000176</v>
      </c>
      <c r="V492" s="14">
        <f t="shared" si="175"/>
        <v>613.68129160229807</v>
      </c>
      <c r="X492" s="17">
        <f t="shared" si="176"/>
        <v>-2.262368070660159E-11</v>
      </c>
    </row>
    <row r="493" spans="1:24" x14ac:dyDescent="0.2">
      <c r="A493" t="s">
        <v>11</v>
      </c>
      <c r="B493" t="s">
        <v>50</v>
      </c>
      <c r="C493" t="s">
        <v>13</v>
      </c>
      <c r="D493" t="s">
        <v>63</v>
      </c>
      <c r="E493" t="s">
        <v>15</v>
      </c>
      <c r="F493" t="s">
        <v>19</v>
      </c>
      <c r="G493" t="s">
        <v>20</v>
      </c>
      <c r="H493">
        <v>1959</v>
      </c>
      <c r="I493" s="3">
        <v>9068.68</v>
      </c>
      <c r="J493" s="3">
        <v>0</v>
      </c>
      <c r="K493" s="3">
        <v>9068.68</v>
      </c>
      <c r="L493" s="10">
        <f>I493</f>
        <v>9068.68</v>
      </c>
      <c r="M493" s="10">
        <f>J493</f>
        <v>0</v>
      </c>
      <c r="N493" s="10">
        <f t="shared" ref="N493:N497" si="177">L493-M493</f>
        <v>9068.68</v>
      </c>
      <c r="O493" s="10">
        <f t="shared" si="171"/>
        <v>0</v>
      </c>
      <c r="P493" s="10">
        <f t="shared" si="172"/>
        <v>0</v>
      </c>
      <c r="Q493" s="11" t="s">
        <v>95</v>
      </c>
      <c r="S493" s="11"/>
    </row>
    <row r="494" spans="1:24" x14ac:dyDescent="0.2">
      <c r="A494" t="s">
        <v>11</v>
      </c>
      <c r="B494" t="s">
        <v>21</v>
      </c>
      <c r="C494" t="s">
        <v>13</v>
      </c>
      <c r="D494" t="s">
        <v>48</v>
      </c>
      <c r="E494" t="s">
        <v>15</v>
      </c>
      <c r="F494" t="s">
        <v>16</v>
      </c>
      <c r="G494" t="s">
        <v>24</v>
      </c>
      <c r="H494">
        <v>1973</v>
      </c>
      <c r="I494" s="3">
        <v>556.49</v>
      </c>
      <c r="J494" s="3">
        <v>453.86</v>
      </c>
      <c r="K494" s="3">
        <v>102.63</v>
      </c>
      <c r="L494" s="10">
        <f>SUMIFS('KYPCo Gen Asset Grid 2020'!$O:$O,'KYPCo Gen Asset Grid 2020'!$BJ:$BJ,'Select cpr_ledger'!H494,'KYPCo Gen Asset Grid 2020'!$BL:$BL,'Select cpr_ledger'!R494)*T494</f>
        <v>0</v>
      </c>
      <c r="M494" s="10">
        <f>SUMIFS('KYPCo Gen Asset Grid 2020'!$P:$P,'KYPCo Gen Asset Grid 2020'!$BJ:$BJ,'Select cpr_ledger'!H494,'KYPCo Gen Asset Grid 2020'!$BL:$BL,'Select cpr_ledger'!R494)*T494</f>
        <v>0</v>
      </c>
      <c r="N494" s="10">
        <f>V494</f>
        <v>0</v>
      </c>
      <c r="O494" s="10">
        <f t="shared" si="171"/>
        <v>-102.63</v>
      </c>
      <c r="P494" s="10">
        <f t="shared" si="172"/>
        <v>-21.552299999999999</v>
      </c>
      <c r="R494" s="11" t="s">
        <v>106</v>
      </c>
      <c r="S494" s="10">
        <f>SUMIFS($I:$I,$H:$H,H494,$R:$R,R494)</f>
        <v>168258.99</v>
      </c>
      <c r="T494" s="12">
        <f t="shared" ref="T494:T496" si="178">I494/S494</f>
        <v>3.3073418543639187E-3</v>
      </c>
      <c r="U494" s="13">
        <f>SUMIFS('KYPCo Gen Asset Grid 2020'!$BK:$BK,'KYPCo Gen Asset Grid 2020'!$BJ:$BJ,'Select cpr_ledger'!H494,'KYPCo Gen Asset Grid 2020'!$BL:$BL,'Select cpr_ledger'!R494)</f>
        <v>0</v>
      </c>
      <c r="V494" s="14">
        <f t="shared" ref="V494:V496" si="179">U494*T494</f>
        <v>0</v>
      </c>
      <c r="X494" s="17">
        <f t="shared" ref="X494:X496" si="180">L494-M494-V494</f>
        <v>0</v>
      </c>
    </row>
    <row r="495" spans="1:24" x14ac:dyDescent="0.2">
      <c r="A495" t="s">
        <v>11</v>
      </c>
      <c r="B495" t="s">
        <v>12</v>
      </c>
      <c r="C495" t="s">
        <v>13</v>
      </c>
      <c r="D495" t="s">
        <v>18</v>
      </c>
      <c r="E495" t="s">
        <v>15</v>
      </c>
      <c r="F495" t="s">
        <v>19</v>
      </c>
      <c r="G495" t="s">
        <v>20</v>
      </c>
      <c r="H495">
        <v>2006</v>
      </c>
      <c r="I495" s="3">
        <v>14474233.189999999</v>
      </c>
      <c r="J495" s="3">
        <v>6209526.5199999996</v>
      </c>
      <c r="K495" s="3">
        <v>8264706.6699999999</v>
      </c>
      <c r="L495" s="10">
        <f>SUMIFS('KYPCo Gen Asset Grid 2020'!$O:$O,'KYPCo Gen Asset Grid 2020'!$BJ:$BJ,'Select cpr_ledger'!H495,'KYPCo Gen Asset Grid 2020'!$BL:$BL,'Select cpr_ledger'!R495)*T495</f>
        <v>8989992.9634492937</v>
      </c>
      <c r="M495" s="10">
        <f>SUMIFS('KYPCo Gen Asset Grid 2020'!$P:$P,'KYPCo Gen Asset Grid 2020'!$BJ:$BJ,'Select cpr_ledger'!H495,'KYPCo Gen Asset Grid 2020'!$BL:$BL,'Select cpr_ledger'!R495)*T495</f>
        <v>6784022.0444872174</v>
      </c>
      <c r="N495" s="10">
        <f>V495</f>
        <v>2205970.9189620758</v>
      </c>
      <c r="O495" s="10">
        <f t="shared" si="171"/>
        <v>-6058735.7510379236</v>
      </c>
      <c r="P495" s="10">
        <f t="shared" si="172"/>
        <v>-1272334.507717964</v>
      </c>
      <c r="R495" s="11" t="s">
        <v>104</v>
      </c>
      <c r="S495" s="10">
        <f>SUMIFS($I:$I,$H:$H,H495,$R:$R,R495)</f>
        <v>16994916.539999999</v>
      </c>
      <c r="T495" s="12">
        <f t="shared" si="178"/>
        <v>0.85168015717716494</v>
      </c>
      <c r="U495" s="13">
        <f>SUMIFS('KYPCo Gen Asset Grid 2020'!$BK:$BK,'KYPCo Gen Asset Grid 2020'!$BJ:$BJ,'Select cpr_ledger'!H495,'KYPCo Gen Asset Grid 2020'!$BL:$BL,'Select cpr_ledger'!R495)</f>
        <v>2590140.0899999994</v>
      </c>
      <c r="V495" s="14">
        <f t="shared" si="179"/>
        <v>2205970.9189620758</v>
      </c>
      <c r="X495" s="17">
        <f t="shared" si="180"/>
        <v>0</v>
      </c>
    </row>
    <row r="496" spans="1:24" x14ac:dyDescent="0.2">
      <c r="A496" t="s">
        <v>11</v>
      </c>
      <c r="B496" t="s">
        <v>12</v>
      </c>
      <c r="C496" t="s">
        <v>13</v>
      </c>
      <c r="D496" t="s">
        <v>14</v>
      </c>
      <c r="E496" t="s">
        <v>15</v>
      </c>
      <c r="F496" t="s">
        <v>16</v>
      </c>
      <c r="G496" t="s">
        <v>24</v>
      </c>
      <c r="H496">
        <v>2001</v>
      </c>
      <c r="I496" s="3">
        <v>28569.48</v>
      </c>
      <c r="J496" s="3">
        <v>20898.39</v>
      </c>
      <c r="K496" s="3">
        <v>7671.09</v>
      </c>
      <c r="L496" s="10">
        <f>SUMIFS('KYPCo Gen Asset Grid 2020'!$O:$O,'KYPCo Gen Asset Grid 2020'!$BJ:$BJ,'Select cpr_ledger'!H496,'KYPCo Gen Asset Grid 2020'!$BL:$BL,'Select cpr_ledger'!R496)*T496</f>
        <v>13453.169777993739</v>
      </c>
      <c r="M496" s="10">
        <f>SUMIFS('KYPCo Gen Asset Grid 2020'!$P:$P,'KYPCo Gen Asset Grid 2020'!$BJ:$BJ,'Select cpr_ledger'!H496,'KYPCo Gen Asset Grid 2020'!$BL:$BL,'Select cpr_ledger'!R496)*T496</f>
        <v>13351.196671433034</v>
      </c>
      <c r="N496" s="10">
        <f>V496</f>
        <v>101.97310656070778</v>
      </c>
      <c r="O496" s="10">
        <f t="shared" si="171"/>
        <v>-7569.1168934392927</v>
      </c>
      <c r="P496" s="10">
        <f t="shared" si="172"/>
        <v>-1589.5145476222515</v>
      </c>
      <c r="R496" s="11" t="s">
        <v>104</v>
      </c>
      <c r="S496" s="10">
        <f>SUMIFS($I:$I,$H:$H,H496,$R:$R,R496)</f>
        <v>6921977.7199999997</v>
      </c>
      <c r="T496" s="12">
        <f t="shared" si="178"/>
        <v>4.1273579828858507E-3</v>
      </c>
      <c r="U496" s="13">
        <f>SUMIFS('KYPCo Gen Asset Grid 2020'!$BK:$BK,'KYPCo Gen Asset Grid 2020'!$BJ:$BJ,'Select cpr_ledger'!H496,'KYPCo Gen Asset Grid 2020'!$BL:$BL,'Select cpr_ledger'!R496)</f>
        <v>24706.630000000176</v>
      </c>
      <c r="V496" s="14">
        <f t="shared" si="179"/>
        <v>101.97310656070778</v>
      </c>
      <c r="X496" s="17">
        <f t="shared" si="180"/>
        <v>-3.0127011996228248E-12</v>
      </c>
    </row>
    <row r="497" spans="1:24" x14ac:dyDescent="0.2">
      <c r="A497" t="s">
        <v>11</v>
      </c>
      <c r="B497" t="s">
        <v>28</v>
      </c>
      <c r="C497" t="s">
        <v>13</v>
      </c>
      <c r="D497" t="s">
        <v>87</v>
      </c>
      <c r="E497" t="s">
        <v>88</v>
      </c>
      <c r="F497" t="s">
        <v>30</v>
      </c>
      <c r="G497" t="s">
        <v>89</v>
      </c>
      <c r="H497">
        <v>2020</v>
      </c>
      <c r="I497" s="3">
        <v>52536.79</v>
      </c>
      <c r="J497" s="3">
        <v>3243.45</v>
      </c>
      <c r="K497" s="3">
        <v>49293.34</v>
      </c>
      <c r="L497" s="10">
        <f>I497</f>
        <v>52536.79</v>
      </c>
      <c r="M497" s="10">
        <f>L497*6/36</f>
        <v>8756.1316666666662</v>
      </c>
      <c r="N497" s="10">
        <f t="shared" si="177"/>
        <v>43780.658333333333</v>
      </c>
      <c r="O497" s="10">
        <f t="shared" si="171"/>
        <v>-5512.6816666666637</v>
      </c>
      <c r="P497" s="10">
        <f t="shared" si="172"/>
        <v>-1157.6631499999994</v>
      </c>
      <c r="Q497" s="11" t="s">
        <v>99</v>
      </c>
      <c r="S497" s="11"/>
    </row>
    <row r="498" spans="1:24" x14ac:dyDescent="0.2">
      <c r="A498" t="s">
        <v>11</v>
      </c>
      <c r="B498" t="s">
        <v>34</v>
      </c>
      <c r="C498" t="s">
        <v>13</v>
      </c>
      <c r="D498" t="s">
        <v>40</v>
      </c>
      <c r="E498" t="s">
        <v>15</v>
      </c>
      <c r="F498" t="s">
        <v>19</v>
      </c>
      <c r="G498" t="s">
        <v>20</v>
      </c>
      <c r="H498">
        <v>2014</v>
      </c>
      <c r="I498" s="3">
        <v>157666.76999999999</v>
      </c>
      <c r="J498" s="3">
        <v>31004.35</v>
      </c>
      <c r="K498" s="3">
        <v>126662.42</v>
      </c>
      <c r="L498" s="10">
        <f>SUMIFS('KYPCo Gen Asset Grid 2020'!$O:$O,'KYPCo Gen Asset Grid 2020'!$BJ:$BJ,'Select cpr_ledger'!H498,'KYPCo Gen Asset Grid 2020'!$BL:$BL,'Select cpr_ledger'!R498)*T498</f>
        <v>64714.492809848329</v>
      </c>
      <c r="M498" s="10">
        <f>SUMIFS('KYPCo Gen Asset Grid 2020'!$P:$P,'KYPCo Gen Asset Grid 2020'!$BJ:$BJ,'Select cpr_ledger'!H498,'KYPCo Gen Asset Grid 2020'!$BL:$BL,'Select cpr_ledger'!R498)*T498</f>
        <v>25697.477954321261</v>
      </c>
      <c r="N498" s="10">
        <f t="shared" ref="N498:N529" si="181">V498</f>
        <v>39017.014855527072</v>
      </c>
      <c r="O498" s="10">
        <f t="shared" si="171"/>
        <v>-87645.405144472927</v>
      </c>
      <c r="P498" s="10">
        <f t="shared" si="172"/>
        <v>-18405.535080339312</v>
      </c>
      <c r="R498" s="11" t="s">
        <v>104</v>
      </c>
      <c r="S498" s="10">
        <f t="shared" ref="S498:S529" si="182">SUMIFS($I:$I,$H:$H,H498,$R:$R,R498)</f>
        <v>100408159.21000001</v>
      </c>
      <c r="T498" s="12">
        <f t="shared" ref="T498:T547" si="183">I498/S498</f>
        <v>1.5702585451272508E-3</v>
      </c>
      <c r="U498" s="13">
        <f>SUMIFS('KYPCo Gen Asset Grid 2020'!$BK:$BK,'KYPCo Gen Asset Grid 2020'!$BJ:$BJ,'Select cpr_ledger'!H498,'KYPCo Gen Asset Grid 2020'!$BL:$BL,'Select cpr_ledger'!R498)</f>
        <v>24847509.970000006</v>
      </c>
      <c r="V498" s="14">
        <f t="shared" ref="V498:V547" si="184">U498*T498</f>
        <v>39017.014855527072</v>
      </c>
      <c r="X498" s="17">
        <f t="shared" ref="X498:X547" si="185">L498-M498-V498</f>
        <v>0</v>
      </c>
    </row>
    <row r="499" spans="1:24" x14ac:dyDescent="0.2">
      <c r="A499" t="s">
        <v>11</v>
      </c>
      <c r="B499" t="s">
        <v>34</v>
      </c>
      <c r="C499" t="s">
        <v>13</v>
      </c>
      <c r="D499" t="s">
        <v>40</v>
      </c>
      <c r="E499" t="s">
        <v>15</v>
      </c>
      <c r="F499" t="s">
        <v>19</v>
      </c>
      <c r="G499" t="s">
        <v>20</v>
      </c>
      <c r="H499">
        <v>2018</v>
      </c>
      <c r="I499" s="3">
        <v>371713.06</v>
      </c>
      <c r="J499" s="3">
        <v>28113.63</v>
      </c>
      <c r="K499" s="3">
        <v>343599.43</v>
      </c>
      <c r="L499" s="10">
        <f>SUMIFS('KYPCo Gen Asset Grid 2020'!$O:$O,'KYPCo Gen Asset Grid 2020'!$BJ:$BJ,'Select cpr_ledger'!H499,'KYPCo Gen Asset Grid 2020'!$BL:$BL,'Select cpr_ledger'!R499)*T499</f>
        <v>67055.544525259043</v>
      </c>
      <c r="M499" s="10">
        <f>SUMIFS('KYPCo Gen Asset Grid 2020'!$P:$P,'KYPCo Gen Asset Grid 2020'!$BJ:$BJ,'Select cpr_ledger'!H499,'KYPCo Gen Asset Grid 2020'!$BL:$BL,'Select cpr_ledger'!R499)*T499</f>
        <v>11832.621835719867</v>
      </c>
      <c r="N499" s="10">
        <f t="shared" si="181"/>
        <v>55222.922689539177</v>
      </c>
      <c r="O499" s="10">
        <f t="shared" si="171"/>
        <v>-288376.50731046079</v>
      </c>
      <c r="P499" s="10">
        <f t="shared" si="172"/>
        <v>-60559.066535196762</v>
      </c>
      <c r="R499" s="11" t="s">
        <v>104</v>
      </c>
      <c r="S499" s="10">
        <f t="shared" si="182"/>
        <v>21970522.819999997</v>
      </c>
      <c r="T499" s="12">
        <f t="shared" si="183"/>
        <v>1.6918717094052297E-2</v>
      </c>
      <c r="U499" s="13">
        <f>SUMIFS('KYPCo Gen Asset Grid 2020'!$BK:$BK,'KYPCo Gen Asset Grid 2020'!$BJ:$BJ,'Select cpr_ledger'!H499,'KYPCo Gen Asset Grid 2020'!$BL:$BL,'Select cpr_ledger'!R499)</f>
        <v>3264013.6</v>
      </c>
      <c r="V499" s="14">
        <f t="shared" si="184"/>
        <v>55222.922689539177</v>
      </c>
      <c r="X499" s="17">
        <f t="shared" si="185"/>
        <v>0</v>
      </c>
    </row>
    <row r="500" spans="1:24" x14ac:dyDescent="0.2">
      <c r="A500" t="s">
        <v>11</v>
      </c>
      <c r="B500" t="s">
        <v>22</v>
      </c>
      <c r="C500" t="s">
        <v>13</v>
      </c>
      <c r="D500" t="s">
        <v>25</v>
      </c>
      <c r="E500" t="s">
        <v>15</v>
      </c>
      <c r="F500" t="s">
        <v>16</v>
      </c>
      <c r="G500" t="s">
        <v>24</v>
      </c>
      <c r="H500">
        <v>2005</v>
      </c>
      <c r="I500" s="3">
        <v>250803.68</v>
      </c>
      <c r="J500" s="3">
        <v>114148.88</v>
      </c>
      <c r="K500" s="3">
        <v>136654.79999999999</v>
      </c>
      <c r="L500" s="10">
        <f>SUMIFS('KYPCo Gen Asset Grid 2020'!$O:$O,'KYPCo Gen Asset Grid 2020'!$BJ:$BJ,'Select cpr_ledger'!H500,'KYPCo Gen Asset Grid 2020'!$BL:$BL,'Select cpr_ledger'!R500)*T500</f>
        <v>70595.420466900454</v>
      </c>
      <c r="M500" s="10">
        <f>SUMIFS('KYPCo Gen Asset Grid 2020'!$P:$P,'KYPCo Gen Asset Grid 2020'!$BJ:$BJ,'Select cpr_ledger'!H500,'KYPCo Gen Asset Grid 2020'!$BL:$BL,'Select cpr_ledger'!R500)*T500</f>
        <v>56422.324335341837</v>
      </c>
      <c r="N500" s="10">
        <f t="shared" si="181"/>
        <v>14173.096131558612</v>
      </c>
      <c r="O500" s="10">
        <f t="shared" si="171"/>
        <v>-122481.70386844137</v>
      </c>
      <c r="P500" s="10">
        <f t="shared" si="172"/>
        <v>-25721.157812372687</v>
      </c>
      <c r="R500" s="11" t="s">
        <v>104</v>
      </c>
      <c r="S500" s="10">
        <f t="shared" si="182"/>
        <v>21800680.739999998</v>
      </c>
      <c r="T500" s="12">
        <f t="shared" si="183"/>
        <v>1.1504396720044809E-2</v>
      </c>
      <c r="U500" s="13">
        <f>SUMIFS('KYPCo Gen Asset Grid 2020'!$BK:$BK,'KYPCo Gen Asset Grid 2020'!$BJ:$BJ,'Select cpr_ledger'!H500,'KYPCo Gen Asset Grid 2020'!$BL:$BL,'Select cpr_ledger'!R500)</f>
        <v>1231972.1299999997</v>
      </c>
      <c r="V500" s="14">
        <f t="shared" si="184"/>
        <v>14173.096131558612</v>
      </c>
      <c r="X500" s="17">
        <f t="shared" si="185"/>
        <v>0</v>
      </c>
    </row>
    <row r="501" spans="1:24" x14ac:dyDescent="0.2">
      <c r="A501" t="s">
        <v>11</v>
      </c>
      <c r="B501" t="s">
        <v>43</v>
      </c>
      <c r="C501" t="s">
        <v>13</v>
      </c>
      <c r="D501" t="s">
        <v>52</v>
      </c>
      <c r="E501" t="s">
        <v>15</v>
      </c>
      <c r="F501" t="s">
        <v>19</v>
      </c>
      <c r="G501" t="s">
        <v>20</v>
      </c>
      <c r="H501">
        <v>1991</v>
      </c>
      <c r="I501" s="3">
        <v>197304.91</v>
      </c>
      <c r="J501" s="3">
        <v>119480.3</v>
      </c>
      <c r="K501" s="3">
        <v>77824.61</v>
      </c>
      <c r="L501" s="10">
        <f>SUMIFS('KYPCo Gen Asset Grid 2020'!$O:$O,'KYPCo Gen Asset Grid 2020'!$BJ:$BJ,'Select cpr_ledger'!H501,'KYPCo Gen Asset Grid 2020'!$BL:$BL,'Select cpr_ledger'!R501)*T501</f>
        <v>144037.01547300332</v>
      </c>
      <c r="M501" s="10">
        <f>SUMIFS('KYPCo Gen Asset Grid 2020'!$P:$P,'KYPCo Gen Asset Grid 2020'!$BJ:$BJ,'Select cpr_ledger'!H501,'KYPCo Gen Asset Grid 2020'!$BL:$BL,'Select cpr_ledger'!R501)*T501</f>
        <v>144037.01547300332</v>
      </c>
      <c r="N501" s="10">
        <f t="shared" si="181"/>
        <v>0</v>
      </c>
      <c r="O501" s="10">
        <f t="shared" si="171"/>
        <v>-77824.61</v>
      </c>
      <c r="P501" s="10">
        <f t="shared" si="172"/>
        <v>-16343.168099999999</v>
      </c>
      <c r="R501" s="11" t="s">
        <v>104</v>
      </c>
      <c r="S501" s="10">
        <f t="shared" si="182"/>
        <v>2001219.72</v>
      </c>
      <c r="T501" s="12">
        <f t="shared" si="183"/>
        <v>9.8592327483161116E-2</v>
      </c>
      <c r="U501" s="13">
        <f>SUMIFS('KYPCo Gen Asset Grid 2020'!$BK:$BK,'KYPCo Gen Asset Grid 2020'!$BJ:$BJ,'Select cpr_ledger'!H501,'KYPCo Gen Asset Grid 2020'!$BL:$BL,'Select cpr_ledger'!R501)</f>
        <v>0</v>
      </c>
      <c r="V501" s="14">
        <f t="shared" si="184"/>
        <v>0</v>
      </c>
      <c r="X501" s="17">
        <f t="shared" si="185"/>
        <v>0</v>
      </c>
    </row>
    <row r="502" spans="1:24" x14ac:dyDescent="0.2">
      <c r="A502" t="s">
        <v>11</v>
      </c>
      <c r="B502" t="s">
        <v>26</v>
      </c>
      <c r="C502" t="s">
        <v>13</v>
      </c>
      <c r="D502" t="s">
        <v>27</v>
      </c>
      <c r="E502" t="s">
        <v>15</v>
      </c>
      <c r="F502" t="s">
        <v>16</v>
      </c>
      <c r="G502" t="s">
        <v>24</v>
      </c>
      <c r="H502">
        <v>1991</v>
      </c>
      <c r="I502" s="3">
        <v>2076.84</v>
      </c>
      <c r="J502" s="3">
        <v>1693.95</v>
      </c>
      <c r="K502" s="3">
        <v>382.89</v>
      </c>
      <c r="L502" s="10">
        <f>SUMIFS('KYPCo Gen Asset Grid 2020'!$O:$O,'KYPCo Gen Asset Grid 2020'!$BJ:$BJ,'Select cpr_ledger'!H502,'KYPCo Gen Asset Grid 2020'!$BL:$BL,'Select cpr_ledger'!R502)*T502</f>
        <v>1516.1398427183199</v>
      </c>
      <c r="M502" s="10">
        <f>SUMIFS('KYPCo Gen Asset Grid 2020'!$P:$P,'KYPCo Gen Asset Grid 2020'!$BJ:$BJ,'Select cpr_ledger'!H502,'KYPCo Gen Asset Grid 2020'!$BL:$BL,'Select cpr_ledger'!R502)*T502</f>
        <v>1516.1398427183199</v>
      </c>
      <c r="N502" s="10">
        <f t="shared" si="181"/>
        <v>0</v>
      </c>
      <c r="O502" s="10">
        <f t="shared" si="171"/>
        <v>-382.89</v>
      </c>
      <c r="P502" s="10">
        <f t="shared" si="172"/>
        <v>-80.406899999999993</v>
      </c>
      <c r="R502" s="11" t="s">
        <v>104</v>
      </c>
      <c r="S502" s="10">
        <f t="shared" si="182"/>
        <v>2001219.72</v>
      </c>
      <c r="T502" s="12">
        <f t="shared" si="183"/>
        <v>1.0377870951621445E-3</v>
      </c>
      <c r="U502" s="13">
        <f>SUMIFS('KYPCo Gen Asset Grid 2020'!$BK:$BK,'KYPCo Gen Asset Grid 2020'!$BJ:$BJ,'Select cpr_ledger'!H502,'KYPCo Gen Asset Grid 2020'!$BL:$BL,'Select cpr_ledger'!R502)</f>
        <v>0</v>
      </c>
      <c r="V502" s="14">
        <f t="shared" si="184"/>
        <v>0</v>
      </c>
      <c r="X502" s="17">
        <f t="shared" si="185"/>
        <v>0</v>
      </c>
    </row>
    <row r="503" spans="1:24" x14ac:dyDescent="0.2">
      <c r="A503" t="s">
        <v>11</v>
      </c>
      <c r="B503" t="s">
        <v>41</v>
      </c>
      <c r="C503" t="s">
        <v>13</v>
      </c>
      <c r="D503" t="s">
        <v>42</v>
      </c>
      <c r="E503" t="s">
        <v>15</v>
      </c>
      <c r="F503" t="s">
        <v>85</v>
      </c>
      <c r="G503" t="s">
        <v>86</v>
      </c>
      <c r="H503">
        <v>2017</v>
      </c>
      <c r="I503" s="3">
        <v>114433.96</v>
      </c>
      <c r="J503" s="3">
        <v>8109.6</v>
      </c>
      <c r="K503" s="3">
        <v>106324.36</v>
      </c>
      <c r="L503" s="10">
        <f>SUMIFS('KYPCo Gen Asset Grid 2020'!$O:$O,'KYPCo Gen Asset Grid 2020'!$BJ:$BJ,'Select cpr_ledger'!H503,'KYPCo Gen Asset Grid 2020'!$BL:$BL,'Select cpr_ledger'!R503)*T503</f>
        <v>57643.622126291979</v>
      </c>
      <c r="M503" s="10">
        <f>SUMIFS('KYPCo Gen Asset Grid 2020'!$P:$P,'KYPCo Gen Asset Grid 2020'!$BJ:$BJ,'Select cpr_ledger'!H503,'KYPCo Gen Asset Grid 2020'!$BL:$BL,'Select cpr_ledger'!R503)*T503</f>
        <v>39637.488212631935</v>
      </c>
      <c r="N503" s="10">
        <f t="shared" si="181"/>
        <v>18006.133913660036</v>
      </c>
      <c r="O503" s="10">
        <f t="shared" si="171"/>
        <v>-88318.226086339972</v>
      </c>
      <c r="P503" s="10">
        <f t="shared" si="172"/>
        <v>-18546.827478131392</v>
      </c>
      <c r="R503" s="11" t="s">
        <v>112</v>
      </c>
      <c r="S503" s="10">
        <f t="shared" si="182"/>
        <v>153248.85</v>
      </c>
      <c r="T503" s="12">
        <f t="shared" si="183"/>
        <v>0.74671986119308564</v>
      </c>
      <c r="U503" s="13">
        <f>SUMIFS('KYPCo Gen Asset Grid 2020'!$BK:$BK,'KYPCo Gen Asset Grid 2020'!$BJ:$BJ,'Select cpr_ledger'!H503,'KYPCo Gen Asset Grid 2020'!$BL:$BL,'Select cpr_ledger'!R503)</f>
        <v>24113.64</v>
      </c>
      <c r="V503" s="14">
        <f t="shared" si="184"/>
        <v>18006.133913660036</v>
      </c>
      <c r="X503" s="17">
        <f t="shared" si="185"/>
        <v>0</v>
      </c>
    </row>
    <row r="504" spans="1:24" x14ac:dyDescent="0.2">
      <c r="A504" t="s">
        <v>11</v>
      </c>
      <c r="B504" t="s">
        <v>21</v>
      </c>
      <c r="C504" t="s">
        <v>13</v>
      </c>
      <c r="D504" t="s">
        <v>48</v>
      </c>
      <c r="E504" t="s">
        <v>15</v>
      </c>
      <c r="F504" t="s">
        <v>16</v>
      </c>
      <c r="G504" t="s">
        <v>24</v>
      </c>
      <c r="H504">
        <v>1998</v>
      </c>
      <c r="I504" s="3">
        <v>29730.35</v>
      </c>
      <c r="J504" s="3">
        <v>14776.37</v>
      </c>
      <c r="K504" s="3">
        <v>14953.98</v>
      </c>
      <c r="L504" s="10">
        <f>SUMIFS('KYPCo Gen Asset Grid 2020'!$O:$O,'KYPCo Gen Asset Grid 2020'!$BJ:$BJ,'Select cpr_ledger'!H504,'KYPCo Gen Asset Grid 2020'!$BL:$BL,'Select cpr_ledger'!R504)*T504</f>
        <v>0</v>
      </c>
      <c r="M504" s="10">
        <f>SUMIFS('KYPCo Gen Asset Grid 2020'!$P:$P,'KYPCo Gen Asset Grid 2020'!$BJ:$BJ,'Select cpr_ledger'!H504,'KYPCo Gen Asset Grid 2020'!$BL:$BL,'Select cpr_ledger'!R504)*T504</f>
        <v>0</v>
      </c>
      <c r="N504" s="10">
        <f t="shared" si="181"/>
        <v>0</v>
      </c>
      <c r="O504" s="10">
        <f t="shared" si="171"/>
        <v>-14953.98</v>
      </c>
      <c r="P504" s="10">
        <f t="shared" si="172"/>
        <v>-3140.3357999999998</v>
      </c>
      <c r="R504" s="11" t="s">
        <v>106</v>
      </c>
      <c r="S504" s="10">
        <f t="shared" si="182"/>
        <v>1657277.84</v>
      </c>
      <c r="T504" s="12">
        <f t="shared" si="183"/>
        <v>1.7939267202172929E-2</v>
      </c>
      <c r="U504" s="13">
        <f>SUMIFS('KYPCo Gen Asset Grid 2020'!$BK:$BK,'KYPCo Gen Asset Grid 2020'!$BJ:$BJ,'Select cpr_ledger'!H504,'KYPCo Gen Asset Grid 2020'!$BL:$BL,'Select cpr_ledger'!R504)</f>
        <v>0</v>
      </c>
      <c r="V504" s="14">
        <f t="shared" si="184"/>
        <v>0</v>
      </c>
      <c r="X504" s="17">
        <f t="shared" si="185"/>
        <v>0</v>
      </c>
    </row>
    <row r="505" spans="1:24" x14ac:dyDescent="0.2">
      <c r="A505" t="s">
        <v>11</v>
      </c>
      <c r="B505" t="s">
        <v>34</v>
      </c>
      <c r="C505" t="s">
        <v>13</v>
      </c>
      <c r="D505" t="s">
        <v>40</v>
      </c>
      <c r="E505" t="s">
        <v>15</v>
      </c>
      <c r="F505" t="s">
        <v>19</v>
      </c>
      <c r="G505" t="s">
        <v>20</v>
      </c>
      <c r="H505">
        <v>1984</v>
      </c>
      <c r="I505" s="3">
        <v>66687.039999999994</v>
      </c>
      <c r="J505" s="3">
        <v>68687.649999999994</v>
      </c>
      <c r="K505" s="3">
        <v>-2000.61</v>
      </c>
      <c r="L505" s="10">
        <f>SUMIFS('KYPCo Gen Asset Grid 2020'!$O:$O,'KYPCo Gen Asset Grid 2020'!$BJ:$BJ,'Select cpr_ledger'!H505,'KYPCo Gen Asset Grid 2020'!$BL:$BL,'Select cpr_ledger'!R505)*T505</f>
        <v>10102.002740637816</v>
      </c>
      <c r="M505" s="10">
        <f>SUMIFS('KYPCo Gen Asset Grid 2020'!$P:$P,'KYPCo Gen Asset Grid 2020'!$BJ:$BJ,'Select cpr_ledger'!H505,'KYPCo Gen Asset Grid 2020'!$BL:$BL,'Select cpr_ledger'!R505)*T505</f>
        <v>10102.002740637816</v>
      </c>
      <c r="N505" s="10">
        <f t="shared" si="181"/>
        <v>0</v>
      </c>
      <c r="O505" s="10">
        <f t="shared" si="171"/>
        <v>2000.61</v>
      </c>
      <c r="P505" s="10">
        <f t="shared" si="172"/>
        <v>420.12809999999996</v>
      </c>
      <c r="R505" s="11" t="s">
        <v>104</v>
      </c>
      <c r="S505" s="10">
        <f t="shared" si="182"/>
        <v>2738875.73</v>
      </c>
      <c r="T505" s="12">
        <f t="shared" si="183"/>
        <v>2.4348326311248884E-2</v>
      </c>
      <c r="U505" s="13">
        <f>SUMIFS('KYPCo Gen Asset Grid 2020'!$BK:$BK,'KYPCo Gen Asset Grid 2020'!$BJ:$BJ,'Select cpr_ledger'!H505,'KYPCo Gen Asset Grid 2020'!$BL:$BL,'Select cpr_ledger'!R505)</f>
        <v>0</v>
      </c>
      <c r="V505" s="14">
        <f t="shared" si="184"/>
        <v>0</v>
      </c>
      <c r="X505" s="17">
        <f t="shared" si="185"/>
        <v>0</v>
      </c>
    </row>
    <row r="506" spans="1:24" x14ac:dyDescent="0.2">
      <c r="A506" t="s">
        <v>11</v>
      </c>
      <c r="B506" t="s">
        <v>22</v>
      </c>
      <c r="C506" t="s">
        <v>13</v>
      </c>
      <c r="D506" t="s">
        <v>23</v>
      </c>
      <c r="E506" t="s">
        <v>15</v>
      </c>
      <c r="F506" t="s">
        <v>19</v>
      </c>
      <c r="G506" t="s">
        <v>20</v>
      </c>
      <c r="H506">
        <v>1992</v>
      </c>
      <c r="I506" s="3">
        <v>3653705.75</v>
      </c>
      <c r="J506" s="3">
        <v>2545456.23</v>
      </c>
      <c r="K506" s="3">
        <v>1108249.52</v>
      </c>
      <c r="L506" s="10">
        <f>SUMIFS('KYPCo Gen Asset Grid 2020'!$O:$O,'KYPCo Gen Asset Grid 2020'!$BJ:$BJ,'Select cpr_ledger'!H506,'KYPCo Gen Asset Grid 2020'!$BL:$BL,'Select cpr_ledger'!R506)*T506</f>
        <v>3855359.2255072952</v>
      </c>
      <c r="M506" s="10">
        <f>SUMIFS('KYPCo Gen Asset Grid 2020'!$P:$P,'KYPCo Gen Asset Grid 2020'!$BJ:$BJ,'Select cpr_ledger'!H506,'KYPCo Gen Asset Grid 2020'!$BL:$BL,'Select cpr_ledger'!R506)*T506</f>
        <v>3855359.2255072952</v>
      </c>
      <c r="N506" s="10">
        <f t="shared" si="181"/>
        <v>0</v>
      </c>
      <c r="O506" s="10">
        <f t="shared" si="171"/>
        <v>-1108249.52</v>
      </c>
      <c r="P506" s="10">
        <f t="shared" si="172"/>
        <v>-232732.39919999999</v>
      </c>
      <c r="R506" s="11" t="s">
        <v>104</v>
      </c>
      <c r="S506" s="10">
        <f t="shared" si="182"/>
        <v>5058998.49</v>
      </c>
      <c r="T506" s="12">
        <f t="shared" si="183"/>
        <v>0.7222191817653616</v>
      </c>
      <c r="U506" s="13">
        <f>SUMIFS('KYPCo Gen Asset Grid 2020'!$BK:$BK,'KYPCo Gen Asset Grid 2020'!$BJ:$BJ,'Select cpr_ledger'!H506,'KYPCo Gen Asset Grid 2020'!$BL:$BL,'Select cpr_ledger'!R506)</f>
        <v>0</v>
      </c>
      <c r="V506" s="14">
        <f t="shared" si="184"/>
        <v>0</v>
      </c>
      <c r="X506" s="17">
        <f t="shared" si="185"/>
        <v>0</v>
      </c>
    </row>
    <row r="507" spans="1:24" x14ac:dyDescent="0.2">
      <c r="A507" t="s">
        <v>11</v>
      </c>
      <c r="B507" t="s">
        <v>43</v>
      </c>
      <c r="C507" t="s">
        <v>13</v>
      </c>
      <c r="D507" t="s">
        <v>44</v>
      </c>
      <c r="E507" t="s">
        <v>15</v>
      </c>
      <c r="F507" t="s">
        <v>16</v>
      </c>
      <c r="G507" t="s">
        <v>24</v>
      </c>
      <c r="H507">
        <v>2004</v>
      </c>
      <c r="I507" s="3">
        <v>4789.07</v>
      </c>
      <c r="J507" s="3">
        <v>1793.74</v>
      </c>
      <c r="K507" s="3">
        <v>2995.33</v>
      </c>
      <c r="L507" s="10">
        <f>SUMIFS('KYPCo Gen Asset Grid 2020'!$O:$O,'KYPCo Gen Asset Grid 2020'!$BJ:$BJ,'Select cpr_ledger'!H507,'KYPCo Gen Asset Grid 2020'!$BL:$BL,'Select cpr_ledger'!R507)*T507</f>
        <v>-2194.6208862013955</v>
      </c>
      <c r="M507" s="10">
        <f>SUMIFS('KYPCo Gen Asset Grid 2020'!$P:$P,'KYPCo Gen Asset Grid 2020'!$BJ:$BJ,'Select cpr_ledger'!H507,'KYPCo Gen Asset Grid 2020'!$BL:$BL,'Select cpr_ledger'!R507)*T507</f>
        <v>-3936.195461514918</v>
      </c>
      <c r="N507" s="10">
        <f t="shared" si="181"/>
        <v>1741.5745753135218</v>
      </c>
      <c r="O507" s="10">
        <f t="shared" si="171"/>
        <v>-1253.7554246864781</v>
      </c>
      <c r="P507" s="10">
        <f t="shared" si="172"/>
        <v>-263.28863918416039</v>
      </c>
      <c r="R507" s="11" t="s">
        <v>104</v>
      </c>
      <c r="S507" s="10">
        <f t="shared" si="182"/>
        <v>4851039.1899999995</v>
      </c>
      <c r="T507" s="12">
        <f t="shared" si="183"/>
        <v>9.8722558454531883E-4</v>
      </c>
      <c r="U507" s="13">
        <f>SUMIFS('KYPCo Gen Asset Grid 2020'!$BK:$BK,'KYPCo Gen Asset Grid 2020'!$BJ:$BJ,'Select cpr_ledger'!H507,'KYPCo Gen Asset Grid 2020'!$BL:$BL,'Select cpr_ledger'!R507)</f>
        <v>1764110.0500000003</v>
      </c>
      <c r="V507" s="14">
        <f t="shared" si="184"/>
        <v>1741.5745753135218</v>
      </c>
      <c r="X507" s="17">
        <f t="shared" si="185"/>
        <v>0</v>
      </c>
    </row>
    <row r="508" spans="1:24" x14ac:dyDescent="0.2">
      <c r="A508" t="s">
        <v>11</v>
      </c>
      <c r="B508" t="s">
        <v>43</v>
      </c>
      <c r="C508" t="s">
        <v>13</v>
      </c>
      <c r="D508" t="s">
        <v>44</v>
      </c>
      <c r="E508" t="s">
        <v>15</v>
      </c>
      <c r="F508" t="s">
        <v>16</v>
      </c>
      <c r="G508" t="s">
        <v>24</v>
      </c>
      <c r="H508">
        <v>2017</v>
      </c>
      <c r="I508" s="3">
        <v>64598.93</v>
      </c>
      <c r="J508" s="3">
        <v>5132.38</v>
      </c>
      <c r="K508" s="3">
        <v>59466.55</v>
      </c>
      <c r="L508" s="10">
        <f>SUMIFS('KYPCo Gen Asset Grid 2020'!$O:$O,'KYPCo Gen Asset Grid 2020'!$BJ:$BJ,'Select cpr_ledger'!H508,'KYPCo Gen Asset Grid 2020'!$BL:$BL,'Select cpr_ledger'!R508)*T508</f>
        <v>19305.320521029909</v>
      </c>
      <c r="M508" s="10">
        <f>SUMIFS('KYPCo Gen Asset Grid 2020'!$P:$P,'KYPCo Gen Asset Grid 2020'!$BJ:$BJ,'Select cpr_ledger'!H508,'KYPCo Gen Asset Grid 2020'!$BL:$BL,'Select cpr_ledger'!R508)*T508</f>
        <v>4599.1065285675713</v>
      </c>
      <c r="N508" s="10">
        <f t="shared" si="181"/>
        <v>14706.213992462337</v>
      </c>
      <c r="O508" s="10">
        <f t="shared" si="171"/>
        <v>-44760.33600753767</v>
      </c>
      <c r="P508" s="10">
        <f t="shared" si="172"/>
        <v>-9399.6705615829105</v>
      </c>
      <c r="R508" s="11" t="s">
        <v>104</v>
      </c>
      <c r="S508" s="10">
        <f t="shared" si="182"/>
        <v>10594878.209999999</v>
      </c>
      <c r="T508" s="12">
        <f t="shared" si="183"/>
        <v>6.097184764146525E-3</v>
      </c>
      <c r="U508" s="13">
        <f>SUMIFS('KYPCo Gen Asset Grid 2020'!$BK:$BK,'KYPCo Gen Asset Grid 2020'!$BJ:$BJ,'Select cpr_ledger'!H508,'KYPCo Gen Asset Grid 2020'!$BL:$BL,'Select cpr_ledger'!R508)</f>
        <v>2411967.91</v>
      </c>
      <c r="V508" s="14">
        <f t="shared" si="184"/>
        <v>14706.213992462337</v>
      </c>
      <c r="X508" s="17">
        <f t="shared" si="185"/>
        <v>0</v>
      </c>
    </row>
    <row r="509" spans="1:24" x14ac:dyDescent="0.2">
      <c r="A509" t="s">
        <v>11</v>
      </c>
      <c r="B509" t="s">
        <v>46</v>
      </c>
      <c r="C509" t="s">
        <v>13</v>
      </c>
      <c r="D509" t="s">
        <v>47</v>
      </c>
      <c r="E509" t="s">
        <v>15</v>
      </c>
      <c r="F509" t="s">
        <v>38</v>
      </c>
      <c r="G509" t="s">
        <v>39</v>
      </c>
      <c r="H509">
        <v>1999</v>
      </c>
      <c r="I509" s="3">
        <v>1333.32</v>
      </c>
      <c r="J509" s="3">
        <v>828.29</v>
      </c>
      <c r="K509" s="3">
        <v>505.03</v>
      </c>
      <c r="L509" s="10">
        <f>SUMIFS('KYPCo Gen Asset Grid 2020'!$O:$O,'KYPCo Gen Asset Grid 2020'!$BJ:$BJ,'Select cpr_ledger'!H509,'KYPCo Gen Asset Grid 2020'!$BL:$BL,'Select cpr_ledger'!R509)*T509</f>
        <v>3487.7408498082527</v>
      </c>
      <c r="M509" s="10">
        <f>SUMIFS('KYPCo Gen Asset Grid 2020'!$P:$P,'KYPCo Gen Asset Grid 2020'!$BJ:$BJ,'Select cpr_ledger'!H509,'KYPCo Gen Asset Grid 2020'!$BL:$BL,'Select cpr_ledger'!R509)*T509</f>
        <v>3487.7408498082527</v>
      </c>
      <c r="N509" s="10">
        <f t="shared" si="181"/>
        <v>0</v>
      </c>
      <c r="O509" s="10">
        <f t="shared" si="171"/>
        <v>-505.03</v>
      </c>
      <c r="P509" s="10">
        <f t="shared" si="172"/>
        <v>-106.05629999999999</v>
      </c>
      <c r="R509" s="11" t="s">
        <v>112</v>
      </c>
      <c r="S509" s="10">
        <f t="shared" si="182"/>
        <v>3528.09</v>
      </c>
      <c r="T509" s="12">
        <f t="shared" si="183"/>
        <v>0.37791552936574746</v>
      </c>
      <c r="U509" s="13">
        <f>SUMIFS('KYPCo Gen Asset Grid 2020'!$BK:$BK,'KYPCo Gen Asset Grid 2020'!$BJ:$BJ,'Select cpr_ledger'!H509,'KYPCo Gen Asset Grid 2020'!$BL:$BL,'Select cpr_ledger'!R509)</f>
        <v>0</v>
      </c>
      <c r="V509" s="14">
        <f t="shared" si="184"/>
        <v>0</v>
      </c>
      <c r="X509" s="17">
        <f t="shared" si="185"/>
        <v>0</v>
      </c>
    </row>
    <row r="510" spans="1:24" x14ac:dyDescent="0.2">
      <c r="A510" t="s">
        <v>11</v>
      </c>
      <c r="B510" t="s">
        <v>34</v>
      </c>
      <c r="C510" t="s">
        <v>13</v>
      </c>
      <c r="D510" t="s">
        <v>40</v>
      </c>
      <c r="E510" t="s">
        <v>15</v>
      </c>
      <c r="F510" t="s">
        <v>19</v>
      </c>
      <c r="G510" t="s">
        <v>20</v>
      </c>
      <c r="H510">
        <v>1980</v>
      </c>
      <c r="I510" s="3">
        <v>16731.400000000001</v>
      </c>
      <c r="J510" s="3">
        <v>17233.349999999999</v>
      </c>
      <c r="K510" s="3">
        <v>-501.95</v>
      </c>
      <c r="L510" s="10">
        <f>SUMIFS('KYPCo Gen Asset Grid 2020'!$O:$O,'KYPCo Gen Asset Grid 2020'!$BJ:$BJ,'Select cpr_ledger'!H510,'KYPCo Gen Asset Grid 2020'!$BL:$BL,'Select cpr_ledger'!R510)*T510</f>
        <v>22742.578624956794</v>
      </c>
      <c r="M510" s="10">
        <f>SUMIFS('KYPCo Gen Asset Grid 2020'!$P:$P,'KYPCo Gen Asset Grid 2020'!$BJ:$BJ,'Select cpr_ledger'!H510,'KYPCo Gen Asset Grid 2020'!$BL:$BL,'Select cpr_ledger'!R510)*T510</f>
        <v>22742.578624956794</v>
      </c>
      <c r="N510" s="10">
        <f t="shared" si="181"/>
        <v>0</v>
      </c>
      <c r="O510" s="10">
        <f t="shared" si="171"/>
        <v>501.95</v>
      </c>
      <c r="P510" s="10">
        <f t="shared" si="172"/>
        <v>105.40949999999999</v>
      </c>
      <c r="R510" s="11" t="s">
        <v>104</v>
      </c>
      <c r="S510" s="10">
        <f t="shared" si="182"/>
        <v>1324829.79</v>
      </c>
      <c r="T510" s="12">
        <f t="shared" si="183"/>
        <v>1.2629094036298806E-2</v>
      </c>
      <c r="U510" s="13">
        <f>SUMIFS('KYPCo Gen Asset Grid 2020'!$BK:$BK,'KYPCo Gen Asset Grid 2020'!$BJ:$BJ,'Select cpr_ledger'!H510,'KYPCo Gen Asset Grid 2020'!$BL:$BL,'Select cpr_ledger'!R510)</f>
        <v>0</v>
      </c>
      <c r="V510" s="14">
        <f t="shared" si="184"/>
        <v>0</v>
      </c>
      <c r="X510" s="17">
        <f t="shared" si="185"/>
        <v>0</v>
      </c>
    </row>
    <row r="511" spans="1:24" x14ac:dyDescent="0.2">
      <c r="A511" t="s">
        <v>11</v>
      </c>
      <c r="B511" t="s">
        <v>12</v>
      </c>
      <c r="C511" t="s">
        <v>13</v>
      </c>
      <c r="D511" t="s">
        <v>18</v>
      </c>
      <c r="E511" t="s">
        <v>15</v>
      </c>
      <c r="F511" t="s">
        <v>19</v>
      </c>
      <c r="G511" t="s">
        <v>20</v>
      </c>
      <c r="H511">
        <v>1989</v>
      </c>
      <c r="I511" s="3">
        <v>685209.24</v>
      </c>
      <c r="J511" s="3">
        <v>638599.66</v>
      </c>
      <c r="K511" s="3">
        <v>46609.58</v>
      </c>
      <c r="L511" s="10">
        <f>SUMIFS('KYPCo Gen Asset Grid 2020'!$O:$O,'KYPCo Gen Asset Grid 2020'!$BJ:$BJ,'Select cpr_ledger'!H511,'KYPCo Gen Asset Grid 2020'!$BL:$BL,'Select cpr_ledger'!R511)*T511</f>
        <v>399468.32760044571</v>
      </c>
      <c r="M511" s="10">
        <f>SUMIFS('KYPCo Gen Asset Grid 2020'!$P:$P,'KYPCo Gen Asset Grid 2020'!$BJ:$BJ,'Select cpr_ledger'!H511,'KYPCo Gen Asset Grid 2020'!$BL:$BL,'Select cpr_ledger'!R511)*T511</f>
        <v>399468.32760044571</v>
      </c>
      <c r="N511" s="10">
        <f t="shared" si="181"/>
        <v>0</v>
      </c>
      <c r="O511" s="10">
        <f t="shared" si="171"/>
        <v>-46609.58</v>
      </c>
      <c r="P511" s="10">
        <f t="shared" si="172"/>
        <v>-9788.0118000000002</v>
      </c>
      <c r="R511" s="11" t="s">
        <v>104</v>
      </c>
      <c r="S511" s="10">
        <f t="shared" si="182"/>
        <v>3452639.49</v>
      </c>
      <c r="T511" s="12">
        <f t="shared" si="183"/>
        <v>0.19845953856016399</v>
      </c>
      <c r="U511" s="13">
        <f>SUMIFS('KYPCo Gen Asset Grid 2020'!$BK:$BK,'KYPCo Gen Asset Grid 2020'!$BJ:$BJ,'Select cpr_ledger'!H511,'KYPCo Gen Asset Grid 2020'!$BL:$BL,'Select cpr_ledger'!R511)</f>
        <v>0</v>
      </c>
      <c r="V511" s="14">
        <f t="shared" si="184"/>
        <v>0</v>
      </c>
      <c r="X511" s="17">
        <f t="shared" si="185"/>
        <v>0</v>
      </c>
    </row>
    <row r="512" spans="1:24" x14ac:dyDescent="0.2">
      <c r="A512" t="s">
        <v>11</v>
      </c>
      <c r="B512" t="s">
        <v>12</v>
      </c>
      <c r="C512" t="s">
        <v>13</v>
      </c>
      <c r="D512" t="s">
        <v>18</v>
      </c>
      <c r="E512" t="s">
        <v>15</v>
      </c>
      <c r="F512" t="s">
        <v>19</v>
      </c>
      <c r="G512" t="s">
        <v>20</v>
      </c>
      <c r="H512">
        <v>2012</v>
      </c>
      <c r="I512" s="3">
        <v>8866720.2100000009</v>
      </c>
      <c r="J512" s="3">
        <v>2229856.1800000002</v>
      </c>
      <c r="K512" s="3">
        <v>6636864.0300000003</v>
      </c>
      <c r="L512" s="10">
        <f>SUMIFS('KYPCo Gen Asset Grid 2020'!$O:$O,'KYPCo Gen Asset Grid 2020'!$BJ:$BJ,'Select cpr_ledger'!H512,'KYPCo Gen Asset Grid 2020'!$BL:$BL,'Select cpr_ledger'!R512)*T512</f>
        <v>6409110.1218215879</v>
      </c>
      <c r="M512" s="10">
        <f>SUMIFS('KYPCo Gen Asset Grid 2020'!$P:$P,'KYPCo Gen Asset Grid 2020'!$BJ:$BJ,'Select cpr_ledger'!H512,'KYPCo Gen Asset Grid 2020'!$BL:$BL,'Select cpr_ledger'!R512)*T512</f>
        <v>3109990.1371768462</v>
      </c>
      <c r="N512" s="10">
        <f t="shared" si="181"/>
        <v>3299119.9846447418</v>
      </c>
      <c r="O512" s="10">
        <f t="shared" si="171"/>
        <v>-3337744.0453552585</v>
      </c>
      <c r="P512" s="10">
        <f t="shared" si="172"/>
        <v>-700926.2495246043</v>
      </c>
      <c r="R512" s="11" t="s">
        <v>104</v>
      </c>
      <c r="S512" s="10">
        <f t="shared" si="182"/>
        <v>15239097.060000001</v>
      </c>
      <c r="T512" s="12">
        <f t="shared" si="183"/>
        <v>0.58184026094784913</v>
      </c>
      <c r="U512" s="13">
        <f>SUMIFS('KYPCo Gen Asset Grid 2020'!$BK:$BK,'KYPCo Gen Asset Grid 2020'!$BJ:$BJ,'Select cpr_ledger'!H512,'KYPCo Gen Asset Grid 2020'!$BL:$BL,'Select cpr_ledger'!R512)</f>
        <v>5670147.2999999989</v>
      </c>
      <c r="V512" s="14">
        <f t="shared" si="184"/>
        <v>3299119.9846447418</v>
      </c>
      <c r="X512" s="17">
        <f t="shared" si="185"/>
        <v>0</v>
      </c>
    </row>
    <row r="513" spans="1:24" x14ac:dyDescent="0.2">
      <c r="A513" t="s">
        <v>11</v>
      </c>
      <c r="B513" t="s">
        <v>34</v>
      </c>
      <c r="C513" t="s">
        <v>13</v>
      </c>
      <c r="D513" t="s">
        <v>40</v>
      </c>
      <c r="E513" t="s">
        <v>15</v>
      </c>
      <c r="F513" t="s">
        <v>19</v>
      </c>
      <c r="G513" t="s">
        <v>20</v>
      </c>
      <c r="H513">
        <v>2004</v>
      </c>
      <c r="I513" s="3">
        <v>469224.83</v>
      </c>
      <c r="J513" s="3">
        <v>234225.45</v>
      </c>
      <c r="K513" s="3">
        <v>234999.38</v>
      </c>
      <c r="L513" s="10">
        <f>SUMIFS('KYPCo Gen Asset Grid 2020'!$O:$O,'KYPCo Gen Asset Grid 2020'!$BJ:$BJ,'Select cpr_ledger'!H513,'KYPCo Gen Asset Grid 2020'!$BL:$BL,'Select cpr_ledger'!R513)*T513</f>
        <v>-215025.17445815142</v>
      </c>
      <c r="M513" s="10">
        <f>SUMIFS('KYPCo Gen Asset Grid 2020'!$P:$P,'KYPCo Gen Asset Grid 2020'!$BJ:$BJ,'Select cpr_ledger'!H513,'KYPCo Gen Asset Grid 2020'!$BL:$BL,'Select cpr_ledger'!R513)*T513</f>
        <v>-385661.65169356664</v>
      </c>
      <c r="N513" s="10">
        <f t="shared" si="181"/>
        <v>170636.47723541514</v>
      </c>
      <c r="O513" s="10">
        <f t="shared" ref="O513:O530" si="186">N513-K513</f>
        <v>-64362.902764584869</v>
      </c>
      <c r="P513" s="10">
        <f t="shared" ref="P513:P530" si="187">O513*0.21</f>
        <v>-13516.209580562821</v>
      </c>
      <c r="R513" s="11" t="s">
        <v>104</v>
      </c>
      <c r="S513" s="10">
        <f t="shared" si="182"/>
        <v>4851039.1899999995</v>
      </c>
      <c r="T513" s="12">
        <f t="shared" si="183"/>
        <v>9.6726662395815455E-2</v>
      </c>
      <c r="U513" s="13">
        <f>SUMIFS('KYPCo Gen Asset Grid 2020'!$BK:$BK,'KYPCo Gen Asset Grid 2020'!$BJ:$BJ,'Select cpr_ledger'!H513,'KYPCo Gen Asset Grid 2020'!$BL:$BL,'Select cpr_ledger'!R513)</f>
        <v>1764110.0500000003</v>
      </c>
      <c r="V513" s="14">
        <f t="shared" si="184"/>
        <v>170636.47723541514</v>
      </c>
      <c r="X513" s="17">
        <f t="shared" si="185"/>
        <v>0</v>
      </c>
    </row>
    <row r="514" spans="1:24" x14ac:dyDescent="0.2">
      <c r="A514" t="s">
        <v>11</v>
      </c>
      <c r="B514" t="s">
        <v>66</v>
      </c>
      <c r="C514" t="s">
        <v>13</v>
      </c>
      <c r="D514" t="s">
        <v>51</v>
      </c>
      <c r="E514" t="s">
        <v>15</v>
      </c>
      <c r="F514" t="s">
        <v>16</v>
      </c>
      <c r="G514" t="s">
        <v>24</v>
      </c>
      <c r="H514">
        <v>1965</v>
      </c>
      <c r="I514" s="3">
        <v>5220</v>
      </c>
      <c r="J514" s="3">
        <v>0</v>
      </c>
      <c r="K514" s="3">
        <v>5220</v>
      </c>
      <c r="L514" s="10">
        <f>SUMIFS('KYPCo Gen Asset Grid 2020'!$O:$O,'KYPCo Gen Asset Grid 2020'!$BJ:$BJ,'Select cpr_ledger'!H514,'KYPCo Gen Asset Grid 2020'!$BL:$BL,'Select cpr_ledger'!R514)*T514</f>
        <v>0</v>
      </c>
      <c r="M514" s="10">
        <f>SUMIFS('KYPCo Gen Asset Grid 2020'!$P:$P,'KYPCo Gen Asset Grid 2020'!$BJ:$BJ,'Select cpr_ledger'!H514,'KYPCo Gen Asset Grid 2020'!$BL:$BL,'Select cpr_ledger'!R514)*T514</f>
        <v>0</v>
      </c>
      <c r="N514" s="10">
        <f t="shared" si="181"/>
        <v>0</v>
      </c>
      <c r="O514" s="10">
        <f t="shared" si="186"/>
        <v>-5220</v>
      </c>
      <c r="P514" s="10">
        <f t="shared" si="187"/>
        <v>-1096.2</v>
      </c>
      <c r="R514" s="11" t="s">
        <v>66</v>
      </c>
      <c r="S514" s="10">
        <f t="shared" si="182"/>
        <v>5220</v>
      </c>
      <c r="T514" s="12">
        <f t="shared" si="183"/>
        <v>1</v>
      </c>
      <c r="U514" s="13">
        <f>SUMIFS('KYPCo Gen Asset Grid 2020'!$BK:$BK,'KYPCo Gen Asset Grid 2020'!$BJ:$BJ,'Select cpr_ledger'!H514,'KYPCo Gen Asset Grid 2020'!$BL:$BL,'Select cpr_ledger'!R514)</f>
        <v>0</v>
      </c>
      <c r="V514" s="14">
        <f t="shared" si="184"/>
        <v>0</v>
      </c>
      <c r="X514" s="17">
        <f t="shared" si="185"/>
        <v>0</v>
      </c>
    </row>
    <row r="515" spans="1:24" x14ac:dyDescent="0.2">
      <c r="A515" t="s">
        <v>11</v>
      </c>
      <c r="B515" t="s">
        <v>21</v>
      </c>
      <c r="C515" t="s">
        <v>13</v>
      </c>
      <c r="D515" t="s">
        <v>49</v>
      </c>
      <c r="E515" t="s">
        <v>15</v>
      </c>
      <c r="F515" t="s">
        <v>19</v>
      </c>
      <c r="G515" t="s">
        <v>20</v>
      </c>
      <c r="H515">
        <v>2019</v>
      </c>
      <c r="I515" s="3">
        <v>1996184.06</v>
      </c>
      <c r="J515" s="3">
        <v>57539.53</v>
      </c>
      <c r="K515" s="3">
        <v>1938644.53</v>
      </c>
      <c r="L515" s="10">
        <f>SUMIFS('KYPCo Gen Asset Grid 2020'!$O:$O,'KYPCo Gen Asset Grid 2020'!$BJ:$BJ,'Select cpr_ledger'!H515,'KYPCo Gen Asset Grid 2020'!$BL:$BL,'Select cpr_ledger'!R515)*T515</f>
        <v>1984789.9</v>
      </c>
      <c r="M515" s="10">
        <f>SUMIFS('KYPCo Gen Asset Grid 2020'!$P:$P,'KYPCo Gen Asset Grid 2020'!$BJ:$BJ,'Select cpr_ledger'!H515,'KYPCo Gen Asset Grid 2020'!$BL:$BL,'Select cpr_ledger'!R515)*T515</f>
        <v>220807.87</v>
      </c>
      <c r="N515" s="10">
        <f t="shared" si="181"/>
        <v>1763982.0299999998</v>
      </c>
      <c r="O515" s="10">
        <f t="shared" si="186"/>
        <v>-174662.50000000023</v>
      </c>
      <c r="P515" s="10">
        <f t="shared" si="187"/>
        <v>-36679.125000000051</v>
      </c>
      <c r="R515" s="11" t="s">
        <v>106</v>
      </c>
      <c r="S515" s="10">
        <f t="shared" si="182"/>
        <v>1996184.06</v>
      </c>
      <c r="T515" s="12">
        <f t="shared" si="183"/>
        <v>1</v>
      </c>
      <c r="U515" s="13">
        <f>SUMIFS('KYPCo Gen Asset Grid 2020'!$BK:$BK,'KYPCo Gen Asset Grid 2020'!$BJ:$BJ,'Select cpr_ledger'!H515,'KYPCo Gen Asset Grid 2020'!$BL:$BL,'Select cpr_ledger'!R515)</f>
        <v>1763982.0299999998</v>
      </c>
      <c r="V515" s="14">
        <f t="shared" si="184"/>
        <v>1763982.0299999998</v>
      </c>
      <c r="X515" s="17">
        <f t="shared" si="185"/>
        <v>0</v>
      </c>
    </row>
    <row r="516" spans="1:24" x14ac:dyDescent="0.2">
      <c r="A516" t="s">
        <v>11</v>
      </c>
      <c r="B516" t="s">
        <v>22</v>
      </c>
      <c r="C516" t="s">
        <v>13</v>
      </c>
      <c r="D516" t="s">
        <v>23</v>
      </c>
      <c r="E516" t="s">
        <v>15</v>
      </c>
      <c r="F516" t="s">
        <v>19</v>
      </c>
      <c r="G516" t="s">
        <v>20</v>
      </c>
      <c r="H516">
        <v>1986</v>
      </c>
      <c r="I516" s="3">
        <v>172897.5</v>
      </c>
      <c r="J516" s="3">
        <v>145812.59</v>
      </c>
      <c r="K516" s="3">
        <v>27084.91</v>
      </c>
      <c r="L516" s="10">
        <f>SUMIFS('KYPCo Gen Asset Grid 2020'!$O:$O,'KYPCo Gen Asset Grid 2020'!$BJ:$BJ,'Select cpr_ledger'!H516,'KYPCo Gen Asset Grid 2020'!$BL:$BL,'Select cpr_ledger'!R516)*T516</f>
        <v>166429.24294089066</v>
      </c>
      <c r="M516" s="10">
        <f>SUMIFS('KYPCo Gen Asset Grid 2020'!$P:$P,'KYPCo Gen Asset Grid 2020'!$BJ:$BJ,'Select cpr_ledger'!H516,'KYPCo Gen Asset Grid 2020'!$BL:$BL,'Select cpr_ledger'!R516)*T516</f>
        <v>166429.24294089066</v>
      </c>
      <c r="N516" s="10">
        <f t="shared" si="181"/>
        <v>0</v>
      </c>
      <c r="O516" s="10">
        <f t="shared" si="186"/>
        <v>-27084.91</v>
      </c>
      <c r="P516" s="10">
        <f t="shared" si="187"/>
        <v>-5687.8310999999994</v>
      </c>
      <c r="R516" s="11" t="s">
        <v>104</v>
      </c>
      <c r="S516" s="10">
        <f t="shared" si="182"/>
        <v>1220219.45</v>
      </c>
      <c r="T516" s="12">
        <f t="shared" si="183"/>
        <v>0.14169377483697707</v>
      </c>
      <c r="U516" s="13">
        <f>SUMIFS('KYPCo Gen Asset Grid 2020'!$BK:$BK,'KYPCo Gen Asset Grid 2020'!$BJ:$BJ,'Select cpr_ledger'!H516,'KYPCo Gen Asset Grid 2020'!$BL:$BL,'Select cpr_ledger'!R516)</f>
        <v>0</v>
      </c>
      <c r="V516" s="14">
        <f t="shared" si="184"/>
        <v>0</v>
      </c>
      <c r="X516" s="17">
        <f t="shared" si="185"/>
        <v>0</v>
      </c>
    </row>
    <row r="517" spans="1:24" x14ac:dyDescent="0.2">
      <c r="A517" t="s">
        <v>11</v>
      </c>
      <c r="B517" t="s">
        <v>12</v>
      </c>
      <c r="C517" t="s">
        <v>13</v>
      </c>
      <c r="D517" t="s">
        <v>14</v>
      </c>
      <c r="E517" t="s">
        <v>15</v>
      </c>
      <c r="F517" t="s">
        <v>16</v>
      </c>
      <c r="G517" t="s">
        <v>24</v>
      </c>
      <c r="H517">
        <v>1993</v>
      </c>
      <c r="I517" s="3">
        <v>173159.6</v>
      </c>
      <c r="J517" s="3">
        <v>170913.36</v>
      </c>
      <c r="K517" s="3">
        <v>2246.2399999999998</v>
      </c>
      <c r="L517" s="10">
        <f>SUMIFS('KYPCo Gen Asset Grid 2020'!$O:$O,'KYPCo Gen Asset Grid 2020'!$BJ:$BJ,'Select cpr_ledger'!H517,'KYPCo Gen Asset Grid 2020'!$BL:$BL,'Select cpr_ledger'!R517)*T517</f>
        <v>113862.8424913208</v>
      </c>
      <c r="M517" s="10">
        <f>SUMIFS('KYPCo Gen Asset Grid 2020'!$P:$P,'KYPCo Gen Asset Grid 2020'!$BJ:$BJ,'Select cpr_ledger'!H517,'KYPCo Gen Asset Grid 2020'!$BL:$BL,'Select cpr_ledger'!R517)*T517</f>
        <v>113862.8424913208</v>
      </c>
      <c r="N517" s="10">
        <f t="shared" si="181"/>
        <v>0</v>
      </c>
      <c r="O517" s="10">
        <f t="shared" si="186"/>
        <v>-2246.2399999999998</v>
      </c>
      <c r="P517" s="10">
        <f t="shared" si="187"/>
        <v>-471.71039999999994</v>
      </c>
      <c r="R517" s="11" t="s">
        <v>104</v>
      </c>
      <c r="S517" s="10">
        <f t="shared" si="182"/>
        <v>9072292.1499999985</v>
      </c>
      <c r="T517" s="12">
        <f t="shared" si="183"/>
        <v>1.9086642839207954E-2</v>
      </c>
      <c r="U517" s="13">
        <f>SUMIFS('KYPCo Gen Asset Grid 2020'!$BK:$BK,'KYPCo Gen Asset Grid 2020'!$BJ:$BJ,'Select cpr_ledger'!H517,'KYPCo Gen Asset Grid 2020'!$BL:$BL,'Select cpr_ledger'!R517)</f>
        <v>0</v>
      </c>
      <c r="V517" s="14">
        <f t="shared" si="184"/>
        <v>0</v>
      </c>
      <c r="X517" s="17">
        <f t="shared" si="185"/>
        <v>0</v>
      </c>
    </row>
    <row r="518" spans="1:24" x14ac:dyDescent="0.2">
      <c r="A518" t="s">
        <v>11</v>
      </c>
      <c r="B518" t="s">
        <v>26</v>
      </c>
      <c r="C518" t="s">
        <v>13</v>
      </c>
      <c r="D518" t="s">
        <v>27</v>
      </c>
      <c r="E518" t="s">
        <v>15</v>
      </c>
      <c r="F518" t="s">
        <v>16</v>
      </c>
      <c r="G518" t="s">
        <v>24</v>
      </c>
      <c r="H518">
        <v>2007</v>
      </c>
      <c r="I518" s="3">
        <v>173086.2</v>
      </c>
      <c r="J518" s="3">
        <v>64605.69</v>
      </c>
      <c r="K518" s="3">
        <v>108480.51</v>
      </c>
      <c r="L518" s="10">
        <f>SUMIFS('KYPCo Gen Asset Grid 2020'!$O:$O,'KYPCo Gen Asset Grid 2020'!$BJ:$BJ,'Select cpr_ledger'!H518,'KYPCo Gen Asset Grid 2020'!$BL:$BL,'Select cpr_ledger'!R518)*T518</f>
        <v>65275.249663968039</v>
      </c>
      <c r="M518" s="10">
        <f>SUMIFS('KYPCo Gen Asset Grid 2020'!$P:$P,'KYPCo Gen Asset Grid 2020'!$BJ:$BJ,'Select cpr_ledger'!H518,'KYPCo Gen Asset Grid 2020'!$BL:$BL,'Select cpr_ledger'!R518)*T518</f>
        <v>46544.0096231071</v>
      </c>
      <c r="N518" s="10">
        <f t="shared" si="181"/>
        <v>18731.240040860939</v>
      </c>
      <c r="O518" s="10">
        <f t="shared" si="186"/>
        <v>-89749.269959139056</v>
      </c>
      <c r="P518" s="10">
        <f t="shared" si="187"/>
        <v>-18847.346691419199</v>
      </c>
      <c r="R518" s="11" t="s">
        <v>104</v>
      </c>
      <c r="S518" s="10">
        <f t="shared" si="182"/>
        <v>514164505.98999995</v>
      </c>
      <c r="T518" s="12">
        <f t="shared" si="183"/>
        <v>3.3663583927624595E-4</v>
      </c>
      <c r="U518" s="13">
        <f>SUMIFS('KYPCo Gen Asset Grid 2020'!$BK:$BK,'KYPCo Gen Asset Grid 2020'!$BJ:$BJ,'Select cpr_ledger'!H518,'KYPCo Gen Asset Grid 2020'!$BL:$BL,'Select cpr_ledger'!R518)</f>
        <v>55642441.640000008</v>
      </c>
      <c r="V518" s="14">
        <f t="shared" si="184"/>
        <v>18731.240040860939</v>
      </c>
      <c r="X518" s="17">
        <f t="shared" si="185"/>
        <v>0</v>
      </c>
    </row>
    <row r="519" spans="1:24" x14ac:dyDescent="0.2">
      <c r="A519" t="s">
        <v>11</v>
      </c>
      <c r="B519" t="s">
        <v>22</v>
      </c>
      <c r="C519" t="s">
        <v>13</v>
      </c>
      <c r="D519" t="s">
        <v>23</v>
      </c>
      <c r="E519" t="s">
        <v>15</v>
      </c>
      <c r="F519" t="s">
        <v>19</v>
      </c>
      <c r="G519" t="s">
        <v>20</v>
      </c>
      <c r="H519">
        <v>2008</v>
      </c>
      <c r="I519" s="3">
        <v>23230.11</v>
      </c>
      <c r="J519" s="3">
        <v>7098.21</v>
      </c>
      <c r="K519" s="3">
        <v>16131.9</v>
      </c>
      <c r="L519" s="10">
        <f>SUMIFS('KYPCo Gen Asset Grid 2020'!$O:$O,'KYPCo Gen Asset Grid 2020'!$BJ:$BJ,'Select cpr_ledger'!H519,'KYPCo Gen Asset Grid 2020'!$BL:$BL,'Select cpr_ledger'!R519)*T519</f>
        <v>12545.512657497642</v>
      </c>
      <c r="M519" s="10">
        <f>SUMIFS('KYPCo Gen Asset Grid 2020'!$P:$P,'KYPCo Gen Asset Grid 2020'!$BJ:$BJ,'Select cpr_ledger'!H519,'KYPCo Gen Asset Grid 2020'!$BL:$BL,'Select cpr_ledger'!R519)*T519</f>
        <v>6732.4352899785554</v>
      </c>
      <c r="N519" s="10">
        <f t="shared" si="181"/>
        <v>5813.0773675190867</v>
      </c>
      <c r="O519" s="10">
        <f t="shared" si="186"/>
        <v>-10318.822632480913</v>
      </c>
      <c r="P519" s="10">
        <f t="shared" si="187"/>
        <v>-2166.9527528209915</v>
      </c>
      <c r="R519" s="11" t="s">
        <v>104</v>
      </c>
      <c r="S519" s="10">
        <f t="shared" si="182"/>
        <v>58197115.450000003</v>
      </c>
      <c r="T519" s="12">
        <f t="shared" si="183"/>
        <v>3.9916256708561658E-4</v>
      </c>
      <c r="U519" s="13">
        <f>SUMIFS('KYPCo Gen Asset Grid 2020'!$BK:$BK,'KYPCo Gen Asset Grid 2020'!$BJ:$BJ,'Select cpr_ledger'!H519,'KYPCo Gen Asset Grid 2020'!$BL:$BL,'Select cpr_ledger'!R519)</f>
        <v>14563182.640000001</v>
      </c>
      <c r="V519" s="14">
        <f t="shared" si="184"/>
        <v>5813.0773675190867</v>
      </c>
      <c r="X519" s="17">
        <f t="shared" si="185"/>
        <v>0</v>
      </c>
    </row>
    <row r="520" spans="1:24" x14ac:dyDescent="0.2">
      <c r="A520" t="s">
        <v>11</v>
      </c>
      <c r="B520" t="s">
        <v>26</v>
      </c>
      <c r="C520" t="s">
        <v>13</v>
      </c>
      <c r="D520" t="s">
        <v>45</v>
      </c>
      <c r="E520" t="s">
        <v>15</v>
      </c>
      <c r="F520" t="s">
        <v>19</v>
      </c>
      <c r="G520" t="s">
        <v>20</v>
      </c>
      <c r="H520">
        <v>1986</v>
      </c>
      <c r="I520" s="3">
        <v>807021</v>
      </c>
      <c r="J520" s="3">
        <v>691999.02</v>
      </c>
      <c r="K520" s="3">
        <v>115021.98</v>
      </c>
      <c r="L520" s="10">
        <f>SUMIFS('KYPCo Gen Asset Grid 2020'!$O:$O,'KYPCo Gen Asset Grid 2020'!$BJ:$BJ,'Select cpr_ledger'!H520,'KYPCo Gen Asset Grid 2020'!$BL:$BL,'Select cpr_ledger'!R520)*T520</f>
        <v>776829.59017568512</v>
      </c>
      <c r="M520" s="10">
        <f>SUMIFS('KYPCo Gen Asset Grid 2020'!$P:$P,'KYPCo Gen Asset Grid 2020'!$BJ:$BJ,'Select cpr_ledger'!H520,'KYPCo Gen Asset Grid 2020'!$BL:$BL,'Select cpr_ledger'!R520)*T520</f>
        <v>776829.59017568512</v>
      </c>
      <c r="N520" s="10">
        <f t="shared" si="181"/>
        <v>0</v>
      </c>
      <c r="O520" s="10">
        <f t="shared" si="186"/>
        <v>-115021.98</v>
      </c>
      <c r="P520" s="10">
        <f t="shared" si="187"/>
        <v>-24154.6158</v>
      </c>
      <c r="R520" s="11" t="s">
        <v>104</v>
      </c>
      <c r="S520" s="10">
        <f t="shared" si="182"/>
        <v>1220219.45</v>
      </c>
      <c r="T520" s="12">
        <f t="shared" si="183"/>
        <v>0.66137365700899131</v>
      </c>
      <c r="U520" s="13">
        <f>SUMIFS('KYPCo Gen Asset Grid 2020'!$BK:$BK,'KYPCo Gen Asset Grid 2020'!$BJ:$BJ,'Select cpr_ledger'!H520,'KYPCo Gen Asset Grid 2020'!$BL:$BL,'Select cpr_ledger'!R520)</f>
        <v>0</v>
      </c>
      <c r="V520" s="14">
        <f t="shared" si="184"/>
        <v>0</v>
      </c>
      <c r="X520" s="17">
        <f t="shared" si="185"/>
        <v>0</v>
      </c>
    </row>
    <row r="521" spans="1:24" x14ac:dyDescent="0.2">
      <c r="A521" t="s">
        <v>11</v>
      </c>
      <c r="B521" t="s">
        <v>26</v>
      </c>
      <c r="C521" t="s">
        <v>13</v>
      </c>
      <c r="D521" t="s">
        <v>45</v>
      </c>
      <c r="E521" t="s">
        <v>15</v>
      </c>
      <c r="F521" t="s">
        <v>19</v>
      </c>
      <c r="G521" t="s">
        <v>20</v>
      </c>
      <c r="H521">
        <v>1987</v>
      </c>
      <c r="I521" s="3">
        <v>19938</v>
      </c>
      <c r="J521" s="3">
        <v>16600.759999999998</v>
      </c>
      <c r="K521" s="3">
        <v>3337.24</v>
      </c>
      <c r="L521" s="10">
        <f>SUMIFS('KYPCo Gen Asset Grid 2020'!$O:$O,'KYPCo Gen Asset Grid 2020'!$BJ:$BJ,'Select cpr_ledger'!H521,'KYPCo Gen Asset Grid 2020'!$BL:$BL,'Select cpr_ledger'!R521)*T521</f>
        <v>12369.723809388695</v>
      </c>
      <c r="M521" s="10">
        <f>SUMIFS('KYPCo Gen Asset Grid 2020'!$P:$P,'KYPCo Gen Asset Grid 2020'!$BJ:$BJ,'Select cpr_ledger'!H521,'KYPCo Gen Asset Grid 2020'!$BL:$BL,'Select cpr_ledger'!R521)*T521</f>
        <v>12369.723809388695</v>
      </c>
      <c r="N521" s="10">
        <f t="shared" si="181"/>
        <v>0</v>
      </c>
      <c r="O521" s="10">
        <f t="shared" si="186"/>
        <v>-3337.24</v>
      </c>
      <c r="P521" s="10">
        <f t="shared" si="187"/>
        <v>-700.82039999999995</v>
      </c>
      <c r="R521" s="11" t="s">
        <v>104</v>
      </c>
      <c r="S521" s="10">
        <f t="shared" si="182"/>
        <v>3571575.57</v>
      </c>
      <c r="T521" s="12">
        <f t="shared" si="183"/>
        <v>5.5824102302278883E-3</v>
      </c>
      <c r="U521" s="13">
        <f>SUMIFS('KYPCo Gen Asset Grid 2020'!$BK:$BK,'KYPCo Gen Asset Grid 2020'!$BJ:$BJ,'Select cpr_ledger'!H521,'KYPCo Gen Asset Grid 2020'!$BL:$BL,'Select cpr_ledger'!R521)</f>
        <v>0</v>
      </c>
      <c r="V521" s="14">
        <f t="shared" si="184"/>
        <v>0</v>
      </c>
      <c r="X521" s="17">
        <f t="shared" si="185"/>
        <v>0</v>
      </c>
    </row>
    <row r="522" spans="1:24" x14ac:dyDescent="0.2">
      <c r="A522" t="s">
        <v>11</v>
      </c>
      <c r="B522" t="s">
        <v>12</v>
      </c>
      <c r="C522" t="s">
        <v>13</v>
      </c>
      <c r="D522" t="s">
        <v>14</v>
      </c>
      <c r="E522" t="s">
        <v>15</v>
      </c>
      <c r="F522" t="s">
        <v>16</v>
      </c>
      <c r="G522" t="s">
        <v>24</v>
      </c>
      <c r="H522">
        <v>1998</v>
      </c>
      <c r="I522" s="3">
        <v>314138.36</v>
      </c>
      <c r="J522" s="3">
        <v>265142.51</v>
      </c>
      <c r="K522" s="3">
        <v>48995.85</v>
      </c>
      <c r="L522" s="10">
        <f>SUMIFS('KYPCo Gen Asset Grid 2020'!$O:$O,'KYPCo Gen Asset Grid 2020'!$BJ:$BJ,'Select cpr_ledger'!H522,'KYPCo Gen Asset Grid 2020'!$BL:$BL,'Select cpr_ledger'!R522)*T522</f>
        <v>19902.161383494185</v>
      </c>
      <c r="M522" s="10">
        <f>SUMIFS('KYPCo Gen Asset Grid 2020'!$P:$P,'KYPCo Gen Asset Grid 2020'!$BJ:$BJ,'Select cpr_ledger'!H522,'KYPCo Gen Asset Grid 2020'!$BL:$BL,'Select cpr_ledger'!R522)*T522</f>
        <v>19902.161383494185</v>
      </c>
      <c r="N522" s="10">
        <f t="shared" si="181"/>
        <v>0</v>
      </c>
      <c r="O522" s="10">
        <f t="shared" si="186"/>
        <v>-48995.85</v>
      </c>
      <c r="P522" s="10">
        <f t="shared" si="187"/>
        <v>-10289.128499999999</v>
      </c>
      <c r="R522" s="11" t="s">
        <v>104</v>
      </c>
      <c r="S522" s="10">
        <f t="shared" si="182"/>
        <v>5611847.2000000011</v>
      </c>
      <c r="T522" s="12">
        <f t="shared" si="183"/>
        <v>5.5977710868535396E-2</v>
      </c>
      <c r="U522" s="13">
        <f>SUMIFS('KYPCo Gen Asset Grid 2020'!$BK:$BK,'KYPCo Gen Asset Grid 2020'!$BJ:$BJ,'Select cpr_ledger'!H522,'KYPCo Gen Asset Grid 2020'!$BL:$BL,'Select cpr_ledger'!R522)</f>
        <v>0</v>
      </c>
      <c r="V522" s="14">
        <f t="shared" si="184"/>
        <v>0</v>
      </c>
      <c r="X522" s="17">
        <f t="shared" si="185"/>
        <v>0</v>
      </c>
    </row>
    <row r="523" spans="1:24" x14ac:dyDescent="0.2">
      <c r="A523" t="s">
        <v>11</v>
      </c>
      <c r="B523" t="s">
        <v>12</v>
      </c>
      <c r="C523" t="s">
        <v>13</v>
      </c>
      <c r="D523" t="s">
        <v>18</v>
      </c>
      <c r="E523" t="s">
        <v>15</v>
      </c>
      <c r="F523" t="s">
        <v>19</v>
      </c>
      <c r="G523" t="s">
        <v>20</v>
      </c>
      <c r="H523">
        <v>1980</v>
      </c>
      <c r="I523" s="3">
        <v>1039036.05</v>
      </c>
      <c r="J523" s="3">
        <v>1045559.8</v>
      </c>
      <c r="K523" s="3">
        <v>-6523.75</v>
      </c>
      <c r="L523" s="10">
        <f>SUMIFS('KYPCo Gen Asset Grid 2020'!$O:$O,'KYPCo Gen Asset Grid 2020'!$BJ:$BJ,'Select cpr_ledger'!H523,'KYPCo Gen Asset Grid 2020'!$BL:$BL,'Select cpr_ledger'!R523)*T523</f>
        <v>1412336.0305347752</v>
      </c>
      <c r="M523" s="10">
        <f>SUMIFS('KYPCo Gen Asset Grid 2020'!$P:$P,'KYPCo Gen Asset Grid 2020'!$BJ:$BJ,'Select cpr_ledger'!H523,'KYPCo Gen Asset Grid 2020'!$BL:$BL,'Select cpr_ledger'!R523)*T523</f>
        <v>1412336.0305347752</v>
      </c>
      <c r="N523" s="10">
        <f t="shared" si="181"/>
        <v>0</v>
      </c>
      <c r="O523" s="10">
        <f t="shared" si="186"/>
        <v>6523.75</v>
      </c>
      <c r="P523" s="10">
        <f t="shared" si="187"/>
        <v>1369.9875</v>
      </c>
      <c r="R523" s="11" t="s">
        <v>104</v>
      </c>
      <c r="S523" s="10">
        <f t="shared" si="182"/>
        <v>1324829.79</v>
      </c>
      <c r="T523" s="12">
        <f t="shared" si="183"/>
        <v>0.78427889970680686</v>
      </c>
      <c r="U523" s="13">
        <f>SUMIFS('KYPCo Gen Asset Grid 2020'!$BK:$BK,'KYPCo Gen Asset Grid 2020'!$BJ:$BJ,'Select cpr_ledger'!H523,'KYPCo Gen Asset Grid 2020'!$BL:$BL,'Select cpr_ledger'!R523)</f>
        <v>0</v>
      </c>
      <c r="V523" s="14">
        <f t="shared" si="184"/>
        <v>0</v>
      </c>
      <c r="X523" s="17">
        <f t="shared" si="185"/>
        <v>0</v>
      </c>
    </row>
    <row r="524" spans="1:24" x14ac:dyDescent="0.2">
      <c r="A524" t="s">
        <v>11</v>
      </c>
      <c r="B524" t="s">
        <v>12</v>
      </c>
      <c r="C524" t="s">
        <v>13</v>
      </c>
      <c r="D524" t="s">
        <v>18</v>
      </c>
      <c r="E524" t="s">
        <v>15</v>
      </c>
      <c r="F524" t="s">
        <v>19</v>
      </c>
      <c r="G524" t="s">
        <v>20</v>
      </c>
      <c r="H524">
        <v>2001</v>
      </c>
      <c r="I524" s="3">
        <v>6245947.8099999996</v>
      </c>
      <c r="J524" s="3">
        <v>3603527.82</v>
      </c>
      <c r="K524" s="3">
        <v>2642419.9900000002</v>
      </c>
      <c r="L524" s="10">
        <f>SUMIFS('KYPCo Gen Asset Grid 2020'!$O:$O,'KYPCo Gen Asset Grid 2020'!$BJ:$BJ,'Select cpr_ledger'!H524,'KYPCo Gen Asset Grid 2020'!$BL:$BL,'Select cpr_ledger'!R524)*T524</f>
        <v>2941173.4589645374</v>
      </c>
      <c r="M524" s="10">
        <f>SUMIFS('KYPCo Gen Asset Grid 2020'!$P:$P,'KYPCo Gen Asset Grid 2020'!$BJ:$BJ,'Select cpr_ledger'!H524,'KYPCo Gen Asset Grid 2020'!$BL:$BL,'Select cpr_ledger'!R524)*T524</f>
        <v>2918879.7839798429</v>
      </c>
      <c r="N524" s="10">
        <f t="shared" si="181"/>
        <v>22293.674984695183</v>
      </c>
      <c r="O524" s="10">
        <f t="shared" si="186"/>
        <v>-2620126.3150153048</v>
      </c>
      <c r="P524" s="10">
        <f t="shared" si="187"/>
        <v>-550226.52615321404</v>
      </c>
      <c r="R524" s="11" t="s">
        <v>104</v>
      </c>
      <c r="S524" s="10">
        <f t="shared" si="182"/>
        <v>6921977.7199999997</v>
      </c>
      <c r="T524" s="12">
        <f t="shared" si="183"/>
        <v>0.90233572869691347</v>
      </c>
      <c r="U524" s="13">
        <f>SUMIFS('KYPCo Gen Asset Grid 2020'!$BK:$BK,'KYPCo Gen Asset Grid 2020'!$BJ:$BJ,'Select cpr_ledger'!H524,'KYPCo Gen Asset Grid 2020'!$BL:$BL,'Select cpr_ledger'!R524)</f>
        <v>24706.630000000176</v>
      </c>
      <c r="V524" s="14">
        <f t="shared" si="184"/>
        <v>22293.674984695183</v>
      </c>
      <c r="X524" s="17">
        <f t="shared" si="185"/>
        <v>-7.2395778261125088E-10</v>
      </c>
    </row>
    <row r="525" spans="1:24" x14ac:dyDescent="0.2">
      <c r="A525" t="s">
        <v>11</v>
      </c>
      <c r="B525" t="s">
        <v>12</v>
      </c>
      <c r="C525" t="s">
        <v>13</v>
      </c>
      <c r="D525" t="s">
        <v>18</v>
      </c>
      <c r="E525" t="s">
        <v>15</v>
      </c>
      <c r="F525" t="s">
        <v>19</v>
      </c>
      <c r="G525" t="s">
        <v>20</v>
      </c>
      <c r="H525">
        <v>1992</v>
      </c>
      <c r="I525" s="3">
        <v>817343.04</v>
      </c>
      <c r="J525" s="3">
        <v>689198.22</v>
      </c>
      <c r="K525" s="3">
        <v>128144.82</v>
      </c>
      <c r="L525" s="10">
        <f>SUMIFS('KYPCo Gen Asset Grid 2020'!$O:$O,'KYPCo Gen Asset Grid 2020'!$BJ:$BJ,'Select cpr_ledger'!H525,'KYPCo Gen Asset Grid 2020'!$BL:$BL,'Select cpr_ledger'!R525)*T525</f>
        <v>862453.42271149741</v>
      </c>
      <c r="M525" s="10">
        <f>SUMIFS('KYPCo Gen Asset Grid 2020'!$P:$P,'KYPCo Gen Asset Grid 2020'!$BJ:$BJ,'Select cpr_ledger'!H525,'KYPCo Gen Asset Grid 2020'!$BL:$BL,'Select cpr_ledger'!R525)*T525</f>
        <v>862453.42271149741</v>
      </c>
      <c r="N525" s="10">
        <f t="shared" si="181"/>
        <v>0</v>
      </c>
      <c r="O525" s="10">
        <f t="shared" si="186"/>
        <v>-128144.82</v>
      </c>
      <c r="P525" s="10">
        <f t="shared" si="187"/>
        <v>-26910.412199999999</v>
      </c>
      <c r="R525" s="11" t="s">
        <v>104</v>
      </c>
      <c r="S525" s="10">
        <f t="shared" si="182"/>
        <v>5058998.49</v>
      </c>
      <c r="T525" s="12">
        <f t="shared" si="183"/>
        <v>0.16156222256551811</v>
      </c>
      <c r="U525" s="13">
        <f>SUMIFS('KYPCo Gen Asset Grid 2020'!$BK:$BK,'KYPCo Gen Asset Grid 2020'!$BJ:$BJ,'Select cpr_ledger'!H525,'KYPCo Gen Asset Grid 2020'!$BL:$BL,'Select cpr_ledger'!R525)</f>
        <v>0</v>
      </c>
      <c r="V525" s="14">
        <f t="shared" si="184"/>
        <v>0</v>
      </c>
      <c r="X525" s="17">
        <f t="shared" si="185"/>
        <v>0</v>
      </c>
    </row>
    <row r="526" spans="1:24" x14ac:dyDescent="0.2">
      <c r="A526" t="s">
        <v>11</v>
      </c>
      <c r="B526" t="s">
        <v>34</v>
      </c>
      <c r="C526" t="s">
        <v>13</v>
      </c>
      <c r="D526" t="s">
        <v>40</v>
      </c>
      <c r="E526" t="s">
        <v>15</v>
      </c>
      <c r="F526" t="s">
        <v>19</v>
      </c>
      <c r="G526" t="s">
        <v>20</v>
      </c>
      <c r="H526">
        <v>2009</v>
      </c>
      <c r="I526" s="3">
        <v>1911447.87</v>
      </c>
      <c r="J526" s="3">
        <v>665011.93999999994</v>
      </c>
      <c r="K526" s="3">
        <v>1246435.93</v>
      </c>
      <c r="L526" s="10">
        <f>SUMIFS('KYPCo Gen Asset Grid 2020'!$O:$O,'KYPCo Gen Asset Grid 2020'!$BJ:$BJ,'Select cpr_ledger'!H526,'KYPCo Gen Asset Grid 2020'!$BL:$BL,'Select cpr_ledger'!R526)*T526</f>
        <v>995072.16100722062</v>
      </c>
      <c r="M526" s="10">
        <f>SUMIFS('KYPCo Gen Asset Grid 2020'!$P:$P,'KYPCo Gen Asset Grid 2020'!$BJ:$BJ,'Select cpr_ledger'!H526,'KYPCo Gen Asset Grid 2020'!$BL:$BL,'Select cpr_ledger'!R526)*T526</f>
        <v>667074.54786292138</v>
      </c>
      <c r="N526" s="10">
        <f t="shared" si="181"/>
        <v>327997.61314429931</v>
      </c>
      <c r="O526" s="10">
        <f t="shared" si="186"/>
        <v>-918438.31685570069</v>
      </c>
      <c r="P526" s="10">
        <f t="shared" si="187"/>
        <v>-192872.04653969713</v>
      </c>
      <c r="R526" s="11" t="s">
        <v>104</v>
      </c>
      <c r="S526" s="10">
        <f t="shared" si="182"/>
        <v>23156906.130000003</v>
      </c>
      <c r="T526" s="12">
        <f t="shared" si="183"/>
        <v>8.254331814748346E-2</v>
      </c>
      <c r="U526" s="13">
        <f>SUMIFS('KYPCo Gen Asset Grid 2020'!$BK:$BK,'KYPCo Gen Asset Grid 2020'!$BJ:$BJ,'Select cpr_ledger'!H526,'KYPCo Gen Asset Grid 2020'!$BL:$BL,'Select cpr_ledger'!R526)</f>
        <v>3973642.21</v>
      </c>
      <c r="V526" s="14">
        <f t="shared" si="184"/>
        <v>327997.61314429931</v>
      </c>
      <c r="X526" s="17">
        <f t="shared" si="185"/>
        <v>0</v>
      </c>
    </row>
    <row r="527" spans="1:24" x14ac:dyDescent="0.2">
      <c r="A527" t="s">
        <v>11</v>
      </c>
      <c r="B527" t="s">
        <v>12</v>
      </c>
      <c r="C527" t="s">
        <v>13</v>
      </c>
      <c r="D527" t="s">
        <v>14</v>
      </c>
      <c r="E527" t="s">
        <v>15</v>
      </c>
      <c r="F527" t="s">
        <v>16</v>
      </c>
      <c r="G527" t="s">
        <v>24</v>
      </c>
      <c r="H527">
        <v>2004</v>
      </c>
      <c r="I527" s="3">
        <v>518322.5</v>
      </c>
      <c r="J527" s="3">
        <v>320818.84999999998</v>
      </c>
      <c r="K527" s="3">
        <v>197503.65</v>
      </c>
      <c r="L527" s="10">
        <f>SUMIFS('KYPCo Gen Asset Grid 2020'!$O:$O,'KYPCo Gen Asset Grid 2020'!$BJ:$BJ,'Select cpr_ledger'!H527,'KYPCo Gen Asset Grid 2020'!$BL:$BL,'Select cpr_ledger'!R527)*T527</f>
        <v>-237524.4847722257</v>
      </c>
      <c r="M527" s="10">
        <f>SUMIFS('KYPCo Gen Asset Grid 2020'!$P:$P,'KYPCo Gen Asset Grid 2020'!$BJ:$BJ,'Select cpr_ledger'!H527,'KYPCo Gen Asset Grid 2020'!$BL:$BL,'Select cpr_ledger'!R527)*T527</f>
        <v>-426015.62977802916</v>
      </c>
      <c r="N527" s="10">
        <f t="shared" si="181"/>
        <v>188491.14500580344</v>
      </c>
      <c r="O527" s="10">
        <f t="shared" si="186"/>
        <v>-9012.5049941965553</v>
      </c>
      <c r="P527" s="10">
        <f t="shared" si="187"/>
        <v>-1892.6260487812765</v>
      </c>
      <c r="R527" s="11" t="s">
        <v>104</v>
      </c>
      <c r="S527" s="10">
        <f t="shared" si="182"/>
        <v>4851039.1899999995</v>
      </c>
      <c r="T527" s="12">
        <f t="shared" si="183"/>
        <v>0.1068477247243183</v>
      </c>
      <c r="U527" s="13">
        <f>SUMIFS('KYPCo Gen Asset Grid 2020'!$BK:$BK,'KYPCo Gen Asset Grid 2020'!$BJ:$BJ,'Select cpr_ledger'!H527,'KYPCo Gen Asset Grid 2020'!$BL:$BL,'Select cpr_ledger'!R527)</f>
        <v>1764110.0500000003</v>
      </c>
      <c r="V527" s="14">
        <f t="shared" si="184"/>
        <v>188491.14500580344</v>
      </c>
      <c r="X527" s="17">
        <f t="shared" si="185"/>
        <v>0</v>
      </c>
    </row>
    <row r="528" spans="1:24" x14ac:dyDescent="0.2">
      <c r="A528" t="s">
        <v>11</v>
      </c>
      <c r="B528" t="s">
        <v>61</v>
      </c>
      <c r="C528" t="s">
        <v>13</v>
      </c>
      <c r="D528" t="s">
        <v>62</v>
      </c>
      <c r="E528" t="s">
        <v>15</v>
      </c>
      <c r="F528" t="s">
        <v>16</v>
      </c>
      <c r="G528" t="s">
        <v>24</v>
      </c>
      <c r="H528">
        <v>2004</v>
      </c>
      <c r="I528" s="3">
        <v>39480.639999999999</v>
      </c>
      <c r="J528" s="3">
        <v>12738.65</v>
      </c>
      <c r="K528" s="3">
        <v>26741.99</v>
      </c>
      <c r="L528" s="10">
        <f>SUMIFS('KYPCo Gen Asset Grid 2020'!$O:$O,'KYPCo Gen Asset Grid 2020'!$BJ:$BJ,'Select cpr_ledger'!H528,'KYPCo Gen Asset Grid 2020'!$BL:$BL,'Select cpr_ledger'!R528)*T528</f>
        <v>13232.577792327635</v>
      </c>
      <c r="M528" s="10">
        <f>SUMIFS('KYPCo Gen Asset Grid 2020'!$P:$P,'KYPCo Gen Asset Grid 2020'!$BJ:$BJ,'Select cpr_ledger'!H528,'KYPCo Gen Asset Grid 2020'!$BL:$BL,'Select cpr_ledger'!R528)*T528</f>
        <v>13232.577792327635</v>
      </c>
      <c r="N528" s="10">
        <f t="shared" si="181"/>
        <v>0</v>
      </c>
      <c r="O528" s="10">
        <f t="shared" si="186"/>
        <v>-26741.99</v>
      </c>
      <c r="P528" s="10">
        <f t="shared" si="187"/>
        <v>-5615.8179</v>
      </c>
      <c r="R528" s="11" t="s">
        <v>112</v>
      </c>
      <c r="S528" s="10">
        <f t="shared" si="182"/>
        <v>602342.73</v>
      </c>
      <c r="T528" s="12">
        <f t="shared" si="183"/>
        <v>6.5545142380982996E-2</v>
      </c>
      <c r="U528" s="13">
        <f>SUMIFS('KYPCo Gen Asset Grid 2020'!$BK:$BK,'KYPCo Gen Asset Grid 2020'!$BJ:$BJ,'Select cpr_ledger'!H528,'KYPCo Gen Asset Grid 2020'!$BL:$BL,'Select cpr_ledger'!R528)</f>
        <v>0</v>
      </c>
      <c r="V528" s="14">
        <f t="shared" si="184"/>
        <v>0</v>
      </c>
      <c r="X528" s="17">
        <f t="shared" si="185"/>
        <v>0</v>
      </c>
    </row>
    <row r="529" spans="1:24" x14ac:dyDescent="0.2">
      <c r="A529" t="s">
        <v>11</v>
      </c>
      <c r="B529" t="s">
        <v>22</v>
      </c>
      <c r="C529" t="s">
        <v>13</v>
      </c>
      <c r="D529" t="s">
        <v>25</v>
      </c>
      <c r="E529" t="s">
        <v>15</v>
      </c>
      <c r="F529" t="s">
        <v>16</v>
      </c>
      <c r="G529" t="s">
        <v>24</v>
      </c>
      <c r="H529">
        <v>1990</v>
      </c>
      <c r="I529" s="3">
        <v>406098.08</v>
      </c>
      <c r="J529" s="3">
        <v>363694.6</v>
      </c>
      <c r="K529" s="3">
        <v>42403.48</v>
      </c>
      <c r="L529" s="10">
        <f>SUMIFS('KYPCo Gen Asset Grid 2020'!$O:$O,'KYPCo Gen Asset Grid 2020'!$BJ:$BJ,'Select cpr_ledger'!H529,'KYPCo Gen Asset Grid 2020'!$BL:$BL,'Select cpr_ledger'!R529)*T529</f>
        <v>291241.26319363056</v>
      </c>
      <c r="M529" s="10">
        <f>SUMIFS('KYPCo Gen Asset Grid 2020'!$P:$P,'KYPCo Gen Asset Grid 2020'!$BJ:$BJ,'Select cpr_ledger'!H529,'KYPCo Gen Asset Grid 2020'!$BL:$BL,'Select cpr_ledger'!R529)*T529</f>
        <v>291241.26319363056</v>
      </c>
      <c r="N529" s="10">
        <f t="shared" si="181"/>
        <v>0</v>
      </c>
      <c r="O529" s="10">
        <f t="shared" si="186"/>
        <v>-42403.48</v>
      </c>
      <c r="P529" s="10">
        <f t="shared" si="187"/>
        <v>-8904.7308000000012</v>
      </c>
      <c r="R529" s="11" t="s">
        <v>104</v>
      </c>
      <c r="S529" s="10">
        <f t="shared" si="182"/>
        <v>1292457.03</v>
      </c>
      <c r="T529" s="12">
        <f t="shared" si="183"/>
        <v>0.31420625256686485</v>
      </c>
      <c r="U529" s="13">
        <f>SUMIFS('KYPCo Gen Asset Grid 2020'!$BK:$BK,'KYPCo Gen Asset Grid 2020'!$BJ:$BJ,'Select cpr_ledger'!H529,'KYPCo Gen Asset Grid 2020'!$BL:$BL,'Select cpr_ledger'!R529)</f>
        <v>0</v>
      </c>
      <c r="V529" s="14">
        <f t="shared" si="184"/>
        <v>0</v>
      </c>
      <c r="X529" s="17">
        <f t="shared" si="185"/>
        <v>0</v>
      </c>
    </row>
    <row r="530" spans="1:24" x14ac:dyDescent="0.2">
      <c r="A530" t="s">
        <v>11</v>
      </c>
      <c r="B530" t="s">
        <v>34</v>
      </c>
      <c r="C530" t="s">
        <v>13</v>
      </c>
      <c r="D530" t="s">
        <v>40</v>
      </c>
      <c r="E530" t="s">
        <v>15</v>
      </c>
      <c r="F530" t="s">
        <v>19</v>
      </c>
      <c r="G530" t="s">
        <v>20</v>
      </c>
      <c r="H530">
        <v>2006</v>
      </c>
      <c r="I530" s="3">
        <v>218280.36</v>
      </c>
      <c r="J530" s="3">
        <v>95752.87</v>
      </c>
      <c r="K530" s="3">
        <v>122527.49</v>
      </c>
      <c r="L530" s="10">
        <f>SUMIFS('KYPCo Gen Asset Grid 2020'!$O:$O,'KYPCo Gen Asset Grid 2020'!$BJ:$BJ,'Select cpr_ledger'!H530,'KYPCo Gen Asset Grid 2020'!$BL:$BL,'Select cpr_ledger'!R530)*T530</f>
        <v>135574.63630024457</v>
      </c>
      <c r="M530" s="10">
        <f>SUMIFS('KYPCo Gen Asset Grid 2020'!$P:$P,'KYPCo Gen Asset Grid 2020'!$BJ:$BJ,'Select cpr_ledger'!H530,'KYPCo Gen Asset Grid 2020'!$BL:$BL,'Select cpr_ledger'!R530)*T530</f>
        <v>102307.23484140619</v>
      </c>
      <c r="N530" s="10">
        <f t="shared" ref="N530:N547" si="188">V530</f>
        <v>33267.401458838365</v>
      </c>
      <c r="O530" s="10">
        <f t="shared" si="186"/>
        <v>-89260.088541161647</v>
      </c>
      <c r="P530" s="10">
        <f t="shared" si="187"/>
        <v>-18744.618593643947</v>
      </c>
      <c r="R530" s="11" t="s">
        <v>104</v>
      </c>
      <c r="S530" s="10">
        <f t="shared" ref="S530:S547" si="189">SUMIFS($I:$I,$H:$H,H530,$R:$R,R530)</f>
        <v>16994916.539999999</v>
      </c>
      <c r="T530" s="12">
        <f t="shared" si="183"/>
        <v>1.2843861838700151E-2</v>
      </c>
      <c r="U530" s="13">
        <f>SUMIFS('KYPCo Gen Asset Grid 2020'!$BK:$BK,'KYPCo Gen Asset Grid 2020'!$BJ:$BJ,'Select cpr_ledger'!H530,'KYPCo Gen Asset Grid 2020'!$BL:$BL,'Select cpr_ledger'!R530)</f>
        <v>2590140.0899999994</v>
      </c>
      <c r="V530" s="14">
        <f t="shared" si="184"/>
        <v>33267.401458838365</v>
      </c>
      <c r="X530" s="17">
        <f t="shared" si="185"/>
        <v>0</v>
      </c>
    </row>
    <row r="531" spans="1:24" x14ac:dyDescent="0.2">
      <c r="A531" t="s">
        <v>11</v>
      </c>
      <c r="B531" t="s">
        <v>12</v>
      </c>
      <c r="C531" t="s">
        <v>13</v>
      </c>
      <c r="D531" t="s">
        <v>14</v>
      </c>
      <c r="E531" t="s">
        <v>15</v>
      </c>
      <c r="F531" t="s">
        <v>16</v>
      </c>
      <c r="G531" t="s">
        <v>24</v>
      </c>
      <c r="H531">
        <v>2018</v>
      </c>
      <c r="I531" s="3">
        <v>961422.69</v>
      </c>
      <c r="J531" s="3">
        <v>90163.4</v>
      </c>
      <c r="K531" s="3">
        <v>871259.29</v>
      </c>
      <c r="L531" s="10">
        <f>SUMIFS('KYPCo Gen Asset Grid 2020'!$O:$O,'KYPCo Gen Asset Grid 2020'!$BJ:$BJ,'Select cpr_ledger'!H531,'KYPCo Gen Asset Grid 2020'!$BL:$BL,'Select cpr_ledger'!R531)*T531</f>
        <v>173436.79556722951</v>
      </c>
      <c r="M531" s="10">
        <f>SUMIFS('KYPCo Gen Asset Grid 2020'!$P:$P,'KYPCo Gen Asset Grid 2020'!$BJ:$BJ,'Select cpr_ledger'!H531,'KYPCo Gen Asset Grid 2020'!$BL:$BL,'Select cpr_ledger'!R531)*T531</f>
        <v>30604.65810657966</v>
      </c>
      <c r="N531" s="10">
        <f t="shared" si="188"/>
        <v>142832.13746064986</v>
      </c>
      <c r="O531" s="10">
        <f t="shared" ref="O531:O552" si="190">N531-K531</f>
        <v>-728427.15253935021</v>
      </c>
      <c r="P531" s="10">
        <f t="shared" ref="P531:P552" si="191">O531*0.21</f>
        <v>-152969.70203326354</v>
      </c>
      <c r="R531" s="11" t="s">
        <v>104</v>
      </c>
      <c r="S531" s="10">
        <f t="shared" si="189"/>
        <v>21970522.819999997</v>
      </c>
      <c r="T531" s="12">
        <f t="shared" si="183"/>
        <v>4.3759663703806212E-2</v>
      </c>
      <c r="U531" s="13">
        <f>SUMIFS('KYPCo Gen Asset Grid 2020'!$BK:$BK,'KYPCo Gen Asset Grid 2020'!$BJ:$BJ,'Select cpr_ledger'!H531,'KYPCo Gen Asset Grid 2020'!$BL:$BL,'Select cpr_ledger'!R531)</f>
        <v>3264013.6</v>
      </c>
      <c r="V531" s="14">
        <f t="shared" si="184"/>
        <v>142832.13746064986</v>
      </c>
      <c r="X531" s="17">
        <f t="shared" si="185"/>
        <v>0</v>
      </c>
    </row>
    <row r="532" spans="1:24" x14ac:dyDescent="0.2">
      <c r="A532" t="s">
        <v>11</v>
      </c>
      <c r="B532" t="s">
        <v>43</v>
      </c>
      <c r="C532" t="s">
        <v>13</v>
      </c>
      <c r="D532" t="s">
        <v>52</v>
      </c>
      <c r="E532" t="s">
        <v>15</v>
      </c>
      <c r="F532" t="s">
        <v>19</v>
      </c>
      <c r="G532" t="s">
        <v>20</v>
      </c>
      <c r="H532">
        <v>2000</v>
      </c>
      <c r="I532" s="3">
        <v>37712.800000000003</v>
      </c>
      <c r="J532" s="3">
        <v>15870.07</v>
      </c>
      <c r="K532" s="3">
        <v>21842.73</v>
      </c>
      <c r="L532" s="10">
        <f>SUMIFS('KYPCo Gen Asset Grid 2020'!$O:$O,'KYPCo Gen Asset Grid 2020'!$BJ:$BJ,'Select cpr_ledger'!H532,'KYPCo Gen Asset Grid 2020'!$BL:$BL,'Select cpr_ledger'!R532)*T532</f>
        <v>52970.015216790569</v>
      </c>
      <c r="M532" s="10">
        <f>SUMIFS('KYPCo Gen Asset Grid 2020'!$P:$P,'KYPCo Gen Asset Grid 2020'!$BJ:$BJ,'Select cpr_ledger'!H532,'KYPCo Gen Asset Grid 2020'!$BL:$BL,'Select cpr_ledger'!R532)*T532</f>
        <v>52970.015216790569</v>
      </c>
      <c r="N532" s="10">
        <f t="shared" si="188"/>
        <v>0</v>
      </c>
      <c r="O532" s="10">
        <f t="shared" si="190"/>
        <v>-21842.73</v>
      </c>
      <c r="P532" s="10">
        <f t="shared" si="191"/>
        <v>-4586.9732999999997</v>
      </c>
      <c r="R532" s="11" t="s">
        <v>104</v>
      </c>
      <c r="S532" s="10">
        <f t="shared" si="189"/>
        <v>3473775.88</v>
      </c>
      <c r="T532" s="12">
        <f t="shared" si="183"/>
        <v>1.085642865365281E-2</v>
      </c>
      <c r="U532" s="13">
        <f>SUMIFS('KYPCo Gen Asset Grid 2020'!$BK:$BK,'KYPCo Gen Asset Grid 2020'!$BJ:$BJ,'Select cpr_ledger'!H532,'KYPCo Gen Asset Grid 2020'!$BL:$BL,'Select cpr_ledger'!R532)</f>
        <v>0</v>
      </c>
      <c r="V532" s="14">
        <f t="shared" si="184"/>
        <v>0</v>
      </c>
      <c r="X532" s="17">
        <f t="shared" si="185"/>
        <v>0</v>
      </c>
    </row>
    <row r="533" spans="1:24" x14ac:dyDescent="0.2">
      <c r="A533" t="s">
        <v>11</v>
      </c>
      <c r="B533" t="s">
        <v>12</v>
      </c>
      <c r="C533" t="s">
        <v>13</v>
      </c>
      <c r="D533" t="s">
        <v>18</v>
      </c>
      <c r="E533" t="s">
        <v>15</v>
      </c>
      <c r="F533" t="s">
        <v>19</v>
      </c>
      <c r="G533" t="s">
        <v>20</v>
      </c>
      <c r="H533">
        <v>1982</v>
      </c>
      <c r="I533" s="3">
        <v>1186665.48</v>
      </c>
      <c r="J533" s="3">
        <v>1193162.2</v>
      </c>
      <c r="K533" s="3">
        <v>-6496.72</v>
      </c>
      <c r="L533" s="10">
        <f>SUMIFS('KYPCo Gen Asset Grid 2020'!$O:$O,'KYPCo Gen Asset Grid 2020'!$BJ:$BJ,'Select cpr_ledger'!H533,'KYPCo Gen Asset Grid 2020'!$BL:$BL,'Select cpr_ledger'!R533)*T533</f>
        <v>176818.21029841068</v>
      </c>
      <c r="M533" s="10">
        <f>SUMIFS('KYPCo Gen Asset Grid 2020'!$P:$P,'KYPCo Gen Asset Grid 2020'!$BJ:$BJ,'Select cpr_ledger'!H533,'KYPCo Gen Asset Grid 2020'!$BL:$BL,'Select cpr_ledger'!R533)*T533</f>
        <v>176818.21029841068</v>
      </c>
      <c r="N533" s="10">
        <f t="shared" si="188"/>
        <v>0</v>
      </c>
      <c r="O533" s="10">
        <f t="shared" si="190"/>
        <v>6496.72</v>
      </c>
      <c r="P533" s="10">
        <f t="shared" si="191"/>
        <v>1364.3112000000001</v>
      </c>
      <c r="R533" s="11" t="s">
        <v>104</v>
      </c>
      <c r="S533" s="10">
        <f t="shared" si="189"/>
        <v>2026264.9699999997</v>
      </c>
      <c r="T533" s="12">
        <f t="shared" si="183"/>
        <v>0.58564180774442354</v>
      </c>
      <c r="U533" s="13">
        <f>SUMIFS('KYPCo Gen Asset Grid 2020'!$BK:$BK,'KYPCo Gen Asset Grid 2020'!$BJ:$BJ,'Select cpr_ledger'!H533,'KYPCo Gen Asset Grid 2020'!$BL:$BL,'Select cpr_ledger'!R533)</f>
        <v>0</v>
      </c>
      <c r="V533" s="14">
        <f t="shared" si="184"/>
        <v>0</v>
      </c>
      <c r="X533" s="17">
        <f t="shared" si="185"/>
        <v>0</v>
      </c>
    </row>
    <row r="534" spans="1:24" x14ac:dyDescent="0.2">
      <c r="A534" t="s">
        <v>11</v>
      </c>
      <c r="B534" t="s">
        <v>61</v>
      </c>
      <c r="C534" t="s">
        <v>13</v>
      </c>
      <c r="D534" t="s">
        <v>62</v>
      </c>
      <c r="E534" t="s">
        <v>15</v>
      </c>
      <c r="F534" t="s">
        <v>19</v>
      </c>
      <c r="G534" t="s">
        <v>20</v>
      </c>
      <c r="H534">
        <v>2017</v>
      </c>
      <c r="I534" s="3">
        <v>38814.89</v>
      </c>
      <c r="J534" s="3">
        <v>3715.96</v>
      </c>
      <c r="K534" s="3">
        <v>35098.93</v>
      </c>
      <c r="L534" s="10">
        <f>SUMIFS('KYPCo Gen Asset Grid 2020'!$O:$O,'KYPCo Gen Asset Grid 2020'!$BJ:$BJ,'Select cpr_ledger'!H534,'KYPCo Gen Asset Grid 2020'!$BL:$BL,'Select cpr_ledger'!R534)*T534</f>
        <v>19552.157873708024</v>
      </c>
      <c r="M534" s="10">
        <f>SUMIFS('KYPCo Gen Asset Grid 2020'!$P:$P,'KYPCo Gen Asset Grid 2020'!$BJ:$BJ,'Select cpr_ledger'!H534,'KYPCo Gen Asset Grid 2020'!$BL:$BL,'Select cpr_ledger'!R534)*T534</f>
        <v>13444.65178736806</v>
      </c>
      <c r="N534" s="10">
        <f t="shared" si="188"/>
        <v>6107.5060863399622</v>
      </c>
      <c r="O534" s="10">
        <f t="shared" si="190"/>
        <v>-28991.423913660037</v>
      </c>
      <c r="P534" s="10">
        <f t="shared" si="191"/>
        <v>-6088.1990218686078</v>
      </c>
      <c r="R534" s="11" t="s">
        <v>112</v>
      </c>
      <c r="S534" s="10">
        <f t="shared" si="189"/>
        <v>153248.85</v>
      </c>
      <c r="T534" s="12">
        <f t="shared" si="183"/>
        <v>0.25328013880691436</v>
      </c>
      <c r="U534" s="13">
        <f>SUMIFS('KYPCo Gen Asset Grid 2020'!$BK:$BK,'KYPCo Gen Asset Grid 2020'!$BJ:$BJ,'Select cpr_ledger'!H534,'KYPCo Gen Asset Grid 2020'!$BL:$BL,'Select cpr_ledger'!R534)</f>
        <v>24113.64</v>
      </c>
      <c r="V534" s="14">
        <f t="shared" si="184"/>
        <v>6107.5060863399622</v>
      </c>
      <c r="X534" s="17">
        <f t="shared" si="185"/>
        <v>0</v>
      </c>
    </row>
    <row r="535" spans="1:24" x14ac:dyDescent="0.2">
      <c r="A535" t="s">
        <v>11</v>
      </c>
      <c r="B535" t="s">
        <v>21</v>
      </c>
      <c r="C535" t="s">
        <v>13</v>
      </c>
      <c r="D535" t="s">
        <v>48</v>
      </c>
      <c r="E535" t="s">
        <v>15</v>
      </c>
      <c r="F535" t="s">
        <v>16</v>
      </c>
      <c r="G535" t="s">
        <v>24</v>
      </c>
      <c r="H535">
        <v>1972</v>
      </c>
      <c r="I535" s="3">
        <v>1561</v>
      </c>
      <c r="J535" s="3">
        <v>1284.53</v>
      </c>
      <c r="K535" s="3">
        <v>276.47000000000003</v>
      </c>
      <c r="L535" s="10">
        <f>SUMIFS('KYPCo Gen Asset Grid 2020'!$O:$O,'KYPCo Gen Asset Grid 2020'!$BJ:$BJ,'Select cpr_ledger'!H535,'KYPCo Gen Asset Grid 2020'!$BL:$BL,'Select cpr_ledger'!R535)*T535</f>
        <v>0</v>
      </c>
      <c r="M535" s="10">
        <f>SUMIFS('KYPCo Gen Asset Grid 2020'!$P:$P,'KYPCo Gen Asset Grid 2020'!$BJ:$BJ,'Select cpr_ledger'!H535,'KYPCo Gen Asset Grid 2020'!$BL:$BL,'Select cpr_ledger'!R535)*T535</f>
        <v>0</v>
      </c>
      <c r="N535" s="10">
        <f t="shared" si="188"/>
        <v>0</v>
      </c>
      <c r="O535" s="10">
        <f t="shared" si="190"/>
        <v>-276.47000000000003</v>
      </c>
      <c r="P535" s="10">
        <f t="shared" si="191"/>
        <v>-58.058700000000002</v>
      </c>
      <c r="R535" s="11" t="s">
        <v>106</v>
      </c>
      <c r="S535" s="10">
        <f t="shared" si="189"/>
        <v>1561</v>
      </c>
      <c r="T535" s="12">
        <f t="shared" si="183"/>
        <v>1</v>
      </c>
      <c r="U535" s="13">
        <f>SUMIFS('KYPCo Gen Asset Grid 2020'!$BK:$BK,'KYPCo Gen Asset Grid 2020'!$BJ:$BJ,'Select cpr_ledger'!H535,'KYPCo Gen Asset Grid 2020'!$BL:$BL,'Select cpr_ledger'!R535)</f>
        <v>0</v>
      </c>
      <c r="V535" s="14">
        <f t="shared" si="184"/>
        <v>0</v>
      </c>
      <c r="X535" s="17">
        <f t="shared" si="185"/>
        <v>0</v>
      </c>
    </row>
    <row r="536" spans="1:24" x14ac:dyDescent="0.2">
      <c r="A536" t="s">
        <v>11</v>
      </c>
      <c r="B536" t="s">
        <v>22</v>
      </c>
      <c r="C536" t="s">
        <v>13</v>
      </c>
      <c r="D536" t="s">
        <v>25</v>
      </c>
      <c r="E536" t="s">
        <v>15</v>
      </c>
      <c r="F536" t="s">
        <v>16</v>
      </c>
      <c r="G536" t="s">
        <v>24</v>
      </c>
      <c r="H536">
        <v>1988</v>
      </c>
      <c r="I536" s="3">
        <v>1389326.75</v>
      </c>
      <c r="J536" s="3">
        <v>1325848.3</v>
      </c>
      <c r="K536" s="3">
        <v>63478.45</v>
      </c>
      <c r="L536" s="10">
        <f>SUMIFS('KYPCo Gen Asset Grid 2020'!$O:$O,'KYPCo Gen Asset Grid 2020'!$BJ:$BJ,'Select cpr_ledger'!H536,'KYPCo Gen Asset Grid 2020'!$BL:$BL,'Select cpr_ledger'!R536)*T536</f>
        <v>1342758.6536955908</v>
      </c>
      <c r="M536" s="10">
        <f>SUMIFS('KYPCo Gen Asset Grid 2020'!$P:$P,'KYPCo Gen Asset Grid 2020'!$BJ:$BJ,'Select cpr_ledger'!H536,'KYPCo Gen Asset Grid 2020'!$BL:$BL,'Select cpr_ledger'!R536)*T536</f>
        <v>1342758.6536955908</v>
      </c>
      <c r="N536" s="10">
        <f t="shared" si="188"/>
        <v>0</v>
      </c>
      <c r="O536" s="10">
        <f t="shared" si="190"/>
        <v>-63478.45</v>
      </c>
      <c r="P536" s="10">
        <f t="shared" si="191"/>
        <v>-13330.474499999998</v>
      </c>
      <c r="R536" s="11" t="s">
        <v>104</v>
      </c>
      <c r="S536" s="10">
        <f t="shared" si="189"/>
        <v>5592411.0800000001</v>
      </c>
      <c r="T536" s="12">
        <f t="shared" si="183"/>
        <v>0.24843072694863483</v>
      </c>
      <c r="U536" s="13">
        <f>SUMIFS('KYPCo Gen Asset Grid 2020'!$BK:$BK,'KYPCo Gen Asset Grid 2020'!$BJ:$BJ,'Select cpr_ledger'!H536,'KYPCo Gen Asset Grid 2020'!$BL:$BL,'Select cpr_ledger'!R536)</f>
        <v>0</v>
      </c>
      <c r="V536" s="14">
        <f t="shared" si="184"/>
        <v>0</v>
      </c>
      <c r="X536" s="17">
        <f t="shared" si="185"/>
        <v>0</v>
      </c>
    </row>
    <row r="537" spans="1:24" x14ac:dyDescent="0.2">
      <c r="A537" t="s">
        <v>11</v>
      </c>
      <c r="B537" t="s">
        <v>43</v>
      </c>
      <c r="C537" t="s">
        <v>13</v>
      </c>
      <c r="D537" t="s">
        <v>44</v>
      </c>
      <c r="E537" t="s">
        <v>15</v>
      </c>
      <c r="F537" t="s">
        <v>16</v>
      </c>
      <c r="G537" t="s">
        <v>24</v>
      </c>
      <c r="H537">
        <v>2013</v>
      </c>
      <c r="I537" s="3">
        <v>24183.06</v>
      </c>
      <c r="J537" s="3">
        <v>4117.16</v>
      </c>
      <c r="K537" s="3">
        <v>20065.900000000001</v>
      </c>
      <c r="L537" s="10">
        <f>SUMIFS('KYPCo Gen Asset Grid 2020'!$O:$O,'KYPCo Gen Asset Grid 2020'!$BJ:$BJ,'Select cpr_ledger'!H537,'KYPCo Gen Asset Grid 2020'!$BL:$BL,'Select cpr_ledger'!R537)*T537</f>
        <v>20940.738144423984</v>
      </c>
      <c r="M537" s="10">
        <f>SUMIFS('KYPCo Gen Asset Grid 2020'!$P:$P,'KYPCo Gen Asset Grid 2020'!$BJ:$BJ,'Select cpr_ledger'!H537,'KYPCo Gen Asset Grid 2020'!$BL:$BL,'Select cpr_ledger'!R537)*T537</f>
        <v>9271.3814453510677</v>
      </c>
      <c r="N537" s="10">
        <f t="shared" si="188"/>
        <v>11669.356699072916</v>
      </c>
      <c r="O537" s="10">
        <f t="shared" si="190"/>
        <v>-8396.5433009270855</v>
      </c>
      <c r="P537" s="10">
        <f t="shared" si="191"/>
        <v>-1763.2740931946878</v>
      </c>
      <c r="R537" s="11" t="s">
        <v>104</v>
      </c>
      <c r="S537" s="10">
        <f t="shared" si="189"/>
        <v>25241909.329999998</v>
      </c>
      <c r="T537" s="12">
        <f t="shared" si="183"/>
        <v>9.5805193196136097E-4</v>
      </c>
      <c r="U537" s="13">
        <f>SUMIFS('KYPCo Gen Asset Grid 2020'!$BK:$BK,'KYPCo Gen Asset Grid 2020'!$BJ:$BJ,'Select cpr_ledger'!H537,'KYPCo Gen Asset Grid 2020'!$BL:$BL,'Select cpr_ledger'!R537)</f>
        <v>12180296.609999999</v>
      </c>
      <c r="V537" s="14">
        <f t="shared" si="184"/>
        <v>11669.356699072916</v>
      </c>
      <c r="X537" s="17">
        <f t="shared" si="185"/>
        <v>0</v>
      </c>
    </row>
    <row r="538" spans="1:24" x14ac:dyDescent="0.2">
      <c r="A538" t="s">
        <v>11</v>
      </c>
      <c r="B538" t="s">
        <v>43</v>
      </c>
      <c r="C538" t="s">
        <v>13</v>
      </c>
      <c r="D538" t="s">
        <v>52</v>
      </c>
      <c r="E538" t="s">
        <v>15</v>
      </c>
      <c r="F538" t="s">
        <v>19</v>
      </c>
      <c r="G538" t="s">
        <v>20</v>
      </c>
      <c r="H538">
        <v>1989</v>
      </c>
      <c r="I538" s="3">
        <v>233810.5</v>
      </c>
      <c r="J538" s="3">
        <v>151185.78</v>
      </c>
      <c r="K538" s="3">
        <v>82624.72</v>
      </c>
      <c r="L538" s="10">
        <f>SUMIFS('KYPCo Gen Asset Grid 2020'!$O:$O,'KYPCo Gen Asset Grid 2020'!$BJ:$BJ,'Select cpr_ledger'!H538,'KYPCo Gen Asset Grid 2020'!$BL:$BL,'Select cpr_ledger'!R538)*T538</f>
        <v>136308.56672397474</v>
      </c>
      <c r="M538" s="10">
        <f>SUMIFS('KYPCo Gen Asset Grid 2020'!$P:$P,'KYPCo Gen Asset Grid 2020'!$BJ:$BJ,'Select cpr_ledger'!H538,'KYPCo Gen Asset Grid 2020'!$BL:$BL,'Select cpr_ledger'!R538)*T538</f>
        <v>136308.56672397474</v>
      </c>
      <c r="N538" s="10">
        <f t="shared" si="188"/>
        <v>0</v>
      </c>
      <c r="O538" s="10">
        <f t="shared" si="190"/>
        <v>-82624.72</v>
      </c>
      <c r="P538" s="10">
        <f t="shared" si="191"/>
        <v>-17351.191200000001</v>
      </c>
      <c r="R538" s="11" t="s">
        <v>104</v>
      </c>
      <c r="S538" s="10">
        <f t="shared" si="189"/>
        <v>3452639.49</v>
      </c>
      <c r="T538" s="12">
        <f t="shared" si="183"/>
        <v>6.7719349407082172E-2</v>
      </c>
      <c r="U538" s="13">
        <f>SUMIFS('KYPCo Gen Asset Grid 2020'!$BK:$BK,'KYPCo Gen Asset Grid 2020'!$BJ:$BJ,'Select cpr_ledger'!H538,'KYPCo Gen Asset Grid 2020'!$BL:$BL,'Select cpr_ledger'!R538)</f>
        <v>0</v>
      </c>
      <c r="V538" s="14">
        <f t="shared" si="184"/>
        <v>0</v>
      </c>
      <c r="X538" s="17">
        <f t="shared" si="185"/>
        <v>0</v>
      </c>
    </row>
    <row r="539" spans="1:24" x14ac:dyDescent="0.2">
      <c r="A539" t="s">
        <v>11</v>
      </c>
      <c r="B539" t="s">
        <v>22</v>
      </c>
      <c r="C539" t="s">
        <v>13</v>
      </c>
      <c r="D539" t="s">
        <v>23</v>
      </c>
      <c r="E539" t="s">
        <v>15</v>
      </c>
      <c r="F539" t="s">
        <v>19</v>
      </c>
      <c r="G539" t="s">
        <v>20</v>
      </c>
      <c r="H539">
        <v>1984</v>
      </c>
      <c r="I539" s="3">
        <v>988936.23</v>
      </c>
      <c r="J539" s="3">
        <v>882365.17</v>
      </c>
      <c r="K539" s="3">
        <v>106571.06</v>
      </c>
      <c r="L539" s="10">
        <f>SUMIFS('KYPCo Gen Asset Grid 2020'!$O:$O,'KYPCo Gen Asset Grid 2020'!$BJ:$BJ,'Select cpr_ledger'!H539,'KYPCo Gen Asset Grid 2020'!$BL:$BL,'Select cpr_ledger'!R539)*T539</f>
        <v>149807.76633324899</v>
      </c>
      <c r="M539" s="10">
        <f>SUMIFS('KYPCo Gen Asset Grid 2020'!$P:$P,'KYPCo Gen Asset Grid 2020'!$BJ:$BJ,'Select cpr_ledger'!H539,'KYPCo Gen Asset Grid 2020'!$BL:$BL,'Select cpr_ledger'!R539)*T539</f>
        <v>149807.76633324899</v>
      </c>
      <c r="N539" s="10">
        <f t="shared" si="188"/>
        <v>0</v>
      </c>
      <c r="O539" s="10">
        <f t="shared" si="190"/>
        <v>-106571.06</v>
      </c>
      <c r="P539" s="10">
        <f t="shared" si="191"/>
        <v>-22379.922599999998</v>
      </c>
      <c r="R539" s="11" t="s">
        <v>104</v>
      </c>
      <c r="S539" s="10">
        <f t="shared" si="189"/>
        <v>2738875.73</v>
      </c>
      <c r="T539" s="12">
        <f t="shared" si="183"/>
        <v>0.36107378628675496</v>
      </c>
      <c r="U539" s="13">
        <f>SUMIFS('KYPCo Gen Asset Grid 2020'!$BK:$BK,'KYPCo Gen Asset Grid 2020'!$BJ:$BJ,'Select cpr_ledger'!H539,'KYPCo Gen Asset Grid 2020'!$BL:$BL,'Select cpr_ledger'!R539)</f>
        <v>0</v>
      </c>
      <c r="V539" s="14">
        <f t="shared" si="184"/>
        <v>0</v>
      </c>
      <c r="X539" s="17">
        <f t="shared" si="185"/>
        <v>0</v>
      </c>
    </row>
    <row r="540" spans="1:24" x14ac:dyDescent="0.2">
      <c r="A540" t="s">
        <v>11</v>
      </c>
      <c r="B540" t="s">
        <v>26</v>
      </c>
      <c r="C540" t="s">
        <v>13</v>
      </c>
      <c r="D540" t="s">
        <v>45</v>
      </c>
      <c r="E540" t="s">
        <v>15</v>
      </c>
      <c r="F540" t="s">
        <v>19</v>
      </c>
      <c r="G540" t="s">
        <v>20</v>
      </c>
      <c r="H540">
        <v>1999</v>
      </c>
      <c r="I540" s="3">
        <v>229936.77</v>
      </c>
      <c r="J540" s="3">
        <v>122870.73</v>
      </c>
      <c r="K540" s="3">
        <v>107066.04</v>
      </c>
      <c r="L540" s="10">
        <f>SUMIFS('KYPCo Gen Asset Grid 2020'!$O:$O,'KYPCo Gen Asset Grid 2020'!$BJ:$BJ,'Select cpr_ledger'!H540,'KYPCo Gen Asset Grid 2020'!$BL:$BL,'Select cpr_ledger'!R540)*T540</f>
        <v>252782.98777660087</v>
      </c>
      <c r="M540" s="10">
        <f>SUMIFS('KYPCo Gen Asset Grid 2020'!$P:$P,'KYPCo Gen Asset Grid 2020'!$BJ:$BJ,'Select cpr_ledger'!H540,'KYPCo Gen Asset Grid 2020'!$BL:$BL,'Select cpr_ledger'!R540)*T540</f>
        <v>252782.98777660087</v>
      </c>
      <c r="N540" s="10">
        <f t="shared" si="188"/>
        <v>0</v>
      </c>
      <c r="O540" s="10">
        <f t="shared" si="190"/>
        <v>-107066.04</v>
      </c>
      <c r="P540" s="10">
        <f t="shared" si="191"/>
        <v>-22483.868399999999</v>
      </c>
      <c r="R540" s="11" t="s">
        <v>104</v>
      </c>
      <c r="S540" s="10">
        <f t="shared" si="189"/>
        <v>974164.55</v>
      </c>
      <c r="T540" s="12">
        <f t="shared" si="183"/>
        <v>0.2360348362091394</v>
      </c>
      <c r="U540" s="13">
        <f>SUMIFS('KYPCo Gen Asset Grid 2020'!$BK:$BK,'KYPCo Gen Asset Grid 2020'!$BJ:$BJ,'Select cpr_ledger'!H540,'KYPCo Gen Asset Grid 2020'!$BL:$BL,'Select cpr_ledger'!R540)</f>
        <v>0</v>
      </c>
      <c r="V540" s="14">
        <f t="shared" si="184"/>
        <v>0</v>
      </c>
      <c r="X540" s="17">
        <f t="shared" si="185"/>
        <v>0</v>
      </c>
    </row>
    <row r="541" spans="1:24" x14ac:dyDescent="0.2">
      <c r="A541" t="s">
        <v>11</v>
      </c>
      <c r="B541" t="s">
        <v>12</v>
      </c>
      <c r="C541" t="s">
        <v>13</v>
      </c>
      <c r="D541" t="s">
        <v>18</v>
      </c>
      <c r="E541" t="s">
        <v>15</v>
      </c>
      <c r="F541" t="s">
        <v>19</v>
      </c>
      <c r="G541" t="s">
        <v>20</v>
      </c>
      <c r="H541">
        <v>2013</v>
      </c>
      <c r="I541" s="3">
        <v>18520449.600000001</v>
      </c>
      <c r="J541" s="3">
        <v>4109677.21</v>
      </c>
      <c r="K541" s="3">
        <v>14410772.390000001</v>
      </c>
      <c r="L541" s="10">
        <f>SUMIFS('KYPCo Gen Asset Grid 2020'!$O:$O,'KYPCo Gen Asset Grid 2020'!$BJ:$BJ,'Select cpr_ledger'!H541,'KYPCo Gen Asset Grid 2020'!$BL:$BL,'Select cpr_ledger'!R541)*T541</f>
        <v>16037337.102525569</v>
      </c>
      <c r="M541" s="10">
        <f>SUMIFS('KYPCo Gen Asset Grid 2020'!$P:$P,'KYPCo Gen Asset Grid 2020'!$BJ:$BJ,'Select cpr_ledger'!H541,'KYPCo Gen Asset Grid 2020'!$BL:$BL,'Select cpr_ledger'!R541)*T541</f>
        <v>7100431.1605313653</v>
      </c>
      <c r="N541" s="10">
        <f t="shared" si="188"/>
        <v>8936905.9419942033</v>
      </c>
      <c r="O541" s="10">
        <f t="shared" si="190"/>
        <v>-5473866.4480057973</v>
      </c>
      <c r="P541" s="10">
        <f t="shared" si="191"/>
        <v>-1149511.9540812173</v>
      </c>
      <c r="R541" s="11" t="s">
        <v>104</v>
      </c>
      <c r="S541" s="10">
        <f t="shared" si="189"/>
        <v>25241909.329999998</v>
      </c>
      <c r="T541" s="12">
        <f t="shared" si="183"/>
        <v>0.73371825236645061</v>
      </c>
      <c r="U541" s="13">
        <f>SUMIFS('KYPCo Gen Asset Grid 2020'!$BK:$BK,'KYPCo Gen Asset Grid 2020'!$BJ:$BJ,'Select cpr_ledger'!H541,'KYPCo Gen Asset Grid 2020'!$BL:$BL,'Select cpr_ledger'!R541)</f>
        <v>12180296.609999999</v>
      </c>
      <c r="V541" s="14">
        <f t="shared" si="184"/>
        <v>8936905.9419942033</v>
      </c>
      <c r="X541" s="17">
        <f t="shared" si="185"/>
        <v>0</v>
      </c>
    </row>
    <row r="542" spans="1:24" x14ac:dyDescent="0.2">
      <c r="A542" t="s">
        <v>11</v>
      </c>
      <c r="B542" t="s">
        <v>26</v>
      </c>
      <c r="C542" t="s">
        <v>13</v>
      </c>
      <c r="D542" t="s">
        <v>27</v>
      </c>
      <c r="E542" t="s">
        <v>15</v>
      </c>
      <c r="F542" t="s">
        <v>16</v>
      </c>
      <c r="G542" t="s">
        <v>24</v>
      </c>
      <c r="H542">
        <v>2017</v>
      </c>
      <c r="I542" s="3">
        <v>1541404.57</v>
      </c>
      <c r="J542" s="3">
        <v>149162.35</v>
      </c>
      <c r="K542" s="3">
        <v>1392242.22</v>
      </c>
      <c r="L542" s="10">
        <f>SUMIFS('KYPCo Gen Asset Grid 2020'!$O:$O,'KYPCo Gen Asset Grid 2020'!$BJ:$BJ,'Select cpr_ledger'!H542,'KYPCo Gen Asset Grid 2020'!$BL:$BL,'Select cpr_ledger'!R542)*T542</f>
        <v>460647.0923965812</v>
      </c>
      <c r="M542" s="10">
        <f>SUMIFS('KYPCo Gen Asset Grid 2020'!$P:$P,'KYPCo Gen Asset Grid 2020'!$BJ:$BJ,'Select cpr_ledger'!H542,'KYPCo Gen Asset Grid 2020'!$BL:$BL,'Select cpr_ledger'!R542)*T542</f>
        <v>109739.95731896628</v>
      </c>
      <c r="N542" s="10">
        <f t="shared" si="188"/>
        <v>350907.13507761498</v>
      </c>
      <c r="O542" s="10">
        <f t="shared" si="190"/>
        <v>-1041335.0849223849</v>
      </c>
      <c r="P542" s="10">
        <f t="shared" si="191"/>
        <v>-218680.36783370082</v>
      </c>
      <c r="R542" s="11" t="s">
        <v>104</v>
      </c>
      <c r="S542" s="10">
        <f t="shared" si="189"/>
        <v>10594878.209999999</v>
      </c>
      <c r="T542" s="12">
        <f t="shared" si="183"/>
        <v>0.14548582243683952</v>
      </c>
      <c r="U542" s="13">
        <f>SUMIFS('KYPCo Gen Asset Grid 2020'!$BK:$BK,'KYPCo Gen Asset Grid 2020'!$BJ:$BJ,'Select cpr_ledger'!H542,'KYPCo Gen Asset Grid 2020'!$BL:$BL,'Select cpr_ledger'!R542)</f>
        <v>2411967.91</v>
      </c>
      <c r="V542" s="14">
        <f t="shared" si="184"/>
        <v>350907.13507761498</v>
      </c>
      <c r="X542" s="17">
        <f t="shared" si="185"/>
        <v>0</v>
      </c>
    </row>
    <row r="543" spans="1:24" x14ac:dyDescent="0.2">
      <c r="A543" t="s">
        <v>11</v>
      </c>
      <c r="B543" t="s">
        <v>26</v>
      </c>
      <c r="C543" t="s">
        <v>13</v>
      </c>
      <c r="D543" t="s">
        <v>45</v>
      </c>
      <c r="E543" t="s">
        <v>15</v>
      </c>
      <c r="F543" t="s">
        <v>19</v>
      </c>
      <c r="G543" t="s">
        <v>20</v>
      </c>
      <c r="H543">
        <v>1997</v>
      </c>
      <c r="I543" s="3">
        <v>273535</v>
      </c>
      <c r="J543" s="3">
        <v>159765.25</v>
      </c>
      <c r="K543" s="3">
        <v>113769.75</v>
      </c>
      <c r="L543" s="10">
        <f>SUMIFS('KYPCo Gen Asset Grid 2020'!$O:$O,'KYPCo Gen Asset Grid 2020'!$BJ:$BJ,'Select cpr_ledger'!H543,'KYPCo Gen Asset Grid 2020'!$BL:$BL,'Select cpr_ledger'!R543)*T543</f>
        <v>179958.89801708818</v>
      </c>
      <c r="M543" s="10">
        <f>SUMIFS('KYPCo Gen Asset Grid 2020'!$P:$P,'KYPCo Gen Asset Grid 2020'!$BJ:$BJ,'Select cpr_ledger'!H543,'KYPCo Gen Asset Grid 2020'!$BL:$BL,'Select cpr_ledger'!R543)*T543</f>
        <v>179958.89801708818</v>
      </c>
      <c r="N543" s="10">
        <f t="shared" si="188"/>
        <v>0</v>
      </c>
      <c r="O543" s="10">
        <f t="shared" si="190"/>
        <v>-113769.75</v>
      </c>
      <c r="P543" s="10">
        <f t="shared" si="191"/>
        <v>-23891.647499999999</v>
      </c>
      <c r="R543" s="11" t="s">
        <v>104</v>
      </c>
      <c r="S543" s="10">
        <f t="shared" si="189"/>
        <v>4204640.88</v>
      </c>
      <c r="T543" s="12">
        <f t="shared" si="183"/>
        <v>6.5055496487490747E-2</v>
      </c>
      <c r="U543" s="13">
        <f>SUMIFS('KYPCo Gen Asset Grid 2020'!$BK:$BK,'KYPCo Gen Asset Grid 2020'!$BJ:$BJ,'Select cpr_ledger'!H543,'KYPCo Gen Asset Grid 2020'!$BL:$BL,'Select cpr_ledger'!R543)</f>
        <v>0</v>
      </c>
      <c r="V543" s="14">
        <f t="shared" si="184"/>
        <v>0</v>
      </c>
      <c r="X543" s="17">
        <f t="shared" si="185"/>
        <v>0</v>
      </c>
    </row>
    <row r="544" spans="1:24" x14ac:dyDescent="0.2">
      <c r="A544" t="s">
        <v>11</v>
      </c>
      <c r="B544" t="s">
        <v>21</v>
      </c>
      <c r="C544" t="s">
        <v>13</v>
      </c>
      <c r="D544" t="s">
        <v>49</v>
      </c>
      <c r="E544" t="s">
        <v>15</v>
      </c>
      <c r="F544" t="s">
        <v>19</v>
      </c>
      <c r="G544" t="s">
        <v>20</v>
      </c>
      <c r="H544">
        <v>1993</v>
      </c>
      <c r="I544" s="3">
        <v>146.5</v>
      </c>
      <c r="J544" s="3">
        <v>86.01</v>
      </c>
      <c r="K544" s="3">
        <v>60.49</v>
      </c>
      <c r="L544" s="10">
        <f>SUMIFS('KYPCo Gen Asset Grid 2020'!$O:$O,'KYPCo Gen Asset Grid 2020'!$BJ:$BJ,'Select cpr_ledger'!H544,'KYPCo Gen Asset Grid 2020'!$BL:$BL,'Select cpr_ledger'!R544)*T544</f>
        <v>0</v>
      </c>
      <c r="M544" s="10">
        <f>SUMIFS('KYPCo Gen Asset Grid 2020'!$P:$P,'KYPCo Gen Asset Grid 2020'!$BJ:$BJ,'Select cpr_ledger'!H544,'KYPCo Gen Asset Grid 2020'!$BL:$BL,'Select cpr_ledger'!R544)*T544</f>
        <v>0</v>
      </c>
      <c r="N544" s="10">
        <f t="shared" si="188"/>
        <v>0</v>
      </c>
      <c r="O544" s="10">
        <f t="shared" si="190"/>
        <v>-60.49</v>
      </c>
      <c r="P544" s="10">
        <f t="shared" si="191"/>
        <v>-12.7029</v>
      </c>
      <c r="R544" s="11" t="s">
        <v>106</v>
      </c>
      <c r="S544" s="10">
        <f t="shared" si="189"/>
        <v>61190.73</v>
      </c>
      <c r="T544" s="12">
        <f t="shared" si="183"/>
        <v>2.3941534935111902E-3</v>
      </c>
      <c r="U544" s="13">
        <f>SUMIFS('KYPCo Gen Asset Grid 2020'!$BK:$BK,'KYPCo Gen Asset Grid 2020'!$BJ:$BJ,'Select cpr_ledger'!H544,'KYPCo Gen Asset Grid 2020'!$BL:$BL,'Select cpr_ledger'!R544)</f>
        <v>0</v>
      </c>
      <c r="V544" s="14">
        <f t="shared" si="184"/>
        <v>0</v>
      </c>
      <c r="X544" s="17">
        <f t="shared" si="185"/>
        <v>0</v>
      </c>
    </row>
    <row r="545" spans="1:24" x14ac:dyDescent="0.2">
      <c r="A545" t="s">
        <v>11</v>
      </c>
      <c r="B545" t="s">
        <v>43</v>
      </c>
      <c r="C545" t="s">
        <v>13</v>
      </c>
      <c r="D545" t="s">
        <v>52</v>
      </c>
      <c r="E545" t="s">
        <v>15</v>
      </c>
      <c r="F545" t="s">
        <v>19</v>
      </c>
      <c r="G545" t="s">
        <v>20</v>
      </c>
      <c r="H545">
        <v>2003</v>
      </c>
      <c r="I545" s="3">
        <v>166940.46</v>
      </c>
      <c r="J545" s="3">
        <v>59970.28</v>
      </c>
      <c r="K545" s="3">
        <v>106970.18</v>
      </c>
      <c r="L545" s="10">
        <f>SUMIFS('KYPCo Gen Asset Grid 2020'!$O:$O,'KYPCo Gen Asset Grid 2020'!$BJ:$BJ,'Select cpr_ledger'!H545,'KYPCo Gen Asset Grid 2020'!$BL:$BL,'Select cpr_ledger'!R545)*T545</f>
        <v>218775.91994428297</v>
      </c>
      <c r="M545" s="10">
        <f>SUMIFS('KYPCo Gen Asset Grid 2020'!$P:$P,'KYPCo Gen Asset Grid 2020'!$BJ:$BJ,'Select cpr_ledger'!H545,'KYPCo Gen Asset Grid 2020'!$BL:$BL,'Select cpr_ledger'!R545)*T545</f>
        <v>-249437.10797652538</v>
      </c>
      <c r="N545" s="10">
        <f t="shared" si="188"/>
        <v>468213.02792080835</v>
      </c>
      <c r="O545" s="10">
        <f t="shared" si="190"/>
        <v>361242.84792080836</v>
      </c>
      <c r="P545" s="10">
        <f t="shared" si="191"/>
        <v>75860.998063369756</v>
      </c>
      <c r="R545" s="11" t="s">
        <v>104</v>
      </c>
      <c r="S545" s="10">
        <f t="shared" si="189"/>
        <v>2326430.11</v>
      </c>
      <c r="T545" s="12">
        <f t="shared" si="183"/>
        <v>7.1758209835067865E-2</v>
      </c>
      <c r="U545" s="13">
        <f>SUMIFS('KYPCo Gen Asset Grid 2020'!$BK:$BK,'KYPCo Gen Asset Grid 2020'!$BJ:$BJ,'Select cpr_ledger'!H545,'KYPCo Gen Asset Grid 2020'!$BL:$BL,'Select cpr_ledger'!R545)</f>
        <v>6524870.5199999996</v>
      </c>
      <c r="V545" s="14">
        <f t="shared" si="184"/>
        <v>468213.02792080835</v>
      </c>
      <c r="X545" s="17">
        <f t="shared" si="185"/>
        <v>0</v>
      </c>
    </row>
    <row r="546" spans="1:24" x14ac:dyDescent="0.2">
      <c r="A546" t="s">
        <v>11</v>
      </c>
      <c r="B546" t="s">
        <v>34</v>
      </c>
      <c r="C546" t="s">
        <v>13</v>
      </c>
      <c r="D546" t="s">
        <v>35</v>
      </c>
      <c r="E546" t="s">
        <v>15</v>
      </c>
      <c r="F546" t="s">
        <v>16</v>
      </c>
      <c r="G546" t="s">
        <v>24</v>
      </c>
      <c r="H546">
        <v>2017</v>
      </c>
      <c r="I546" s="3">
        <v>211132.28</v>
      </c>
      <c r="J546" s="3">
        <v>18686.55</v>
      </c>
      <c r="K546" s="3">
        <v>192445.73</v>
      </c>
      <c r="L546" s="10">
        <f>SUMIFS('KYPCo Gen Asset Grid 2020'!$O:$O,'KYPCo Gen Asset Grid 2020'!$BJ:$BJ,'Select cpr_ledger'!H546,'KYPCo Gen Asset Grid 2020'!$BL:$BL,'Select cpr_ledger'!R546)*T546</f>
        <v>63096.654042657246</v>
      </c>
      <c r="M546" s="10">
        <f>SUMIFS('KYPCo Gen Asset Grid 2020'!$P:$P,'KYPCo Gen Asset Grid 2020'!$BJ:$BJ,'Select cpr_ledger'!H546,'KYPCo Gen Asset Grid 2020'!$BL:$BL,'Select cpr_ledger'!R546)*T546</f>
        <v>15031.51596070332</v>
      </c>
      <c r="N546" s="10">
        <f t="shared" si="188"/>
        <v>48065.138081953934</v>
      </c>
      <c r="O546" s="10">
        <f t="shared" si="190"/>
        <v>-144380.59191804606</v>
      </c>
      <c r="P546" s="10">
        <f t="shared" si="191"/>
        <v>-30319.924302789674</v>
      </c>
      <c r="R546" s="11" t="s">
        <v>104</v>
      </c>
      <c r="S546" s="10">
        <f t="shared" si="189"/>
        <v>10594878.209999999</v>
      </c>
      <c r="T546" s="12">
        <f t="shared" si="183"/>
        <v>1.9927768475971941E-2</v>
      </c>
      <c r="U546" s="13">
        <f>SUMIFS('KYPCo Gen Asset Grid 2020'!$BK:$BK,'KYPCo Gen Asset Grid 2020'!$BJ:$BJ,'Select cpr_ledger'!H546,'KYPCo Gen Asset Grid 2020'!$BL:$BL,'Select cpr_ledger'!R546)</f>
        <v>2411967.91</v>
      </c>
      <c r="V546" s="14">
        <f t="shared" si="184"/>
        <v>48065.138081953934</v>
      </c>
      <c r="X546" s="17">
        <f t="shared" si="185"/>
        <v>0</v>
      </c>
    </row>
    <row r="547" spans="1:24" x14ac:dyDescent="0.2">
      <c r="A547" t="s">
        <v>11</v>
      </c>
      <c r="B547" t="s">
        <v>43</v>
      </c>
      <c r="C547" t="s">
        <v>13</v>
      </c>
      <c r="D547" t="s">
        <v>44</v>
      </c>
      <c r="E547" t="s">
        <v>15</v>
      </c>
      <c r="F547" t="s">
        <v>53</v>
      </c>
      <c r="G547" t="s">
        <v>54</v>
      </c>
      <c r="H547">
        <v>2002</v>
      </c>
      <c r="I547" s="3">
        <v>5291.67</v>
      </c>
      <c r="J547" s="3">
        <v>2222.23</v>
      </c>
      <c r="K547" s="3">
        <v>3069.44</v>
      </c>
      <c r="L547" s="10">
        <f>SUMIFS('KYPCo Gen Asset Grid 2020'!$O:$O,'KYPCo Gen Asset Grid 2020'!$BJ:$BJ,'Select cpr_ledger'!H547,'KYPCo Gen Asset Grid 2020'!$BL:$BL,'Select cpr_ledger'!R547)*T547</f>
        <v>2254.5602165286832</v>
      </c>
      <c r="M547" s="10">
        <f>SUMIFS('KYPCo Gen Asset Grid 2020'!$P:$P,'KYPCo Gen Asset Grid 2020'!$BJ:$BJ,'Select cpr_ledger'!H547,'KYPCo Gen Asset Grid 2020'!$BL:$BL,'Select cpr_ledger'!R547)*T547</f>
        <v>2110.2341783179622</v>
      </c>
      <c r="N547" s="10">
        <f t="shared" si="188"/>
        <v>144.32603821072075</v>
      </c>
      <c r="O547" s="10">
        <f t="shared" si="190"/>
        <v>-2925.1139617892795</v>
      </c>
      <c r="P547" s="10">
        <f t="shared" si="191"/>
        <v>-614.27393197574872</v>
      </c>
      <c r="R547" s="11" t="s">
        <v>104</v>
      </c>
      <c r="S547" s="10">
        <f t="shared" si="189"/>
        <v>8792428.2299999986</v>
      </c>
      <c r="T547" s="12">
        <f t="shared" si="183"/>
        <v>6.0184398002188766E-4</v>
      </c>
      <c r="U547" s="13">
        <f>SUMIFS('KYPCo Gen Asset Grid 2020'!$BK:$BK,'KYPCo Gen Asset Grid 2020'!$BJ:$BJ,'Select cpr_ledger'!H547,'KYPCo Gen Asset Grid 2020'!$BL:$BL,'Select cpr_ledger'!R547)</f>
        <v>239806.39999999991</v>
      </c>
      <c r="V547" s="14">
        <f t="shared" si="184"/>
        <v>144.32603821072075</v>
      </c>
      <c r="X547" s="17">
        <f t="shared" si="185"/>
        <v>2.2737367544323206E-13</v>
      </c>
    </row>
    <row r="548" spans="1:24" x14ac:dyDescent="0.2">
      <c r="A548" t="s">
        <v>11</v>
      </c>
      <c r="B548" t="s">
        <v>50</v>
      </c>
      <c r="C548" t="s">
        <v>13</v>
      </c>
      <c r="D548" t="s">
        <v>63</v>
      </c>
      <c r="E548" t="s">
        <v>15</v>
      </c>
      <c r="F548" t="s">
        <v>19</v>
      </c>
      <c r="G548" t="s">
        <v>20</v>
      </c>
      <c r="H548">
        <v>2009</v>
      </c>
      <c r="I548" s="3">
        <v>279149.26</v>
      </c>
      <c r="J548" s="3">
        <v>0</v>
      </c>
      <c r="K548" s="3">
        <v>279149.26</v>
      </c>
      <c r="L548" s="10">
        <f>I548</f>
        <v>279149.26</v>
      </c>
      <c r="M548" s="10">
        <f>J548</f>
        <v>0</v>
      </c>
      <c r="N548" s="10">
        <f t="shared" ref="N548" si="192">L548-M548</f>
        <v>279149.26</v>
      </c>
      <c r="O548" s="10">
        <f t="shared" si="190"/>
        <v>0</v>
      </c>
      <c r="P548" s="10">
        <f t="shared" si="191"/>
        <v>0</v>
      </c>
      <c r="Q548" s="11" t="s">
        <v>95</v>
      </c>
      <c r="S548" s="11"/>
    </row>
    <row r="549" spans="1:24" x14ac:dyDescent="0.2">
      <c r="A549" t="s">
        <v>11</v>
      </c>
      <c r="B549" t="s">
        <v>21</v>
      </c>
      <c r="C549" t="s">
        <v>13</v>
      </c>
      <c r="D549" t="s">
        <v>48</v>
      </c>
      <c r="E549" t="s">
        <v>15</v>
      </c>
      <c r="F549" t="s">
        <v>16</v>
      </c>
      <c r="G549" t="s">
        <v>24</v>
      </c>
      <c r="H549">
        <v>1985</v>
      </c>
      <c r="I549" s="3">
        <v>12748.63</v>
      </c>
      <c r="J549" s="3">
        <v>8884.59</v>
      </c>
      <c r="K549" s="3">
        <v>3864.04</v>
      </c>
      <c r="L549" s="10">
        <f>SUMIFS('KYPCo Gen Asset Grid 2020'!$O:$O,'KYPCo Gen Asset Grid 2020'!$BJ:$BJ,'Select cpr_ledger'!H549,'KYPCo Gen Asset Grid 2020'!$BL:$BL,'Select cpr_ledger'!R549)*T549</f>
        <v>0</v>
      </c>
      <c r="M549" s="10">
        <f>SUMIFS('KYPCo Gen Asset Grid 2020'!$P:$P,'KYPCo Gen Asset Grid 2020'!$BJ:$BJ,'Select cpr_ledger'!H549,'KYPCo Gen Asset Grid 2020'!$BL:$BL,'Select cpr_ledger'!R549)*T549</f>
        <v>0</v>
      </c>
      <c r="N549" s="10">
        <f t="shared" ref="N549:N573" si="193">V549</f>
        <v>0</v>
      </c>
      <c r="O549" s="10">
        <f t="shared" si="190"/>
        <v>-3864.04</v>
      </c>
      <c r="P549" s="10">
        <f t="shared" si="191"/>
        <v>-811.44839999999999</v>
      </c>
      <c r="R549" s="11" t="s">
        <v>106</v>
      </c>
      <c r="S549" s="10">
        <f t="shared" ref="S549:S573" si="194">SUMIFS($I:$I,$H:$H,H549,$R:$R,R549)</f>
        <v>16390.62</v>
      </c>
      <c r="T549" s="12">
        <f t="shared" ref="T549:T573" si="195">I549/S549</f>
        <v>0.77780035166454964</v>
      </c>
      <c r="U549" s="13">
        <f>SUMIFS('KYPCo Gen Asset Grid 2020'!$BK:$BK,'KYPCo Gen Asset Grid 2020'!$BJ:$BJ,'Select cpr_ledger'!H549,'KYPCo Gen Asset Grid 2020'!$BL:$BL,'Select cpr_ledger'!R549)</f>
        <v>0</v>
      </c>
      <c r="V549" s="14">
        <f t="shared" ref="V549:V573" si="196">U549*T549</f>
        <v>0</v>
      </c>
      <c r="X549" s="17">
        <f t="shared" ref="X549:X573" si="197">L549-M549-V549</f>
        <v>0</v>
      </c>
    </row>
    <row r="550" spans="1:24" x14ac:dyDescent="0.2">
      <c r="A550" t="s">
        <v>11</v>
      </c>
      <c r="B550" t="s">
        <v>26</v>
      </c>
      <c r="C550" t="s">
        <v>13</v>
      </c>
      <c r="D550" t="s">
        <v>45</v>
      </c>
      <c r="E550" t="s">
        <v>15</v>
      </c>
      <c r="F550" t="s">
        <v>19</v>
      </c>
      <c r="G550" t="s">
        <v>20</v>
      </c>
      <c r="H550">
        <v>2018</v>
      </c>
      <c r="I550" s="3">
        <v>3238284.77</v>
      </c>
      <c r="J550" s="3">
        <v>201213.29</v>
      </c>
      <c r="K550" s="3">
        <v>3037071.48</v>
      </c>
      <c r="L550" s="10">
        <f>SUMIFS('KYPCo Gen Asset Grid 2020'!$O:$O,'KYPCo Gen Asset Grid 2020'!$BJ:$BJ,'Select cpr_ledger'!H550,'KYPCo Gen Asset Grid 2020'!$BL:$BL,'Select cpr_ledger'!R550)*T550</f>
        <v>584173.57888959616</v>
      </c>
      <c r="M550" s="10">
        <f>SUMIFS('KYPCo Gen Asset Grid 2020'!$P:$P,'KYPCo Gen Asset Grid 2020'!$BJ:$BJ,'Select cpr_ledger'!H550,'KYPCo Gen Asset Grid 2020'!$BL:$BL,'Select cpr_ledger'!R550)*T550</f>
        <v>103083.27364064389</v>
      </c>
      <c r="N550" s="10">
        <f t="shared" si="193"/>
        <v>481090.30524895235</v>
      </c>
      <c r="O550" s="10">
        <f t="shared" si="190"/>
        <v>-2555981.1747510475</v>
      </c>
      <c r="P550" s="10">
        <f t="shared" si="191"/>
        <v>-536756.04669771995</v>
      </c>
      <c r="R550" s="11" t="s">
        <v>104</v>
      </c>
      <c r="S550" s="10">
        <f t="shared" si="194"/>
        <v>21970522.819999997</v>
      </c>
      <c r="T550" s="12">
        <f t="shared" si="195"/>
        <v>0.14739224899337194</v>
      </c>
      <c r="U550" s="13">
        <f>SUMIFS('KYPCo Gen Asset Grid 2020'!$BK:$BK,'KYPCo Gen Asset Grid 2020'!$BJ:$BJ,'Select cpr_ledger'!H550,'KYPCo Gen Asset Grid 2020'!$BL:$BL,'Select cpr_ledger'!R550)</f>
        <v>3264013.6</v>
      </c>
      <c r="V550" s="14">
        <f t="shared" si="196"/>
        <v>481090.30524895235</v>
      </c>
      <c r="X550" s="17">
        <f t="shared" si="197"/>
        <v>0</v>
      </c>
    </row>
    <row r="551" spans="1:24" x14ac:dyDescent="0.2">
      <c r="A551" t="s">
        <v>11</v>
      </c>
      <c r="B551" t="s">
        <v>43</v>
      </c>
      <c r="C551" t="s">
        <v>13</v>
      </c>
      <c r="D551" t="s">
        <v>52</v>
      </c>
      <c r="E551" t="s">
        <v>15</v>
      </c>
      <c r="F551" t="s">
        <v>19</v>
      </c>
      <c r="G551" t="s">
        <v>20</v>
      </c>
      <c r="H551">
        <v>2016</v>
      </c>
      <c r="I551" s="3">
        <v>446448.47</v>
      </c>
      <c r="J551" s="3">
        <v>41240.15</v>
      </c>
      <c r="K551" s="3">
        <v>405208.32000000001</v>
      </c>
      <c r="L551" s="10">
        <f>SUMIFS('KYPCo Gen Asset Grid 2020'!$O:$O,'KYPCo Gen Asset Grid 2020'!$BJ:$BJ,'Select cpr_ledger'!H551,'KYPCo Gen Asset Grid 2020'!$BL:$BL,'Select cpr_ledger'!R551)*T551</f>
        <v>208645.15967855853</v>
      </c>
      <c r="M551" s="10">
        <f>SUMIFS('KYPCo Gen Asset Grid 2020'!$P:$P,'KYPCo Gen Asset Grid 2020'!$BJ:$BJ,'Select cpr_ledger'!H551,'KYPCo Gen Asset Grid 2020'!$BL:$BL,'Select cpr_ledger'!R551)*T551</f>
        <v>61625.434404357075</v>
      </c>
      <c r="N551" s="10">
        <f t="shared" si="193"/>
        <v>147019.72527420142</v>
      </c>
      <c r="O551" s="10">
        <f t="shared" si="190"/>
        <v>-258188.59472579858</v>
      </c>
      <c r="P551" s="10">
        <f t="shared" si="191"/>
        <v>-54219.604892417701</v>
      </c>
      <c r="R551" s="11" t="s">
        <v>104</v>
      </c>
      <c r="S551" s="10">
        <f t="shared" si="194"/>
        <v>70475807.170000002</v>
      </c>
      <c r="T551" s="12">
        <f t="shared" si="195"/>
        <v>6.3347762576608452E-3</v>
      </c>
      <c r="U551" s="13">
        <f>SUMIFS('KYPCo Gen Asset Grid 2020'!$BK:$BK,'KYPCo Gen Asset Grid 2020'!$BJ:$BJ,'Select cpr_ledger'!H551,'KYPCo Gen Asset Grid 2020'!$BL:$BL,'Select cpr_ledger'!R551)</f>
        <v>23208353.27</v>
      </c>
      <c r="V551" s="14">
        <f t="shared" si="196"/>
        <v>147019.72527420142</v>
      </c>
      <c r="X551" s="17">
        <f t="shared" si="197"/>
        <v>0</v>
      </c>
    </row>
    <row r="552" spans="1:24" x14ac:dyDescent="0.2">
      <c r="A552" t="s">
        <v>11</v>
      </c>
      <c r="B552" t="s">
        <v>12</v>
      </c>
      <c r="C552" t="s">
        <v>13</v>
      </c>
      <c r="D552" t="s">
        <v>14</v>
      </c>
      <c r="E552" t="s">
        <v>15</v>
      </c>
      <c r="F552" t="s">
        <v>16</v>
      </c>
      <c r="G552" t="s">
        <v>24</v>
      </c>
      <c r="H552">
        <v>1972</v>
      </c>
      <c r="I552" s="3">
        <v>61782.67</v>
      </c>
      <c r="J552" s="3">
        <v>60841</v>
      </c>
      <c r="K552" s="3">
        <v>941.67</v>
      </c>
      <c r="L552" s="10">
        <f>SUMIFS('KYPCo Gen Asset Grid 2020'!$O:$O,'KYPCo Gen Asset Grid 2020'!$BJ:$BJ,'Select cpr_ledger'!H552,'KYPCo Gen Asset Grid 2020'!$BL:$BL,'Select cpr_ledger'!R552)*T552</f>
        <v>68796.790008380747</v>
      </c>
      <c r="M552" s="10">
        <f>SUMIFS('KYPCo Gen Asset Grid 2020'!$P:$P,'KYPCo Gen Asset Grid 2020'!$BJ:$BJ,'Select cpr_ledger'!H552,'KYPCo Gen Asset Grid 2020'!$BL:$BL,'Select cpr_ledger'!R552)*T552</f>
        <v>68796.790008380747</v>
      </c>
      <c r="N552" s="10">
        <f t="shared" si="193"/>
        <v>0</v>
      </c>
      <c r="O552" s="10">
        <f t="shared" si="190"/>
        <v>-941.67</v>
      </c>
      <c r="P552" s="10">
        <f t="shared" si="191"/>
        <v>-197.75069999999999</v>
      </c>
      <c r="R552" s="11" t="s">
        <v>104</v>
      </c>
      <c r="S552" s="10">
        <f t="shared" si="194"/>
        <v>4783205.67</v>
      </c>
      <c r="T552" s="12">
        <f t="shared" si="195"/>
        <v>1.2916582363894044E-2</v>
      </c>
      <c r="U552" s="13">
        <f>SUMIFS('KYPCo Gen Asset Grid 2020'!$BK:$BK,'KYPCo Gen Asset Grid 2020'!$BJ:$BJ,'Select cpr_ledger'!H552,'KYPCo Gen Asset Grid 2020'!$BL:$BL,'Select cpr_ledger'!R552)</f>
        <v>0</v>
      </c>
      <c r="V552" s="14">
        <f t="shared" si="196"/>
        <v>0</v>
      </c>
      <c r="X552" s="17">
        <f t="shared" si="197"/>
        <v>0</v>
      </c>
    </row>
    <row r="553" spans="1:24" x14ac:dyDescent="0.2">
      <c r="A553" t="s">
        <v>11</v>
      </c>
      <c r="B553" t="s">
        <v>22</v>
      </c>
      <c r="C553" t="s">
        <v>13</v>
      </c>
      <c r="D553" t="s">
        <v>23</v>
      </c>
      <c r="E553" t="s">
        <v>15</v>
      </c>
      <c r="F553" t="s">
        <v>19</v>
      </c>
      <c r="G553" t="s">
        <v>20</v>
      </c>
      <c r="H553">
        <v>1993</v>
      </c>
      <c r="I553" s="3">
        <v>4415387.7</v>
      </c>
      <c r="J553" s="3">
        <v>2968169.85</v>
      </c>
      <c r="K553" s="3">
        <v>1447217.85</v>
      </c>
      <c r="L553" s="10">
        <f>SUMIFS('KYPCo Gen Asset Grid 2020'!$O:$O,'KYPCo Gen Asset Grid 2020'!$BJ:$BJ,'Select cpr_ledger'!H553,'KYPCo Gen Asset Grid 2020'!$BL:$BL,'Select cpr_ledger'!R553)*T553</f>
        <v>2903382.7418359434</v>
      </c>
      <c r="M553" s="10">
        <f>SUMIFS('KYPCo Gen Asset Grid 2020'!$P:$P,'KYPCo Gen Asset Grid 2020'!$BJ:$BJ,'Select cpr_ledger'!H553,'KYPCo Gen Asset Grid 2020'!$BL:$BL,'Select cpr_ledger'!R553)*T553</f>
        <v>2903382.7418359434</v>
      </c>
      <c r="N553" s="10">
        <f t="shared" si="193"/>
        <v>0</v>
      </c>
      <c r="O553" s="10">
        <f t="shared" ref="O553:O574" si="198">N553-K553</f>
        <v>-1447217.85</v>
      </c>
      <c r="P553" s="10">
        <f t="shared" ref="P553:P574" si="199">O553*0.21</f>
        <v>-303915.74849999999</v>
      </c>
      <c r="R553" s="11" t="s">
        <v>104</v>
      </c>
      <c r="S553" s="10">
        <f t="shared" si="194"/>
        <v>9072292.1499999985</v>
      </c>
      <c r="T553" s="12">
        <f t="shared" si="195"/>
        <v>0.48668932029487177</v>
      </c>
      <c r="U553" s="13">
        <f>SUMIFS('KYPCo Gen Asset Grid 2020'!$BK:$BK,'KYPCo Gen Asset Grid 2020'!$BJ:$BJ,'Select cpr_ledger'!H553,'KYPCo Gen Asset Grid 2020'!$BL:$BL,'Select cpr_ledger'!R553)</f>
        <v>0</v>
      </c>
      <c r="V553" s="14">
        <f t="shared" si="196"/>
        <v>0</v>
      </c>
      <c r="X553" s="17">
        <f t="shared" si="197"/>
        <v>0</v>
      </c>
    </row>
    <row r="554" spans="1:24" x14ac:dyDescent="0.2">
      <c r="A554" t="s">
        <v>11</v>
      </c>
      <c r="B554" t="s">
        <v>61</v>
      </c>
      <c r="C554" t="s">
        <v>13</v>
      </c>
      <c r="D554" t="s">
        <v>62</v>
      </c>
      <c r="E554" t="s">
        <v>15</v>
      </c>
      <c r="F554" t="s">
        <v>16</v>
      </c>
      <c r="G554" t="s">
        <v>24</v>
      </c>
      <c r="H554">
        <v>2008</v>
      </c>
      <c r="I554" s="3">
        <v>7150.58</v>
      </c>
      <c r="J554" s="3">
        <v>1812.81</v>
      </c>
      <c r="K554" s="3">
        <v>5337.77</v>
      </c>
      <c r="L554" s="10">
        <f>SUMIFS('KYPCo Gen Asset Grid 2020'!$O:$O,'KYPCo Gen Asset Grid 2020'!$BJ:$BJ,'Select cpr_ledger'!H554,'KYPCo Gen Asset Grid 2020'!$BL:$BL,'Select cpr_ledger'!R554)*T554</f>
        <v>9297.7744278088339</v>
      </c>
      <c r="M554" s="10">
        <f>SUMIFS('KYPCo Gen Asset Grid 2020'!$P:$P,'KYPCo Gen Asset Grid 2020'!$BJ:$BJ,'Select cpr_ledger'!H554,'KYPCo Gen Asset Grid 2020'!$BL:$BL,'Select cpr_ledger'!R554)*T554</f>
        <v>9297.7744278088339</v>
      </c>
      <c r="N554" s="10">
        <f t="shared" si="193"/>
        <v>0</v>
      </c>
      <c r="O554" s="10">
        <f t="shared" si="198"/>
        <v>-5337.77</v>
      </c>
      <c r="P554" s="10">
        <f t="shared" si="199"/>
        <v>-1120.9317000000001</v>
      </c>
      <c r="R554" s="11" t="s">
        <v>112</v>
      </c>
      <c r="S554" s="10">
        <f t="shared" si="194"/>
        <v>10801.46</v>
      </c>
      <c r="T554" s="12">
        <f t="shared" si="195"/>
        <v>0.66200124797943982</v>
      </c>
      <c r="U554" s="13">
        <f>SUMIFS('KYPCo Gen Asset Grid 2020'!$BK:$BK,'KYPCo Gen Asset Grid 2020'!$BJ:$BJ,'Select cpr_ledger'!H554,'KYPCo Gen Asset Grid 2020'!$BL:$BL,'Select cpr_ledger'!R554)</f>
        <v>0</v>
      </c>
      <c r="V554" s="14">
        <f t="shared" si="196"/>
        <v>0</v>
      </c>
      <c r="X554" s="17">
        <f t="shared" si="197"/>
        <v>0</v>
      </c>
    </row>
    <row r="555" spans="1:24" x14ac:dyDescent="0.2">
      <c r="A555" t="s">
        <v>11</v>
      </c>
      <c r="B555" t="s">
        <v>46</v>
      </c>
      <c r="C555" t="s">
        <v>13</v>
      </c>
      <c r="D555" t="s">
        <v>47</v>
      </c>
      <c r="E555" t="s">
        <v>15</v>
      </c>
      <c r="F555" t="s">
        <v>38</v>
      </c>
      <c r="G555" t="s">
        <v>39</v>
      </c>
      <c r="H555">
        <v>1994</v>
      </c>
      <c r="I555" s="3">
        <v>69.62</v>
      </c>
      <c r="J555" s="3">
        <v>53.17</v>
      </c>
      <c r="K555" s="3">
        <v>16.45</v>
      </c>
      <c r="L555" s="10">
        <f>SUMIFS('KYPCo Gen Asset Grid 2020'!$O:$O,'KYPCo Gen Asset Grid 2020'!$BJ:$BJ,'Select cpr_ledger'!H555,'KYPCo Gen Asset Grid 2020'!$BL:$BL,'Select cpr_ledger'!R555)*T555</f>
        <v>1374.1307285217981</v>
      </c>
      <c r="M555" s="10">
        <f>SUMIFS('KYPCo Gen Asset Grid 2020'!$P:$P,'KYPCo Gen Asset Grid 2020'!$BJ:$BJ,'Select cpr_ledger'!H555,'KYPCo Gen Asset Grid 2020'!$BL:$BL,'Select cpr_ledger'!R555)*T555</f>
        <v>1374.1307285217981</v>
      </c>
      <c r="N555" s="10">
        <f t="shared" si="193"/>
        <v>0</v>
      </c>
      <c r="O555" s="10">
        <f t="shared" si="198"/>
        <v>-16.45</v>
      </c>
      <c r="P555" s="10">
        <f t="shared" si="199"/>
        <v>-3.4544999999999999</v>
      </c>
      <c r="R555" s="11" t="s">
        <v>112</v>
      </c>
      <c r="S555" s="10">
        <f t="shared" si="194"/>
        <v>382.83</v>
      </c>
      <c r="T555" s="12">
        <f t="shared" si="195"/>
        <v>0.18185617637071286</v>
      </c>
      <c r="U555" s="13">
        <f>SUMIFS('KYPCo Gen Asset Grid 2020'!$BK:$BK,'KYPCo Gen Asset Grid 2020'!$BJ:$BJ,'Select cpr_ledger'!H555,'KYPCo Gen Asset Grid 2020'!$BL:$BL,'Select cpr_ledger'!R555)</f>
        <v>0</v>
      </c>
      <c r="V555" s="14">
        <f t="shared" si="196"/>
        <v>0</v>
      </c>
      <c r="X555" s="17">
        <f t="shared" si="197"/>
        <v>0</v>
      </c>
    </row>
    <row r="556" spans="1:24" x14ac:dyDescent="0.2">
      <c r="A556" t="s">
        <v>11</v>
      </c>
      <c r="B556" t="s">
        <v>34</v>
      </c>
      <c r="C556" t="s">
        <v>13</v>
      </c>
      <c r="D556" t="s">
        <v>35</v>
      </c>
      <c r="E556" t="s">
        <v>15</v>
      </c>
      <c r="F556" t="s">
        <v>16</v>
      </c>
      <c r="G556" t="s">
        <v>24</v>
      </c>
      <c r="H556">
        <v>1994</v>
      </c>
      <c r="I556" s="3">
        <v>351390.68</v>
      </c>
      <c r="J556" s="3">
        <v>235473.84</v>
      </c>
      <c r="K556" s="3">
        <v>115916.84</v>
      </c>
      <c r="L556" s="10">
        <f>SUMIFS('KYPCo Gen Asset Grid 2020'!$O:$O,'KYPCo Gen Asset Grid 2020'!$BJ:$BJ,'Select cpr_ledger'!H556,'KYPCo Gen Asset Grid 2020'!$BL:$BL,'Select cpr_ledger'!R556)*T556</f>
        <v>103017.08257932341</v>
      </c>
      <c r="M556" s="10">
        <f>SUMIFS('KYPCo Gen Asset Grid 2020'!$P:$P,'KYPCo Gen Asset Grid 2020'!$BJ:$BJ,'Select cpr_ledger'!H556,'KYPCo Gen Asset Grid 2020'!$BL:$BL,'Select cpr_ledger'!R556)*T556</f>
        <v>103017.08257932341</v>
      </c>
      <c r="N556" s="10">
        <f t="shared" si="193"/>
        <v>0</v>
      </c>
      <c r="O556" s="10">
        <f t="shared" si="198"/>
        <v>-115916.84</v>
      </c>
      <c r="P556" s="10">
        <f t="shared" si="199"/>
        <v>-24342.536399999997</v>
      </c>
      <c r="R556" s="11" t="s">
        <v>104</v>
      </c>
      <c r="S556" s="10">
        <f t="shared" si="194"/>
        <v>14037455.389999999</v>
      </c>
      <c r="T556" s="12">
        <f t="shared" si="195"/>
        <v>2.5032363077023466E-2</v>
      </c>
      <c r="U556" s="13">
        <f>SUMIFS('KYPCo Gen Asset Grid 2020'!$BK:$BK,'KYPCo Gen Asset Grid 2020'!$BJ:$BJ,'Select cpr_ledger'!H556,'KYPCo Gen Asset Grid 2020'!$BL:$BL,'Select cpr_ledger'!R556)</f>
        <v>0</v>
      </c>
      <c r="V556" s="14">
        <f t="shared" si="196"/>
        <v>0</v>
      </c>
      <c r="X556" s="17">
        <f t="shared" si="197"/>
        <v>0</v>
      </c>
    </row>
    <row r="557" spans="1:24" x14ac:dyDescent="0.2">
      <c r="A557" t="s">
        <v>11</v>
      </c>
      <c r="B557" t="s">
        <v>46</v>
      </c>
      <c r="C557" t="s">
        <v>13</v>
      </c>
      <c r="D557" t="s">
        <v>47</v>
      </c>
      <c r="E557" t="s">
        <v>15</v>
      </c>
      <c r="F557" t="s">
        <v>16</v>
      </c>
      <c r="G557" t="s">
        <v>24</v>
      </c>
      <c r="H557">
        <v>2004</v>
      </c>
      <c r="I557" s="3">
        <v>278932.15000000002</v>
      </c>
      <c r="J557" s="3">
        <v>133057.95000000001</v>
      </c>
      <c r="K557" s="3">
        <v>145874.20000000001</v>
      </c>
      <c r="L557" s="10">
        <f>SUMIFS('KYPCo Gen Asset Grid 2020'!$O:$O,'KYPCo Gen Asset Grid 2020'!$BJ:$BJ,'Select cpr_ledger'!H557,'KYPCo Gen Asset Grid 2020'!$BL:$BL,'Select cpr_ledger'!R557)*T557</f>
        <v>93488.640854256693</v>
      </c>
      <c r="M557" s="10">
        <f>SUMIFS('KYPCo Gen Asset Grid 2020'!$P:$P,'KYPCo Gen Asset Grid 2020'!$BJ:$BJ,'Select cpr_ledger'!H557,'KYPCo Gen Asset Grid 2020'!$BL:$BL,'Select cpr_ledger'!R557)*T557</f>
        <v>93488.640854256693</v>
      </c>
      <c r="N557" s="10">
        <f t="shared" si="193"/>
        <v>0</v>
      </c>
      <c r="O557" s="10">
        <f t="shared" si="198"/>
        <v>-145874.20000000001</v>
      </c>
      <c r="P557" s="10">
        <f t="shared" si="199"/>
        <v>-30633.582000000002</v>
      </c>
      <c r="R557" s="11" t="s">
        <v>112</v>
      </c>
      <c r="S557" s="10">
        <f t="shared" si="194"/>
        <v>602342.73</v>
      </c>
      <c r="T557" s="12">
        <f t="shared" si="195"/>
        <v>0.46307880232903287</v>
      </c>
      <c r="U557" s="13">
        <f>SUMIFS('KYPCo Gen Asset Grid 2020'!$BK:$BK,'KYPCo Gen Asset Grid 2020'!$BJ:$BJ,'Select cpr_ledger'!H557,'KYPCo Gen Asset Grid 2020'!$BL:$BL,'Select cpr_ledger'!R557)</f>
        <v>0</v>
      </c>
      <c r="V557" s="14">
        <f t="shared" si="196"/>
        <v>0</v>
      </c>
      <c r="X557" s="17">
        <f t="shared" si="197"/>
        <v>0</v>
      </c>
    </row>
    <row r="558" spans="1:24" x14ac:dyDescent="0.2">
      <c r="A558" t="s">
        <v>11</v>
      </c>
      <c r="B558" t="s">
        <v>22</v>
      </c>
      <c r="C558" t="s">
        <v>13</v>
      </c>
      <c r="D558" t="s">
        <v>25</v>
      </c>
      <c r="E558" t="s">
        <v>15</v>
      </c>
      <c r="F558" t="s">
        <v>16</v>
      </c>
      <c r="G558" t="s">
        <v>24</v>
      </c>
      <c r="H558">
        <v>1965</v>
      </c>
      <c r="I558" s="3">
        <v>6.22</v>
      </c>
      <c r="J558" s="3">
        <v>5.87</v>
      </c>
      <c r="K558" s="3">
        <v>0.35</v>
      </c>
      <c r="L558" s="10">
        <f>SUMIFS('KYPCo Gen Asset Grid 2020'!$O:$O,'KYPCo Gen Asset Grid 2020'!$BJ:$BJ,'Select cpr_ledger'!H558,'KYPCo Gen Asset Grid 2020'!$BL:$BL,'Select cpr_ledger'!R558)*T558</f>
        <v>0</v>
      </c>
      <c r="M558" s="10">
        <f>SUMIFS('KYPCo Gen Asset Grid 2020'!$P:$P,'KYPCo Gen Asset Grid 2020'!$BJ:$BJ,'Select cpr_ledger'!H558,'KYPCo Gen Asset Grid 2020'!$BL:$BL,'Select cpr_ledger'!R558)*T558</f>
        <v>0</v>
      </c>
      <c r="N558" s="10">
        <f t="shared" si="193"/>
        <v>0</v>
      </c>
      <c r="O558" s="10">
        <f t="shared" si="198"/>
        <v>-0.35</v>
      </c>
      <c r="P558" s="10">
        <f t="shared" si="199"/>
        <v>-7.3499999999999996E-2</v>
      </c>
      <c r="R558" s="11" t="s">
        <v>104</v>
      </c>
      <c r="S558" s="10">
        <f t="shared" si="194"/>
        <v>41936.18</v>
      </c>
      <c r="T558" s="12">
        <f t="shared" si="195"/>
        <v>1.4832061480087123E-4</v>
      </c>
      <c r="U558" s="13">
        <f>SUMIFS('KYPCo Gen Asset Grid 2020'!$BK:$BK,'KYPCo Gen Asset Grid 2020'!$BJ:$BJ,'Select cpr_ledger'!H558,'KYPCo Gen Asset Grid 2020'!$BL:$BL,'Select cpr_ledger'!R558)</f>
        <v>0</v>
      </c>
      <c r="V558" s="14">
        <f t="shared" si="196"/>
        <v>0</v>
      </c>
      <c r="X558" s="17">
        <f t="shared" si="197"/>
        <v>0</v>
      </c>
    </row>
    <row r="559" spans="1:24" x14ac:dyDescent="0.2">
      <c r="A559" t="s">
        <v>11</v>
      </c>
      <c r="B559" t="s">
        <v>34</v>
      </c>
      <c r="C559" t="s">
        <v>13</v>
      </c>
      <c r="D559" t="s">
        <v>40</v>
      </c>
      <c r="E559" t="s">
        <v>15</v>
      </c>
      <c r="F559" t="s">
        <v>19</v>
      </c>
      <c r="G559" t="s">
        <v>20</v>
      </c>
      <c r="H559">
        <v>1973</v>
      </c>
      <c r="I559" s="3">
        <v>8659.5</v>
      </c>
      <c r="J559" s="3">
        <v>8919.2900000000009</v>
      </c>
      <c r="K559" s="3">
        <v>-259.79000000000002</v>
      </c>
      <c r="L559" s="10">
        <f>SUMIFS('KYPCo Gen Asset Grid 2020'!$O:$O,'KYPCo Gen Asset Grid 2020'!$BJ:$BJ,'Select cpr_ledger'!H559,'KYPCo Gen Asset Grid 2020'!$BL:$BL,'Select cpr_ledger'!R559)*T559</f>
        <v>19783.498456741934</v>
      </c>
      <c r="M559" s="10">
        <f>SUMIFS('KYPCo Gen Asset Grid 2020'!$P:$P,'KYPCo Gen Asset Grid 2020'!$BJ:$BJ,'Select cpr_ledger'!H559,'KYPCo Gen Asset Grid 2020'!$BL:$BL,'Select cpr_ledger'!R559)*T559</f>
        <v>19783.498456741934</v>
      </c>
      <c r="N559" s="10">
        <f t="shared" si="193"/>
        <v>0</v>
      </c>
      <c r="O559" s="10">
        <f t="shared" si="198"/>
        <v>259.79000000000002</v>
      </c>
      <c r="P559" s="10">
        <f t="shared" si="199"/>
        <v>54.555900000000001</v>
      </c>
      <c r="R559" s="11" t="s">
        <v>104</v>
      </c>
      <c r="S559" s="10">
        <f t="shared" si="194"/>
        <v>548929.58000000007</v>
      </c>
      <c r="T559" s="12">
        <f t="shared" si="195"/>
        <v>1.5775247528107338E-2</v>
      </c>
      <c r="U559" s="13">
        <f>SUMIFS('KYPCo Gen Asset Grid 2020'!$BK:$BK,'KYPCo Gen Asset Grid 2020'!$BJ:$BJ,'Select cpr_ledger'!H559,'KYPCo Gen Asset Grid 2020'!$BL:$BL,'Select cpr_ledger'!R559)</f>
        <v>0</v>
      </c>
      <c r="V559" s="14">
        <f t="shared" si="196"/>
        <v>0</v>
      </c>
      <c r="X559" s="17">
        <f t="shared" si="197"/>
        <v>0</v>
      </c>
    </row>
    <row r="560" spans="1:24" x14ac:dyDescent="0.2">
      <c r="A560" t="s">
        <v>11</v>
      </c>
      <c r="B560" t="s">
        <v>12</v>
      </c>
      <c r="C560" t="s">
        <v>13</v>
      </c>
      <c r="D560" t="s">
        <v>14</v>
      </c>
      <c r="E560" t="s">
        <v>15</v>
      </c>
      <c r="F560" t="s">
        <v>16</v>
      </c>
      <c r="G560" t="s">
        <v>24</v>
      </c>
      <c r="H560">
        <v>1977</v>
      </c>
      <c r="I560" s="3">
        <v>54154.23</v>
      </c>
      <c r="J560" s="3">
        <v>53358.1</v>
      </c>
      <c r="K560" s="3">
        <v>796.13</v>
      </c>
      <c r="L560" s="10">
        <f>SUMIFS('KYPCo Gen Asset Grid 2020'!$O:$O,'KYPCo Gen Asset Grid 2020'!$BJ:$BJ,'Select cpr_ledger'!H560,'KYPCo Gen Asset Grid 2020'!$BL:$BL,'Select cpr_ledger'!R560)*T560</f>
        <v>71431.110799333284</v>
      </c>
      <c r="M560" s="10">
        <f>SUMIFS('KYPCo Gen Asset Grid 2020'!$P:$P,'KYPCo Gen Asset Grid 2020'!$BJ:$BJ,'Select cpr_ledger'!H560,'KYPCo Gen Asset Grid 2020'!$BL:$BL,'Select cpr_ledger'!R560)*T560</f>
        <v>71431.110799333284</v>
      </c>
      <c r="N560" s="10">
        <f t="shared" si="193"/>
        <v>0</v>
      </c>
      <c r="O560" s="10">
        <f t="shared" si="198"/>
        <v>-796.13</v>
      </c>
      <c r="P560" s="10">
        <f t="shared" si="199"/>
        <v>-167.18729999999999</v>
      </c>
      <c r="R560" s="11" t="s">
        <v>104</v>
      </c>
      <c r="S560" s="10">
        <f t="shared" si="194"/>
        <v>7060109.4400000004</v>
      </c>
      <c r="T560" s="12">
        <f t="shared" si="195"/>
        <v>7.6704519186603431E-3</v>
      </c>
      <c r="U560" s="13">
        <f>SUMIFS('KYPCo Gen Asset Grid 2020'!$BK:$BK,'KYPCo Gen Asset Grid 2020'!$BJ:$BJ,'Select cpr_ledger'!H560,'KYPCo Gen Asset Grid 2020'!$BL:$BL,'Select cpr_ledger'!R560)</f>
        <v>0</v>
      </c>
      <c r="V560" s="14">
        <f t="shared" si="196"/>
        <v>0</v>
      </c>
      <c r="X560" s="17">
        <f t="shared" si="197"/>
        <v>0</v>
      </c>
    </row>
    <row r="561" spans="1:24" x14ac:dyDescent="0.2">
      <c r="A561" t="s">
        <v>11</v>
      </c>
      <c r="B561" t="s">
        <v>21</v>
      </c>
      <c r="C561" t="s">
        <v>13</v>
      </c>
      <c r="D561" t="s">
        <v>48</v>
      </c>
      <c r="E561" t="s">
        <v>15</v>
      </c>
      <c r="F561" t="s">
        <v>16</v>
      </c>
      <c r="G561" t="s">
        <v>24</v>
      </c>
      <c r="H561">
        <v>1999</v>
      </c>
      <c r="I561" s="3">
        <v>6976.18</v>
      </c>
      <c r="J561" s="3">
        <v>3332.15</v>
      </c>
      <c r="K561" s="3">
        <v>3644.03</v>
      </c>
      <c r="L561" s="10">
        <f>SUMIFS('KYPCo Gen Asset Grid 2020'!$O:$O,'KYPCo Gen Asset Grid 2020'!$BJ:$BJ,'Select cpr_ledger'!H561,'KYPCo Gen Asset Grid 2020'!$BL:$BL,'Select cpr_ledger'!R561)*T561</f>
        <v>0</v>
      </c>
      <c r="M561" s="10">
        <f>SUMIFS('KYPCo Gen Asset Grid 2020'!$P:$P,'KYPCo Gen Asset Grid 2020'!$BJ:$BJ,'Select cpr_ledger'!H561,'KYPCo Gen Asset Grid 2020'!$BL:$BL,'Select cpr_ledger'!R561)*T561</f>
        <v>0</v>
      </c>
      <c r="N561" s="10">
        <f t="shared" si="193"/>
        <v>0</v>
      </c>
      <c r="O561" s="10">
        <f t="shared" si="198"/>
        <v>-3644.03</v>
      </c>
      <c r="P561" s="10">
        <f t="shared" si="199"/>
        <v>-765.24630000000002</v>
      </c>
      <c r="R561" s="11" t="s">
        <v>106</v>
      </c>
      <c r="S561" s="10">
        <f t="shared" si="194"/>
        <v>6976.18</v>
      </c>
      <c r="T561" s="12">
        <f t="shared" si="195"/>
        <v>1</v>
      </c>
      <c r="U561" s="13">
        <f>SUMIFS('KYPCo Gen Asset Grid 2020'!$BK:$BK,'KYPCo Gen Asset Grid 2020'!$BJ:$BJ,'Select cpr_ledger'!H561,'KYPCo Gen Asset Grid 2020'!$BL:$BL,'Select cpr_ledger'!R561)</f>
        <v>0</v>
      </c>
      <c r="V561" s="14">
        <f t="shared" si="196"/>
        <v>0</v>
      </c>
      <c r="X561" s="17">
        <f t="shared" si="197"/>
        <v>0</v>
      </c>
    </row>
    <row r="562" spans="1:24" x14ac:dyDescent="0.2">
      <c r="A562" t="s">
        <v>11</v>
      </c>
      <c r="B562" t="s">
        <v>26</v>
      </c>
      <c r="C562" t="s">
        <v>13</v>
      </c>
      <c r="D562" t="s">
        <v>45</v>
      </c>
      <c r="E562" t="s">
        <v>15</v>
      </c>
      <c r="F562" t="s">
        <v>19</v>
      </c>
      <c r="G562" t="s">
        <v>20</v>
      </c>
      <c r="H562">
        <v>2004</v>
      </c>
      <c r="I562" s="3">
        <v>567191.36</v>
      </c>
      <c r="J562" s="3">
        <v>232602.89</v>
      </c>
      <c r="K562" s="3">
        <v>334588.46999999997</v>
      </c>
      <c r="L562" s="10">
        <f>SUMIFS('KYPCo Gen Asset Grid 2020'!$O:$O,'KYPCo Gen Asset Grid 2020'!$BJ:$BJ,'Select cpr_ledger'!H562,'KYPCo Gen Asset Grid 2020'!$BL:$BL,'Select cpr_ledger'!R562)*T562</f>
        <v>-259918.94149155781</v>
      </c>
      <c r="M562" s="10">
        <f>SUMIFS('KYPCo Gen Asset Grid 2020'!$P:$P,'KYPCo Gen Asset Grid 2020'!$BJ:$BJ,'Select cpr_ledger'!H562,'KYPCo Gen Asset Grid 2020'!$BL:$BL,'Select cpr_ledger'!R562)*T562</f>
        <v>-466181.5461128098</v>
      </c>
      <c r="N562" s="10">
        <f t="shared" si="193"/>
        <v>206262.60462125193</v>
      </c>
      <c r="O562" s="10">
        <f t="shared" si="198"/>
        <v>-128325.86537874804</v>
      </c>
      <c r="P562" s="10">
        <f t="shared" si="199"/>
        <v>-26948.431729537089</v>
      </c>
      <c r="R562" s="11" t="s">
        <v>104</v>
      </c>
      <c r="S562" s="10">
        <f t="shared" si="194"/>
        <v>4851039.1899999995</v>
      </c>
      <c r="T562" s="12">
        <f t="shared" si="195"/>
        <v>0.11692161983956267</v>
      </c>
      <c r="U562" s="13">
        <f>SUMIFS('KYPCo Gen Asset Grid 2020'!$BK:$BK,'KYPCo Gen Asset Grid 2020'!$BJ:$BJ,'Select cpr_ledger'!H562,'KYPCo Gen Asset Grid 2020'!$BL:$BL,'Select cpr_ledger'!R562)</f>
        <v>1764110.0500000003</v>
      </c>
      <c r="V562" s="14">
        <f t="shared" si="196"/>
        <v>206262.60462125193</v>
      </c>
      <c r="X562" s="17">
        <f t="shared" si="197"/>
        <v>0</v>
      </c>
    </row>
    <row r="563" spans="1:24" x14ac:dyDescent="0.2">
      <c r="A563" t="s">
        <v>11</v>
      </c>
      <c r="B563" t="s">
        <v>21</v>
      </c>
      <c r="C563" t="s">
        <v>13</v>
      </c>
      <c r="D563" t="s">
        <v>48</v>
      </c>
      <c r="E563" t="s">
        <v>15</v>
      </c>
      <c r="F563" t="s">
        <v>16</v>
      </c>
      <c r="G563" t="s">
        <v>24</v>
      </c>
      <c r="H563">
        <v>1969</v>
      </c>
      <c r="I563" s="3">
        <v>84073.46</v>
      </c>
      <c r="J563" s="3">
        <v>70854.52</v>
      </c>
      <c r="K563" s="3">
        <v>13218.94</v>
      </c>
      <c r="L563" s="10">
        <f>SUMIFS('KYPCo Gen Asset Grid 2020'!$O:$O,'KYPCo Gen Asset Grid 2020'!$BJ:$BJ,'Select cpr_ledger'!H563,'KYPCo Gen Asset Grid 2020'!$BL:$BL,'Select cpr_ledger'!R563)*T563</f>
        <v>0</v>
      </c>
      <c r="M563" s="10">
        <f>SUMIFS('KYPCo Gen Asset Grid 2020'!$P:$P,'KYPCo Gen Asset Grid 2020'!$BJ:$BJ,'Select cpr_ledger'!H563,'KYPCo Gen Asset Grid 2020'!$BL:$BL,'Select cpr_ledger'!R563)*T563</f>
        <v>0</v>
      </c>
      <c r="N563" s="10">
        <f t="shared" si="193"/>
        <v>0</v>
      </c>
      <c r="O563" s="10">
        <f t="shared" si="198"/>
        <v>-13218.94</v>
      </c>
      <c r="P563" s="10">
        <f t="shared" si="199"/>
        <v>-2775.9774000000002</v>
      </c>
      <c r="R563" s="11" t="s">
        <v>106</v>
      </c>
      <c r="S563" s="10">
        <f t="shared" si="194"/>
        <v>84073.46</v>
      </c>
      <c r="T563" s="12">
        <f t="shared" si="195"/>
        <v>1</v>
      </c>
      <c r="U563" s="13">
        <f>SUMIFS('KYPCo Gen Asset Grid 2020'!$BK:$BK,'KYPCo Gen Asset Grid 2020'!$BJ:$BJ,'Select cpr_ledger'!H563,'KYPCo Gen Asset Grid 2020'!$BL:$BL,'Select cpr_ledger'!R563)</f>
        <v>0</v>
      </c>
      <c r="V563" s="14">
        <f t="shared" si="196"/>
        <v>0</v>
      </c>
      <c r="X563" s="17">
        <f t="shared" si="197"/>
        <v>0</v>
      </c>
    </row>
    <row r="564" spans="1:24" x14ac:dyDescent="0.2">
      <c r="A564" t="s">
        <v>11</v>
      </c>
      <c r="B564" t="s">
        <v>43</v>
      </c>
      <c r="C564" t="s">
        <v>13</v>
      </c>
      <c r="D564" t="s">
        <v>52</v>
      </c>
      <c r="E564" t="s">
        <v>15</v>
      </c>
      <c r="F564" t="s">
        <v>19</v>
      </c>
      <c r="G564" t="s">
        <v>20</v>
      </c>
      <c r="H564">
        <v>1982</v>
      </c>
      <c r="I564" s="3">
        <v>10350</v>
      </c>
      <c r="J564" s="3">
        <v>8179.7</v>
      </c>
      <c r="K564" s="3">
        <v>2170.3000000000002</v>
      </c>
      <c r="L564" s="10">
        <f>SUMIFS('KYPCo Gen Asset Grid 2020'!$O:$O,'KYPCo Gen Asset Grid 2020'!$BJ:$BJ,'Select cpr_ledger'!H564,'KYPCo Gen Asset Grid 2020'!$BL:$BL,'Select cpr_ledger'!R564)*T564</f>
        <v>1542.1940786451044</v>
      </c>
      <c r="M564" s="10">
        <f>SUMIFS('KYPCo Gen Asset Grid 2020'!$P:$P,'KYPCo Gen Asset Grid 2020'!$BJ:$BJ,'Select cpr_ledger'!H564,'KYPCo Gen Asset Grid 2020'!$BL:$BL,'Select cpr_ledger'!R564)*T564</f>
        <v>1542.1940786451044</v>
      </c>
      <c r="N564" s="10">
        <f t="shared" si="193"/>
        <v>0</v>
      </c>
      <c r="O564" s="10">
        <f t="shared" si="198"/>
        <v>-2170.3000000000002</v>
      </c>
      <c r="P564" s="10">
        <f t="shared" si="199"/>
        <v>-455.76300000000003</v>
      </c>
      <c r="R564" s="11" t="s">
        <v>104</v>
      </c>
      <c r="S564" s="10">
        <f t="shared" si="194"/>
        <v>2026264.9699999997</v>
      </c>
      <c r="T564" s="12">
        <f t="shared" si="195"/>
        <v>5.1079203131069286E-3</v>
      </c>
      <c r="U564" s="13">
        <f>SUMIFS('KYPCo Gen Asset Grid 2020'!$BK:$BK,'KYPCo Gen Asset Grid 2020'!$BJ:$BJ,'Select cpr_ledger'!H564,'KYPCo Gen Asset Grid 2020'!$BL:$BL,'Select cpr_ledger'!R564)</f>
        <v>0</v>
      </c>
      <c r="V564" s="14">
        <f t="shared" si="196"/>
        <v>0</v>
      </c>
      <c r="X564" s="17">
        <f t="shared" si="197"/>
        <v>0</v>
      </c>
    </row>
    <row r="565" spans="1:24" x14ac:dyDescent="0.2">
      <c r="A565" t="s">
        <v>11</v>
      </c>
      <c r="B565" t="s">
        <v>21</v>
      </c>
      <c r="C565" t="s">
        <v>13</v>
      </c>
      <c r="D565" t="s">
        <v>49</v>
      </c>
      <c r="E565" t="s">
        <v>15</v>
      </c>
      <c r="F565" t="s">
        <v>19</v>
      </c>
      <c r="G565" t="s">
        <v>20</v>
      </c>
      <c r="H565">
        <v>2020</v>
      </c>
      <c r="I565" s="3">
        <v>13416.47</v>
      </c>
      <c r="J565" s="3">
        <v>128.15</v>
      </c>
      <c r="K565" s="3">
        <v>13288.32</v>
      </c>
      <c r="L565" s="10">
        <f>SUMIFS('KYPCo Gen Asset Grid 2020'!$O:$O,'KYPCo Gen Asset Grid 2020'!$BJ:$BJ,'Select cpr_ledger'!H565,'KYPCo Gen Asset Grid 2020'!$BL:$BL,'Select cpr_ledger'!R565)*T565</f>
        <v>7416.69</v>
      </c>
      <c r="M565" s="10">
        <f>SUMIFS('KYPCo Gen Asset Grid 2020'!$P:$P,'KYPCo Gen Asset Grid 2020'!$BJ:$BJ,'Select cpr_ledger'!H565,'KYPCo Gen Asset Grid 2020'!$BL:$BL,'Select cpr_ledger'!R565)*T565</f>
        <v>370.83</v>
      </c>
      <c r="N565" s="10">
        <f t="shared" si="193"/>
        <v>7045.86</v>
      </c>
      <c r="O565" s="10">
        <f t="shared" si="198"/>
        <v>-6242.46</v>
      </c>
      <c r="P565" s="10">
        <f t="shared" si="199"/>
        <v>-1310.9166</v>
      </c>
      <c r="R565" s="11" t="s">
        <v>106</v>
      </c>
      <c r="S565" s="10">
        <f t="shared" si="194"/>
        <v>13416.47</v>
      </c>
      <c r="T565" s="12">
        <f t="shared" si="195"/>
        <v>1</v>
      </c>
      <c r="U565" s="13">
        <f>SUMIFS('KYPCo Gen Asset Grid 2020'!$BK:$BK,'KYPCo Gen Asset Grid 2020'!$BJ:$BJ,'Select cpr_ledger'!H565,'KYPCo Gen Asset Grid 2020'!$BL:$BL,'Select cpr_ledger'!R565)</f>
        <v>7045.86</v>
      </c>
      <c r="V565" s="14">
        <f t="shared" si="196"/>
        <v>7045.86</v>
      </c>
      <c r="X565" s="17">
        <f t="shared" si="197"/>
        <v>0</v>
      </c>
    </row>
    <row r="566" spans="1:24" x14ac:dyDescent="0.2">
      <c r="A566" t="s">
        <v>11</v>
      </c>
      <c r="B566" t="s">
        <v>12</v>
      </c>
      <c r="C566" t="s">
        <v>13</v>
      </c>
      <c r="D566" t="s">
        <v>14</v>
      </c>
      <c r="E566" t="s">
        <v>15</v>
      </c>
      <c r="F566" t="s">
        <v>16</v>
      </c>
      <c r="G566" t="s">
        <v>24</v>
      </c>
      <c r="H566">
        <v>1995</v>
      </c>
      <c r="I566" s="3">
        <v>873616.32</v>
      </c>
      <c r="J566" s="3">
        <v>835673.81</v>
      </c>
      <c r="K566" s="3">
        <v>37942.51</v>
      </c>
      <c r="L566" s="10">
        <f>SUMIFS('KYPCo Gen Asset Grid 2020'!$O:$O,'KYPCo Gen Asset Grid 2020'!$BJ:$BJ,'Select cpr_ledger'!H566,'KYPCo Gen Asset Grid 2020'!$BL:$BL,'Select cpr_ledger'!R566)*T566</f>
        <v>596955.62825007329</v>
      </c>
      <c r="M566" s="10">
        <f>SUMIFS('KYPCo Gen Asset Grid 2020'!$P:$P,'KYPCo Gen Asset Grid 2020'!$BJ:$BJ,'Select cpr_ledger'!H566,'KYPCo Gen Asset Grid 2020'!$BL:$BL,'Select cpr_ledger'!R566)*T566</f>
        <v>596955.62825007329</v>
      </c>
      <c r="N566" s="10">
        <f t="shared" si="193"/>
        <v>0</v>
      </c>
      <c r="O566" s="10">
        <f t="shared" si="198"/>
        <v>-37942.51</v>
      </c>
      <c r="P566" s="10">
        <f t="shared" si="199"/>
        <v>-7967.9270999999999</v>
      </c>
      <c r="R566" s="11" t="s">
        <v>104</v>
      </c>
      <c r="S566" s="10">
        <f t="shared" si="194"/>
        <v>2120108.7999999998</v>
      </c>
      <c r="T566" s="12">
        <f t="shared" si="195"/>
        <v>0.41206202247733703</v>
      </c>
      <c r="U566" s="13">
        <f>SUMIFS('KYPCo Gen Asset Grid 2020'!$BK:$BK,'KYPCo Gen Asset Grid 2020'!$BJ:$BJ,'Select cpr_ledger'!H566,'KYPCo Gen Asset Grid 2020'!$BL:$BL,'Select cpr_ledger'!R566)</f>
        <v>0</v>
      </c>
      <c r="V566" s="14">
        <f t="shared" si="196"/>
        <v>0</v>
      </c>
      <c r="X566" s="17">
        <f t="shared" si="197"/>
        <v>0</v>
      </c>
    </row>
    <row r="567" spans="1:24" x14ac:dyDescent="0.2">
      <c r="A567" t="s">
        <v>11</v>
      </c>
      <c r="B567" t="s">
        <v>34</v>
      </c>
      <c r="C567" t="s">
        <v>13</v>
      </c>
      <c r="D567" t="s">
        <v>40</v>
      </c>
      <c r="E567" t="s">
        <v>15</v>
      </c>
      <c r="F567" t="s">
        <v>19</v>
      </c>
      <c r="G567" t="s">
        <v>20</v>
      </c>
      <c r="H567">
        <v>1974</v>
      </c>
      <c r="I567" s="3">
        <v>5787.15</v>
      </c>
      <c r="J567" s="3">
        <v>5960.77</v>
      </c>
      <c r="K567" s="3">
        <v>-173.62</v>
      </c>
      <c r="L567" s="10">
        <f>SUMIFS('KYPCo Gen Asset Grid 2020'!$O:$O,'KYPCo Gen Asset Grid 2020'!$BJ:$BJ,'Select cpr_ledger'!H567,'KYPCo Gen Asset Grid 2020'!$BL:$BL,'Select cpr_ledger'!R567)*T567</f>
        <v>9132.1079069823827</v>
      </c>
      <c r="M567" s="10">
        <f>SUMIFS('KYPCo Gen Asset Grid 2020'!$P:$P,'KYPCo Gen Asset Grid 2020'!$BJ:$BJ,'Select cpr_ledger'!H567,'KYPCo Gen Asset Grid 2020'!$BL:$BL,'Select cpr_ledger'!R567)*T567</f>
        <v>9132.1079069823827</v>
      </c>
      <c r="N567" s="10">
        <f t="shared" si="193"/>
        <v>0</v>
      </c>
      <c r="O567" s="10">
        <f t="shared" si="198"/>
        <v>173.62</v>
      </c>
      <c r="P567" s="10">
        <f t="shared" si="199"/>
        <v>36.4602</v>
      </c>
      <c r="R567" s="11" t="s">
        <v>104</v>
      </c>
      <c r="S567" s="10">
        <f t="shared" si="194"/>
        <v>788433.21</v>
      </c>
      <c r="T567" s="12">
        <f t="shared" si="195"/>
        <v>7.340063719538146E-3</v>
      </c>
      <c r="U567" s="13">
        <f>SUMIFS('KYPCo Gen Asset Grid 2020'!$BK:$BK,'KYPCo Gen Asset Grid 2020'!$BJ:$BJ,'Select cpr_ledger'!H567,'KYPCo Gen Asset Grid 2020'!$BL:$BL,'Select cpr_ledger'!R567)</f>
        <v>0</v>
      </c>
      <c r="V567" s="14">
        <f t="shared" si="196"/>
        <v>0</v>
      </c>
      <c r="X567" s="17">
        <f t="shared" si="197"/>
        <v>0</v>
      </c>
    </row>
    <row r="568" spans="1:24" x14ac:dyDescent="0.2">
      <c r="A568" t="s">
        <v>11</v>
      </c>
      <c r="B568" t="s">
        <v>26</v>
      </c>
      <c r="C568" t="s">
        <v>13</v>
      </c>
      <c r="D568" t="s">
        <v>27</v>
      </c>
      <c r="E568" t="s">
        <v>15</v>
      </c>
      <c r="F568" t="s">
        <v>16</v>
      </c>
      <c r="G568" t="s">
        <v>24</v>
      </c>
      <c r="H568">
        <v>2003</v>
      </c>
      <c r="I568" s="3">
        <v>57123.78</v>
      </c>
      <c r="J568" s="3">
        <v>27639.46</v>
      </c>
      <c r="K568" s="3">
        <v>29484.32</v>
      </c>
      <c r="L568" s="10">
        <f>SUMIFS('KYPCo Gen Asset Grid 2020'!$O:$O,'KYPCo Gen Asset Grid 2020'!$BJ:$BJ,'Select cpr_ledger'!H568,'KYPCo Gen Asset Grid 2020'!$BL:$BL,'Select cpr_ledger'!R568)*T568</f>
        <v>74860.866683815475</v>
      </c>
      <c r="M568" s="10">
        <f>SUMIFS('KYPCo Gen Asset Grid 2020'!$P:$P,'KYPCo Gen Asset Grid 2020'!$BJ:$BJ,'Select cpr_ledger'!H568,'KYPCo Gen Asset Grid 2020'!$BL:$BL,'Select cpr_ledger'!R568)*T568</f>
        <v>-85352.529158523219</v>
      </c>
      <c r="N568" s="10">
        <f t="shared" si="193"/>
        <v>160213.39584233871</v>
      </c>
      <c r="O568" s="10">
        <f t="shared" si="198"/>
        <v>130729.0758423387</v>
      </c>
      <c r="P568" s="10">
        <f t="shared" si="199"/>
        <v>27453.105926891127</v>
      </c>
      <c r="R568" s="11" t="s">
        <v>104</v>
      </c>
      <c r="S568" s="10">
        <f t="shared" si="194"/>
        <v>2326430.11</v>
      </c>
      <c r="T568" s="12">
        <f t="shared" si="195"/>
        <v>2.4554264387508292E-2</v>
      </c>
      <c r="U568" s="13">
        <f>SUMIFS('KYPCo Gen Asset Grid 2020'!$BK:$BK,'KYPCo Gen Asset Grid 2020'!$BJ:$BJ,'Select cpr_ledger'!H568,'KYPCo Gen Asset Grid 2020'!$BL:$BL,'Select cpr_ledger'!R568)</f>
        <v>6524870.5199999996</v>
      </c>
      <c r="V568" s="14">
        <f t="shared" si="196"/>
        <v>160213.39584233871</v>
      </c>
      <c r="X568" s="17">
        <f t="shared" si="197"/>
        <v>0</v>
      </c>
    </row>
    <row r="569" spans="1:24" x14ac:dyDescent="0.2">
      <c r="A569" t="s">
        <v>11</v>
      </c>
      <c r="B569" t="s">
        <v>43</v>
      </c>
      <c r="C569" t="s">
        <v>13</v>
      </c>
      <c r="D569" t="s">
        <v>52</v>
      </c>
      <c r="E569" t="s">
        <v>15</v>
      </c>
      <c r="F569" t="s">
        <v>19</v>
      </c>
      <c r="G569" t="s">
        <v>20</v>
      </c>
      <c r="H569">
        <v>1990</v>
      </c>
      <c r="I569" s="3">
        <v>31738.33</v>
      </c>
      <c r="J569" s="3">
        <v>19871.03</v>
      </c>
      <c r="K569" s="3">
        <v>11867.3</v>
      </c>
      <c r="L569" s="10">
        <f>SUMIFS('KYPCo Gen Asset Grid 2020'!$O:$O,'KYPCo Gen Asset Grid 2020'!$BJ:$BJ,'Select cpr_ledger'!H569,'KYPCo Gen Asset Grid 2020'!$BL:$BL,'Select cpr_ledger'!R569)*T569</f>
        <v>22761.770557635486</v>
      </c>
      <c r="M569" s="10">
        <f>SUMIFS('KYPCo Gen Asset Grid 2020'!$P:$P,'KYPCo Gen Asset Grid 2020'!$BJ:$BJ,'Select cpr_ledger'!H569,'KYPCo Gen Asset Grid 2020'!$BL:$BL,'Select cpr_ledger'!R569)*T569</f>
        <v>22761.770557635486</v>
      </c>
      <c r="N569" s="10">
        <f t="shared" si="193"/>
        <v>0</v>
      </c>
      <c r="O569" s="10">
        <f t="shared" si="198"/>
        <v>-11867.3</v>
      </c>
      <c r="P569" s="10">
        <f t="shared" si="199"/>
        <v>-2492.1329999999998</v>
      </c>
      <c r="R569" s="11" t="s">
        <v>104</v>
      </c>
      <c r="S569" s="10">
        <f t="shared" si="194"/>
        <v>1292457.03</v>
      </c>
      <c r="T569" s="12">
        <f t="shared" si="195"/>
        <v>2.4556584291239456E-2</v>
      </c>
      <c r="U569" s="13">
        <f>SUMIFS('KYPCo Gen Asset Grid 2020'!$BK:$BK,'KYPCo Gen Asset Grid 2020'!$BJ:$BJ,'Select cpr_ledger'!H569,'KYPCo Gen Asset Grid 2020'!$BL:$BL,'Select cpr_ledger'!R569)</f>
        <v>0</v>
      </c>
      <c r="V569" s="14">
        <f t="shared" si="196"/>
        <v>0</v>
      </c>
      <c r="X569" s="17">
        <f t="shared" si="197"/>
        <v>0</v>
      </c>
    </row>
    <row r="570" spans="1:24" x14ac:dyDescent="0.2">
      <c r="A570" t="s">
        <v>11</v>
      </c>
      <c r="B570" t="s">
        <v>43</v>
      </c>
      <c r="C570" t="s">
        <v>13</v>
      </c>
      <c r="D570" t="s">
        <v>52</v>
      </c>
      <c r="E570" t="s">
        <v>15</v>
      </c>
      <c r="F570" t="s">
        <v>19</v>
      </c>
      <c r="G570" t="s">
        <v>20</v>
      </c>
      <c r="H570">
        <v>1979</v>
      </c>
      <c r="I570" s="3">
        <v>13794.11</v>
      </c>
      <c r="J570" s="3">
        <v>11751.09</v>
      </c>
      <c r="K570" s="3">
        <v>2043.02</v>
      </c>
      <c r="L570" s="10">
        <f>SUMIFS('KYPCo Gen Asset Grid 2020'!$O:$O,'KYPCo Gen Asset Grid 2020'!$BJ:$BJ,'Select cpr_ledger'!H570,'KYPCo Gen Asset Grid 2020'!$BL:$BL,'Select cpr_ledger'!R570)*T570</f>
        <v>33588.690579744034</v>
      </c>
      <c r="M570" s="10">
        <f>SUMIFS('KYPCo Gen Asset Grid 2020'!$P:$P,'KYPCo Gen Asset Grid 2020'!$BJ:$BJ,'Select cpr_ledger'!H570,'KYPCo Gen Asset Grid 2020'!$BL:$BL,'Select cpr_ledger'!R570)*T570</f>
        <v>33588.690579744034</v>
      </c>
      <c r="N570" s="10">
        <f t="shared" si="193"/>
        <v>0</v>
      </c>
      <c r="O570" s="10">
        <f t="shared" si="198"/>
        <v>-2043.02</v>
      </c>
      <c r="P570" s="10">
        <f t="shared" si="199"/>
        <v>-429.0342</v>
      </c>
      <c r="R570" s="11" t="s">
        <v>104</v>
      </c>
      <c r="S570" s="10">
        <f t="shared" si="194"/>
        <v>1841146.6700000002</v>
      </c>
      <c r="T570" s="12">
        <f t="shared" si="195"/>
        <v>7.4921298909879893E-3</v>
      </c>
      <c r="U570" s="13">
        <f>SUMIFS('KYPCo Gen Asset Grid 2020'!$BK:$BK,'KYPCo Gen Asset Grid 2020'!$BJ:$BJ,'Select cpr_ledger'!H570,'KYPCo Gen Asset Grid 2020'!$BL:$BL,'Select cpr_ledger'!R570)</f>
        <v>0</v>
      </c>
      <c r="V570" s="14">
        <f t="shared" si="196"/>
        <v>0</v>
      </c>
      <c r="X570" s="17">
        <f t="shared" si="197"/>
        <v>0</v>
      </c>
    </row>
    <row r="571" spans="1:24" x14ac:dyDescent="0.2">
      <c r="A571" t="s">
        <v>11</v>
      </c>
      <c r="B571" t="s">
        <v>34</v>
      </c>
      <c r="C571" t="s">
        <v>13</v>
      </c>
      <c r="D571" t="s">
        <v>35</v>
      </c>
      <c r="E571" t="s">
        <v>15</v>
      </c>
      <c r="F571" t="s">
        <v>16</v>
      </c>
      <c r="G571" t="s">
        <v>24</v>
      </c>
      <c r="H571">
        <v>1977</v>
      </c>
      <c r="I571" s="3">
        <v>2542.7600000000002</v>
      </c>
      <c r="J571" s="3">
        <v>1950.12</v>
      </c>
      <c r="K571" s="3">
        <v>592.64</v>
      </c>
      <c r="L571" s="10">
        <f>SUMIFS('KYPCo Gen Asset Grid 2020'!$O:$O,'KYPCo Gen Asset Grid 2020'!$BJ:$BJ,'Select cpr_ledger'!H571,'KYPCo Gen Asset Grid 2020'!$BL:$BL,'Select cpr_ledger'!R571)*T571</f>
        <v>3353.9793899038486</v>
      </c>
      <c r="M571" s="10">
        <f>SUMIFS('KYPCo Gen Asset Grid 2020'!$P:$P,'KYPCo Gen Asset Grid 2020'!$BJ:$BJ,'Select cpr_ledger'!H571,'KYPCo Gen Asset Grid 2020'!$BL:$BL,'Select cpr_ledger'!R571)*T571</f>
        <v>3353.9793899038486</v>
      </c>
      <c r="N571" s="10">
        <f t="shared" si="193"/>
        <v>0</v>
      </c>
      <c r="O571" s="10">
        <f t="shared" si="198"/>
        <v>-592.64</v>
      </c>
      <c r="P571" s="10">
        <f t="shared" si="199"/>
        <v>-124.45439999999999</v>
      </c>
      <c r="R571" s="11" t="s">
        <v>104</v>
      </c>
      <c r="S571" s="10">
        <f t="shared" si="194"/>
        <v>7060109.4400000004</v>
      </c>
      <c r="T571" s="12">
        <f t="shared" si="195"/>
        <v>3.6015872297866252E-4</v>
      </c>
      <c r="U571" s="13">
        <f>SUMIFS('KYPCo Gen Asset Grid 2020'!$BK:$BK,'KYPCo Gen Asset Grid 2020'!$BJ:$BJ,'Select cpr_ledger'!H571,'KYPCo Gen Asset Grid 2020'!$BL:$BL,'Select cpr_ledger'!R571)</f>
        <v>0</v>
      </c>
      <c r="V571" s="14">
        <f t="shared" si="196"/>
        <v>0</v>
      </c>
      <c r="X571" s="17">
        <f t="shared" si="197"/>
        <v>0</v>
      </c>
    </row>
    <row r="572" spans="1:24" x14ac:dyDescent="0.2">
      <c r="A572" t="s">
        <v>11</v>
      </c>
      <c r="B572" t="s">
        <v>12</v>
      </c>
      <c r="C572" t="s">
        <v>13</v>
      </c>
      <c r="D572" t="s">
        <v>18</v>
      </c>
      <c r="E572" t="s">
        <v>15</v>
      </c>
      <c r="F572" t="s">
        <v>19</v>
      </c>
      <c r="G572" t="s">
        <v>20</v>
      </c>
      <c r="H572">
        <v>1987</v>
      </c>
      <c r="I572" s="3">
        <v>2466681.09</v>
      </c>
      <c r="J572" s="3">
        <v>2444852.89</v>
      </c>
      <c r="K572" s="3">
        <v>21828.2</v>
      </c>
      <c r="L572" s="10">
        <f>SUMIFS('KYPCo Gen Asset Grid 2020'!$O:$O,'KYPCo Gen Asset Grid 2020'!$BJ:$BJ,'Select cpr_ledger'!H572,'KYPCo Gen Asset Grid 2020'!$BL:$BL,'Select cpr_ledger'!R572)*T572</f>
        <v>1530352.282532945</v>
      </c>
      <c r="M572" s="10">
        <f>SUMIFS('KYPCo Gen Asset Grid 2020'!$P:$P,'KYPCo Gen Asset Grid 2020'!$BJ:$BJ,'Select cpr_ledger'!H572,'KYPCo Gen Asset Grid 2020'!$BL:$BL,'Select cpr_ledger'!R572)*T572</f>
        <v>1530352.282532945</v>
      </c>
      <c r="N572" s="10">
        <f t="shared" si="193"/>
        <v>0</v>
      </c>
      <c r="O572" s="10">
        <f t="shared" si="198"/>
        <v>-21828.2</v>
      </c>
      <c r="P572" s="10">
        <f t="shared" si="199"/>
        <v>-4583.9219999999996</v>
      </c>
      <c r="R572" s="11" t="s">
        <v>104</v>
      </c>
      <c r="S572" s="10">
        <f t="shared" si="194"/>
        <v>3571575.57</v>
      </c>
      <c r="T572" s="12">
        <f t="shared" si="195"/>
        <v>0.69064227864006811</v>
      </c>
      <c r="U572" s="13">
        <f>SUMIFS('KYPCo Gen Asset Grid 2020'!$BK:$BK,'KYPCo Gen Asset Grid 2020'!$BJ:$BJ,'Select cpr_ledger'!H572,'KYPCo Gen Asset Grid 2020'!$BL:$BL,'Select cpr_ledger'!R572)</f>
        <v>0</v>
      </c>
      <c r="V572" s="14">
        <f t="shared" si="196"/>
        <v>0</v>
      </c>
      <c r="X572" s="17">
        <f t="shared" si="197"/>
        <v>0</v>
      </c>
    </row>
    <row r="573" spans="1:24" x14ac:dyDescent="0.2">
      <c r="A573" t="s">
        <v>11</v>
      </c>
      <c r="B573" t="s">
        <v>22</v>
      </c>
      <c r="C573" t="s">
        <v>13</v>
      </c>
      <c r="D573" t="s">
        <v>23</v>
      </c>
      <c r="E573" t="s">
        <v>15</v>
      </c>
      <c r="F573" t="s">
        <v>19</v>
      </c>
      <c r="G573" t="s">
        <v>20</v>
      </c>
      <c r="H573">
        <v>1973</v>
      </c>
      <c r="I573" s="3">
        <v>30557</v>
      </c>
      <c r="J573" s="3">
        <v>30543.94</v>
      </c>
      <c r="K573" s="3">
        <v>13.06</v>
      </c>
      <c r="L573" s="10">
        <f>SUMIFS('KYPCo Gen Asset Grid 2020'!$O:$O,'KYPCo Gen Asset Grid 2020'!$BJ:$BJ,'Select cpr_ledger'!H573,'KYPCo Gen Asset Grid 2020'!$BL:$BL,'Select cpr_ledger'!R573)*T573</f>
        <v>69810.538985237392</v>
      </c>
      <c r="M573" s="10">
        <f>SUMIFS('KYPCo Gen Asset Grid 2020'!$P:$P,'KYPCo Gen Asset Grid 2020'!$BJ:$BJ,'Select cpr_ledger'!H573,'KYPCo Gen Asset Grid 2020'!$BL:$BL,'Select cpr_ledger'!R573)*T573</f>
        <v>69810.538985237392</v>
      </c>
      <c r="N573" s="10">
        <f t="shared" si="193"/>
        <v>0</v>
      </c>
      <c r="O573" s="10">
        <f t="shared" si="198"/>
        <v>-13.06</v>
      </c>
      <c r="P573" s="10">
        <f t="shared" si="199"/>
        <v>-2.7425999999999999</v>
      </c>
      <c r="R573" s="11" t="s">
        <v>104</v>
      </c>
      <c r="S573" s="10">
        <f t="shared" si="194"/>
        <v>548929.58000000007</v>
      </c>
      <c r="T573" s="12">
        <f t="shared" si="195"/>
        <v>5.5666521013496839E-2</v>
      </c>
      <c r="U573" s="13">
        <f>SUMIFS('KYPCo Gen Asset Grid 2020'!$BK:$BK,'KYPCo Gen Asset Grid 2020'!$BJ:$BJ,'Select cpr_ledger'!H573,'KYPCo Gen Asset Grid 2020'!$BL:$BL,'Select cpr_ledger'!R573)</f>
        <v>0</v>
      </c>
      <c r="V573" s="14">
        <f t="shared" si="196"/>
        <v>0</v>
      </c>
      <c r="X573" s="17">
        <f t="shared" si="197"/>
        <v>0</v>
      </c>
    </row>
    <row r="574" spans="1:24" x14ac:dyDescent="0.2">
      <c r="A574" t="s">
        <v>11</v>
      </c>
      <c r="B574" t="s">
        <v>67</v>
      </c>
      <c r="C574" t="s">
        <v>13</v>
      </c>
      <c r="D574" t="s">
        <v>90</v>
      </c>
      <c r="E574" t="s">
        <v>15</v>
      </c>
      <c r="F574" t="s">
        <v>19</v>
      </c>
      <c r="G574" t="s">
        <v>91</v>
      </c>
      <c r="H574">
        <v>1975</v>
      </c>
      <c r="I574" s="3">
        <v>-433275.56</v>
      </c>
      <c r="J574" s="3">
        <v>81485.06</v>
      </c>
      <c r="K574" s="3">
        <v>-514760.62</v>
      </c>
      <c r="L574" s="10">
        <v>0</v>
      </c>
      <c r="M574" s="10">
        <v>0</v>
      </c>
      <c r="N574" s="10">
        <f t="shared" ref="N574" si="200">L574-M574</f>
        <v>0</v>
      </c>
      <c r="O574" s="10">
        <f t="shared" si="198"/>
        <v>514760.62</v>
      </c>
      <c r="P574" s="10">
        <f t="shared" si="199"/>
        <v>108099.73019999999</v>
      </c>
      <c r="Q574" s="11" t="s">
        <v>101</v>
      </c>
      <c r="S574" s="11"/>
    </row>
    <row r="575" spans="1:24" x14ac:dyDescent="0.2">
      <c r="A575" t="s">
        <v>11</v>
      </c>
      <c r="B575" t="s">
        <v>22</v>
      </c>
      <c r="C575" t="s">
        <v>13</v>
      </c>
      <c r="D575" t="s">
        <v>23</v>
      </c>
      <c r="E575" t="s">
        <v>15</v>
      </c>
      <c r="F575" t="s">
        <v>19</v>
      </c>
      <c r="G575" t="s">
        <v>20</v>
      </c>
      <c r="H575">
        <v>1980</v>
      </c>
      <c r="I575" s="3">
        <v>32273.52</v>
      </c>
      <c r="J575" s="3">
        <v>31951.3</v>
      </c>
      <c r="K575" s="3">
        <v>322.22000000000003</v>
      </c>
      <c r="L575" s="10">
        <f>SUMIFS('KYPCo Gen Asset Grid 2020'!$O:$O,'KYPCo Gen Asset Grid 2020'!$BJ:$BJ,'Select cpr_ledger'!H575,'KYPCo Gen Asset Grid 2020'!$BL:$BL,'Select cpr_ledger'!R575)*T575</f>
        <v>43868.598330331923</v>
      </c>
      <c r="M575" s="10">
        <f>SUMIFS('KYPCo Gen Asset Grid 2020'!$P:$P,'KYPCo Gen Asset Grid 2020'!$BJ:$BJ,'Select cpr_ledger'!H575,'KYPCo Gen Asset Grid 2020'!$BL:$BL,'Select cpr_ledger'!R575)*T575</f>
        <v>43868.598330331923</v>
      </c>
      <c r="N575" s="10">
        <f t="shared" ref="N575:N592" si="201">V575</f>
        <v>0</v>
      </c>
      <c r="O575" s="10">
        <f t="shared" ref="O575:O598" si="202">N575-K575</f>
        <v>-322.22000000000003</v>
      </c>
      <c r="P575" s="10">
        <f t="shared" ref="P575:P598" si="203">O575*0.21</f>
        <v>-67.666200000000003</v>
      </c>
      <c r="R575" s="11" t="s">
        <v>104</v>
      </c>
      <c r="S575" s="10">
        <f t="shared" ref="S575:S592" si="204">SUMIFS($I:$I,$H:$H,H575,$R:$R,R575)</f>
        <v>1324829.79</v>
      </c>
      <c r="T575" s="12">
        <f t="shared" ref="T575:T592" si="205">I575/S575</f>
        <v>2.4360502944306528E-2</v>
      </c>
      <c r="U575" s="13">
        <f>SUMIFS('KYPCo Gen Asset Grid 2020'!$BK:$BK,'KYPCo Gen Asset Grid 2020'!$BJ:$BJ,'Select cpr_ledger'!H575,'KYPCo Gen Asset Grid 2020'!$BL:$BL,'Select cpr_ledger'!R575)</f>
        <v>0</v>
      </c>
      <c r="V575" s="14">
        <f t="shared" ref="V575:V592" si="206">U575*T575</f>
        <v>0</v>
      </c>
      <c r="X575" s="17">
        <f t="shared" ref="X575:X592" si="207">L575-M575-V575</f>
        <v>0</v>
      </c>
    </row>
    <row r="576" spans="1:24" x14ac:dyDescent="0.2">
      <c r="A576" t="s">
        <v>11</v>
      </c>
      <c r="B576" t="s">
        <v>34</v>
      </c>
      <c r="C576" t="s">
        <v>13</v>
      </c>
      <c r="D576" t="s">
        <v>35</v>
      </c>
      <c r="E576" t="s">
        <v>15</v>
      </c>
      <c r="F576" t="s">
        <v>16</v>
      </c>
      <c r="G576" t="s">
        <v>24</v>
      </c>
      <c r="H576">
        <v>2010</v>
      </c>
      <c r="I576" s="3">
        <v>204812.75</v>
      </c>
      <c r="J576" s="3">
        <v>54381.71</v>
      </c>
      <c r="K576" s="3">
        <v>150431.04000000001</v>
      </c>
      <c r="L576" s="10">
        <f>SUMIFS('KYPCo Gen Asset Grid 2020'!$O:$O,'KYPCo Gen Asset Grid 2020'!$BJ:$BJ,'Select cpr_ledger'!H576,'KYPCo Gen Asset Grid 2020'!$BL:$BL,'Select cpr_ledger'!R576)*T576</f>
        <v>198844.4795786177</v>
      </c>
      <c r="M576" s="10">
        <f>SUMIFS('KYPCo Gen Asset Grid 2020'!$P:$P,'KYPCo Gen Asset Grid 2020'!$BJ:$BJ,'Select cpr_ledger'!H576,'KYPCo Gen Asset Grid 2020'!$BL:$BL,'Select cpr_ledger'!R576)*T576</f>
        <v>119982.76411097411</v>
      </c>
      <c r="N576" s="10">
        <f t="shared" si="201"/>
        <v>78861.715467643575</v>
      </c>
      <c r="O576" s="10">
        <f t="shared" si="202"/>
        <v>-71569.324532356433</v>
      </c>
      <c r="P576" s="10">
        <f t="shared" si="203"/>
        <v>-15029.55815179485</v>
      </c>
      <c r="R576" s="11" t="s">
        <v>104</v>
      </c>
      <c r="S576" s="10">
        <f t="shared" si="204"/>
        <v>6472391.5700000003</v>
      </c>
      <c r="T576" s="12">
        <f t="shared" si="205"/>
        <v>3.1644060434990025E-2</v>
      </c>
      <c r="U576" s="13">
        <f>SUMIFS('KYPCo Gen Asset Grid 2020'!$BK:$BK,'KYPCo Gen Asset Grid 2020'!$BJ:$BJ,'Select cpr_ledger'!H576,'KYPCo Gen Asset Grid 2020'!$BL:$BL,'Select cpr_ledger'!R576)</f>
        <v>2492149.0599999996</v>
      </c>
      <c r="V576" s="14">
        <f t="shared" si="206"/>
        <v>78861.715467643575</v>
      </c>
      <c r="X576" s="17">
        <f t="shared" si="207"/>
        <v>0</v>
      </c>
    </row>
    <row r="577" spans="1:24" x14ac:dyDescent="0.2">
      <c r="A577" t="s">
        <v>11</v>
      </c>
      <c r="B577" t="s">
        <v>12</v>
      </c>
      <c r="C577" t="s">
        <v>13</v>
      </c>
      <c r="D577" t="s">
        <v>14</v>
      </c>
      <c r="E577" t="s">
        <v>15</v>
      </c>
      <c r="F577" t="s">
        <v>16</v>
      </c>
      <c r="G577" t="s">
        <v>24</v>
      </c>
      <c r="H577">
        <v>1979</v>
      </c>
      <c r="I577" s="3">
        <v>269392.7</v>
      </c>
      <c r="J577" s="3">
        <v>265490.52</v>
      </c>
      <c r="K577" s="3">
        <v>3902.18</v>
      </c>
      <c r="L577" s="10">
        <f>SUMIFS('KYPCo Gen Asset Grid 2020'!$O:$O,'KYPCo Gen Asset Grid 2020'!$BJ:$BJ,'Select cpr_ledger'!H577,'KYPCo Gen Asset Grid 2020'!$BL:$BL,'Select cpr_ledger'!R577)*T577</f>
        <v>655971.8636970279</v>
      </c>
      <c r="M577" s="10">
        <f>SUMIFS('KYPCo Gen Asset Grid 2020'!$P:$P,'KYPCo Gen Asset Grid 2020'!$BJ:$BJ,'Select cpr_ledger'!H577,'KYPCo Gen Asset Grid 2020'!$BL:$BL,'Select cpr_ledger'!R577)*T577</f>
        <v>655971.8636970279</v>
      </c>
      <c r="N577" s="10">
        <f t="shared" si="201"/>
        <v>0</v>
      </c>
      <c r="O577" s="10">
        <f t="shared" si="202"/>
        <v>-3902.18</v>
      </c>
      <c r="P577" s="10">
        <f t="shared" si="203"/>
        <v>-819.45779999999991</v>
      </c>
      <c r="R577" s="11" t="s">
        <v>104</v>
      </c>
      <c r="S577" s="10">
        <f t="shared" si="204"/>
        <v>1841146.6700000002</v>
      </c>
      <c r="T577" s="12">
        <f t="shared" si="205"/>
        <v>0.14631789220790323</v>
      </c>
      <c r="U577" s="13">
        <f>SUMIFS('KYPCo Gen Asset Grid 2020'!$BK:$BK,'KYPCo Gen Asset Grid 2020'!$BJ:$BJ,'Select cpr_ledger'!H577,'KYPCo Gen Asset Grid 2020'!$BL:$BL,'Select cpr_ledger'!R577)</f>
        <v>0</v>
      </c>
      <c r="V577" s="14">
        <f t="shared" si="206"/>
        <v>0</v>
      </c>
      <c r="X577" s="17">
        <f t="shared" si="207"/>
        <v>0</v>
      </c>
    </row>
    <row r="578" spans="1:24" x14ac:dyDescent="0.2">
      <c r="A578" t="s">
        <v>11</v>
      </c>
      <c r="B578" t="s">
        <v>12</v>
      </c>
      <c r="C578" t="s">
        <v>13</v>
      </c>
      <c r="D578" t="s">
        <v>14</v>
      </c>
      <c r="E578" t="s">
        <v>15</v>
      </c>
      <c r="F578" t="s">
        <v>16</v>
      </c>
      <c r="G578" t="s">
        <v>24</v>
      </c>
      <c r="H578">
        <v>1974</v>
      </c>
      <c r="I578" s="3">
        <v>52885.48</v>
      </c>
      <c r="J578" s="3">
        <v>52090.86</v>
      </c>
      <c r="K578" s="3">
        <v>794.62</v>
      </c>
      <c r="L578" s="10">
        <f>SUMIFS('KYPCo Gen Asset Grid 2020'!$O:$O,'KYPCo Gen Asset Grid 2020'!$BJ:$BJ,'Select cpr_ledger'!H578,'KYPCo Gen Asset Grid 2020'!$BL:$BL,'Select cpr_ledger'!R578)*T578</f>
        <v>83453.15225500612</v>
      </c>
      <c r="M578" s="10">
        <f>SUMIFS('KYPCo Gen Asset Grid 2020'!$P:$P,'KYPCo Gen Asset Grid 2020'!$BJ:$BJ,'Select cpr_ledger'!H578,'KYPCo Gen Asset Grid 2020'!$BL:$BL,'Select cpr_ledger'!R578)*T578</f>
        <v>83453.15225500612</v>
      </c>
      <c r="N578" s="10">
        <f t="shared" si="201"/>
        <v>0</v>
      </c>
      <c r="O578" s="10">
        <f t="shared" si="202"/>
        <v>-794.62</v>
      </c>
      <c r="P578" s="10">
        <f t="shared" si="203"/>
        <v>-166.87019999999998</v>
      </c>
      <c r="R578" s="11" t="s">
        <v>104</v>
      </c>
      <c r="S578" s="10">
        <f t="shared" si="204"/>
        <v>788433.21</v>
      </c>
      <c r="T578" s="12">
        <f t="shared" si="205"/>
        <v>6.7076677300287754E-2</v>
      </c>
      <c r="U578" s="13">
        <f>SUMIFS('KYPCo Gen Asset Grid 2020'!$BK:$BK,'KYPCo Gen Asset Grid 2020'!$BJ:$BJ,'Select cpr_ledger'!H578,'KYPCo Gen Asset Grid 2020'!$BL:$BL,'Select cpr_ledger'!R578)</f>
        <v>0</v>
      </c>
      <c r="V578" s="14">
        <f t="shared" si="206"/>
        <v>0</v>
      </c>
      <c r="X578" s="17">
        <f t="shared" si="207"/>
        <v>0</v>
      </c>
    </row>
    <row r="579" spans="1:24" x14ac:dyDescent="0.2">
      <c r="A579" t="s">
        <v>11</v>
      </c>
      <c r="B579" t="s">
        <v>12</v>
      </c>
      <c r="C579" t="s">
        <v>13</v>
      </c>
      <c r="D579" t="s">
        <v>14</v>
      </c>
      <c r="E579" t="s">
        <v>15</v>
      </c>
      <c r="F579" t="s">
        <v>16</v>
      </c>
      <c r="G579" t="s">
        <v>24</v>
      </c>
      <c r="H579">
        <v>2010</v>
      </c>
      <c r="I579" s="3">
        <v>642505.9</v>
      </c>
      <c r="J579" s="3">
        <v>253070.94</v>
      </c>
      <c r="K579" s="3">
        <v>389434.96</v>
      </c>
      <c r="L579" s="10">
        <f>SUMIFS('KYPCo Gen Asset Grid 2020'!$O:$O,'KYPCo Gen Asset Grid 2020'!$BJ:$BJ,'Select cpr_ledger'!H579,'KYPCo Gen Asset Grid 2020'!$BL:$BL,'Select cpr_ledger'!R579)*T579</f>
        <v>623783.19373032881</v>
      </c>
      <c r="M579" s="10">
        <f>SUMIFS('KYPCo Gen Asset Grid 2020'!$P:$P,'KYPCo Gen Asset Grid 2020'!$BJ:$BJ,'Select cpr_ledger'!H579,'KYPCo Gen Asset Grid 2020'!$BL:$BL,'Select cpr_ledger'!R579)*T579</f>
        <v>376390.79520005046</v>
      </c>
      <c r="N579" s="10">
        <f t="shared" si="201"/>
        <v>247392.3985302783</v>
      </c>
      <c r="O579" s="10">
        <f t="shared" si="202"/>
        <v>-142042.56146972172</v>
      </c>
      <c r="P579" s="10">
        <f t="shared" si="203"/>
        <v>-29828.937908641561</v>
      </c>
      <c r="R579" s="11" t="s">
        <v>104</v>
      </c>
      <c r="S579" s="10">
        <f t="shared" si="204"/>
        <v>6472391.5700000003</v>
      </c>
      <c r="T579" s="12">
        <f t="shared" si="205"/>
        <v>9.9268700456576361E-2</v>
      </c>
      <c r="U579" s="13">
        <f>SUMIFS('KYPCo Gen Asset Grid 2020'!$BK:$BK,'KYPCo Gen Asset Grid 2020'!$BJ:$BJ,'Select cpr_ledger'!H579,'KYPCo Gen Asset Grid 2020'!$BL:$BL,'Select cpr_ledger'!R579)</f>
        <v>2492149.0599999996</v>
      </c>
      <c r="V579" s="14">
        <f t="shared" si="206"/>
        <v>247392.3985302783</v>
      </c>
      <c r="X579" s="17">
        <f t="shared" si="207"/>
        <v>0</v>
      </c>
    </row>
    <row r="580" spans="1:24" x14ac:dyDescent="0.2">
      <c r="A580" t="s">
        <v>11</v>
      </c>
      <c r="B580" t="s">
        <v>34</v>
      </c>
      <c r="C580" t="s">
        <v>13</v>
      </c>
      <c r="D580" t="s">
        <v>35</v>
      </c>
      <c r="E580" t="s">
        <v>15</v>
      </c>
      <c r="F580" t="s">
        <v>16</v>
      </c>
      <c r="G580" t="s">
        <v>24</v>
      </c>
      <c r="H580">
        <v>1982</v>
      </c>
      <c r="I580" s="3">
        <v>20492.900000000001</v>
      </c>
      <c r="J580" s="3">
        <v>16242.1</v>
      </c>
      <c r="K580" s="3">
        <v>4250.8</v>
      </c>
      <c r="L580" s="10">
        <f>SUMIFS('KYPCo Gen Asset Grid 2020'!$O:$O,'KYPCo Gen Asset Grid 2020'!$BJ:$BJ,'Select cpr_ledger'!H580,'KYPCo Gen Asset Grid 2020'!$BL:$BL,'Select cpr_ledger'!R580)*T580</f>
        <v>3053.5293752914267</v>
      </c>
      <c r="M580" s="10">
        <f>SUMIFS('KYPCo Gen Asset Grid 2020'!$P:$P,'KYPCo Gen Asset Grid 2020'!$BJ:$BJ,'Select cpr_ledger'!H580,'KYPCo Gen Asset Grid 2020'!$BL:$BL,'Select cpr_ledger'!R580)*T580</f>
        <v>3053.5293752914267</v>
      </c>
      <c r="N580" s="10">
        <f t="shared" si="201"/>
        <v>0</v>
      </c>
      <c r="O580" s="10">
        <f t="shared" si="202"/>
        <v>-4250.8</v>
      </c>
      <c r="P580" s="10">
        <f t="shared" si="203"/>
        <v>-892.66800000000001</v>
      </c>
      <c r="R580" s="11" t="s">
        <v>104</v>
      </c>
      <c r="S580" s="10">
        <f t="shared" si="204"/>
        <v>2026264.9699999997</v>
      </c>
      <c r="T580" s="12">
        <f t="shared" si="205"/>
        <v>1.0113632868064637E-2</v>
      </c>
      <c r="U580" s="13">
        <f>SUMIFS('KYPCo Gen Asset Grid 2020'!$BK:$BK,'KYPCo Gen Asset Grid 2020'!$BJ:$BJ,'Select cpr_ledger'!H580,'KYPCo Gen Asset Grid 2020'!$BL:$BL,'Select cpr_ledger'!R580)</f>
        <v>0</v>
      </c>
      <c r="V580" s="14">
        <f t="shared" si="206"/>
        <v>0</v>
      </c>
      <c r="X580" s="17">
        <f t="shared" si="207"/>
        <v>0</v>
      </c>
    </row>
    <row r="581" spans="1:24" x14ac:dyDescent="0.2">
      <c r="A581" t="s">
        <v>11</v>
      </c>
      <c r="B581" t="s">
        <v>22</v>
      </c>
      <c r="C581" t="s">
        <v>13</v>
      </c>
      <c r="D581" t="s">
        <v>25</v>
      </c>
      <c r="E581" t="s">
        <v>15</v>
      </c>
      <c r="F581" t="s">
        <v>16</v>
      </c>
      <c r="G581" t="s">
        <v>24</v>
      </c>
      <c r="H581">
        <v>1976</v>
      </c>
      <c r="I581" s="3">
        <v>3981.47</v>
      </c>
      <c r="J581" s="3">
        <v>3793.07</v>
      </c>
      <c r="K581" s="3">
        <v>188.4</v>
      </c>
      <c r="L581" s="10">
        <f>SUMIFS('KYPCo Gen Asset Grid 2020'!$O:$O,'KYPCo Gen Asset Grid 2020'!$BJ:$BJ,'Select cpr_ledger'!H581,'KYPCo Gen Asset Grid 2020'!$BL:$BL,'Select cpr_ledger'!R581)*T581</f>
        <v>9288.6205454734809</v>
      </c>
      <c r="M581" s="10">
        <f>SUMIFS('KYPCo Gen Asset Grid 2020'!$P:$P,'KYPCo Gen Asset Grid 2020'!$BJ:$BJ,'Select cpr_ledger'!H581,'KYPCo Gen Asset Grid 2020'!$BL:$BL,'Select cpr_ledger'!R581)*T581</f>
        <v>9288.6205454734809</v>
      </c>
      <c r="N581" s="10">
        <f t="shared" si="201"/>
        <v>0</v>
      </c>
      <c r="O581" s="10">
        <f t="shared" si="202"/>
        <v>-188.4</v>
      </c>
      <c r="P581" s="10">
        <f t="shared" si="203"/>
        <v>-39.564</v>
      </c>
      <c r="R581" s="11" t="s">
        <v>104</v>
      </c>
      <c r="S581" s="10">
        <f t="shared" si="204"/>
        <v>5393954.4199999999</v>
      </c>
      <c r="T581" s="12">
        <f t="shared" si="205"/>
        <v>7.3813564038236715E-4</v>
      </c>
      <c r="U581" s="13">
        <f>SUMIFS('KYPCo Gen Asset Grid 2020'!$BK:$BK,'KYPCo Gen Asset Grid 2020'!$BJ:$BJ,'Select cpr_ledger'!H581,'KYPCo Gen Asset Grid 2020'!$BL:$BL,'Select cpr_ledger'!R581)</f>
        <v>0</v>
      </c>
      <c r="V581" s="14">
        <f t="shared" si="206"/>
        <v>0</v>
      </c>
      <c r="X581" s="17">
        <f t="shared" si="207"/>
        <v>0</v>
      </c>
    </row>
    <row r="582" spans="1:24" x14ac:dyDescent="0.2">
      <c r="A582" t="s">
        <v>11</v>
      </c>
      <c r="B582" t="s">
        <v>34</v>
      </c>
      <c r="C582" t="s">
        <v>13</v>
      </c>
      <c r="D582" t="s">
        <v>35</v>
      </c>
      <c r="E582" t="s">
        <v>15</v>
      </c>
      <c r="F582" t="s">
        <v>16</v>
      </c>
      <c r="G582" t="s">
        <v>24</v>
      </c>
      <c r="H582">
        <v>1975</v>
      </c>
      <c r="I582" s="3">
        <v>35356.67</v>
      </c>
      <c r="J582" s="3">
        <v>26753.55</v>
      </c>
      <c r="K582" s="3">
        <v>8603.1200000000008</v>
      </c>
      <c r="L582" s="10">
        <f>SUMIFS('KYPCo Gen Asset Grid 2020'!$O:$O,'KYPCo Gen Asset Grid 2020'!$BJ:$BJ,'Select cpr_ledger'!H582,'KYPCo Gen Asset Grid 2020'!$BL:$BL,'Select cpr_ledger'!R582)*T582</f>
        <v>68981.119653697679</v>
      </c>
      <c r="M582" s="10">
        <f>SUMIFS('KYPCo Gen Asset Grid 2020'!$P:$P,'KYPCo Gen Asset Grid 2020'!$BJ:$BJ,'Select cpr_ledger'!H582,'KYPCo Gen Asset Grid 2020'!$BL:$BL,'Select cpr_ledger'!R582)*T582</f>
        <v>68981.119653697679</v>
      </c>
      <c r="N582" s="10">
        <f t="shared" si="201"/>
        <v>0</v>
      </c>
      <c r="O582" s="10">
        <f t="shared" si="202"/>
        <v>-8603.1200000000008</v>
      </c>
      <c r="P582" s="10">
        <f t="shared" si="203"/>
        <v>-1806.6552000000001</v>
      </c>
      <c r="R582" s="11" t="s">
        <v>104</v>
      </c>
      <c r="S582" s="10">
        <f t="shared" si="204"/>
        <v>883928.82</v>
      </c>
      <c r="T582" s="12">
        <f t="shared" si="205"/>
        <v>3.9999453802173797E-2</v>
      </c>
      <c r="U582" s="13">
        <f>SUMIFS('KYPCo Gen Asset Grid 2020'!$BK:$BK,'KYPCo Gen Asset Grid 2020'!$BJ:$BJ,'Select cpr_ledger'!H582,'KYPCo Gen Asset Grid 2020'!$BL:$BL,'Select cpr_ledger'!R582)</f>
        <v>0</v>
      </c>
      <c r="V582" s="14">
        <f t="shared" si="206"/>
        <v>0</v>
      </c>
      <c r="X582" s="17">
        <f t="shared" si="207"/>
        <v>0</v>
      </c>
    </row>
    <row r="583" spans="1:24" x14ac:dyDescent="0.2">
      <c r="A583" t="s">
        <v>11</v>
      </c>
      <c r="B583" t="s">
        <v>41</v>
      </c>
      <c r="C583" t="s">
        <v>13</v>
      </c>
      <c r="D583" t="s">
        <v>42</v>
      </c>
      <c r="E583" t="s">
        <v>15</v>
      </c>
      <c r="F583" t="s">
        <v>16</v>
      </c>
      <c r="G583" t="s">
        <v>24</v>
      </c>
      <c r="H583">
        <v>2010</v>
      </c>
      <c r="I583" s="3">
        <v>6729.28</v>
      </c>
      <c r="J583" s="3">
        <v>766.72</v>
      </c>
      <c r="K583" s="3">
        <v>5962.56</v>
      </c>
      <c r="L583" s="10">
        <f>SUMIFS('KYPCo Gen Asset Grid 2020'!$O:$O,'KYPCo Gen Asset Grid 2020'!$BJ:$BJ,'Select cpr_ledger'!H583,'KYPCo Gen Asset Grid 2020'!$BL:$BL,'Select cpr_ledger'!R583)*T583</f>
        <v>3369.1040423441368</v>
      </c>
      <c r="M583" s="10">
        <f>SUMIFS('KYPCo Gen Asset Grid 2020'!$P:$P,'KYPCo Gen Asset Grid 2020'!$BJ:$BJ,'Select cpr_ledger'!H583,'KYPCo Gen Asset Grid 2020'!$BL:$BL,'Select cpr_ledger'!R583)*T583</f>
        <v>3369.1040423441368</v>
      </c>
      <c r="N583" s="10">
        <f t="shared" si="201"/>
        <v>0</v>
      </c>
      <c r="O583" s="10">
        <f t="shared" si="202"/>
        <v>-5962.56</v>
      </c>
      <c r="P583" s="10">
        <f t="shared" si="203"/>
        <v>-1252.1376</v>
      </c>
      <c r="R583" s="11" t="s">
        <v>112</v>
      </c>
      <c r="S583" s="10">
        <f t="shared" si="204"/>
        <v>132948.75</v>
      </c>
      <c r="T583" s="12">
        <f t="shared" si="205"/>
        <v>5.0615594354967611E-2</v>
      </c>
      <c r="U583" s="13">
        <f>SUMIFS('KYPCo Gen Asset Grid 2020'!$BK:$BK,'KYPCo Gen Asset Grid 2020'!$BJ:$BJ,'Select cpr_ledger'!H583,'KYPCo Gen Asset Grid 2020'!$BL:$BL,'Select cpr_ledger'!R583)</f>
        <v>0</v>
      </c>
      <c r="V583" s="14">
        <f t="shared" si="206"/>
        <v>0</v>
      </c>
      <c r="X583" s="17">
        <f t="shared" si="207"/>
        <v>0</v>
      </c>
    </row>
    <row r="584" spans="1:24" x14ac:dyDescent="0.2">
      <c r="A584" t="s">
        <v>11</v>
      </c>
      <c r="B584" t="s">
        <v>12</v>
      </c>
      <c r="C584" t="s">
        <v>13</v>
      </c>
      <c r="D584" t="s">
        <v>18</v>
      </c>
      <c r="E584" t="s">
        <v>15</v>
      </c>
      <c r="F584" t="s">
        <v>19</v>
      </c>
      <c r="G584" t="s">
        <v>20</v>
      </c>
      <c r="H584">
        <v>2004</v>
      </c>
      <c r="I584" s="3">
        <v>2118850.63</v>
      </c>
      <c r="J584" s="3">
        <v>1034377.83</v>
      </c>
      <c r="K584" s="3">
        <v>1084472.8</v>
      </c>
      <c r="L584" s="10">
        <f>SUMIFS('KYPCo Gen Asset Grid 2020'!$O:$O,'KYPCo Gen Asset Grid 2020'!$BJ:$BJ,'Select cpr_ledger'!H584,'KYPCo Gen Asset Grid 2020'!$BL:$BL,'Select cpr_ledger'!R584)*T584</f>
        <v>-970976.37899195158</v>
      </c>
      <c r="M584" s="10">
        <f>SUMIFS('KYPCo Gen Asset Grid 2020'!$P:$P,'KYPCo Gen Asset Grid 2020'!$BJ:$BJ,'Select cpr_ledger'!H584,'KYPCo Gen Asset Grid 2020'!$BL:$BL,'Select cpr_ledger'!R584)*T584</f>
        <v>-1741509.3605718908</v>
      </c>
      <c r="N584" s="10">
        <f t="shared" si="201"/>
        <v>770532.98157993902</v>
      </c>
      <c r="O584" s="10">
        <f t="shared" si="202"/>
        <v>-313939.81842006103</v>
      </c>
      <c r="P584" s="10">
        <f t="shared" si="203"/>
        <v>-65927.361868212814</v>
      </c>
      <c r="R584" s="11" t="s">
        <v>104</v>
      </c>
      <c r="S584" s="10">
        <f t="shared" si="204"/>
        <v>4851039.1899999995</v>
      </c>
      <c r="T584" s="12">
        <f t="shared" si="205"/>
        <v>0.43678283085567077</v>
      </c>
      <c r="U584" s="13">
        <f>SUMIFS('KYPCo Gen Asset Grid 2020'!$BK:$BK,'KYPCo Gen Asset Grid 2020'!$BJ:$BJ,'Select cpr_ledger'!H584,'KYPCo Gen Asset Grid 2020'!$BL:$BL,'Select cpr_ledger'!R584)</f>
        <v>1764110.0500000003</v>
      </c>
      <c r="V584" s="14">
        <f t="shared" si="206"/>
        <v>770532.98157993902</v>
      </c>
      <c r="X584" s="17">
        <f t="shared" si="207"/>
        <v>0</v>
      </c>
    </row>
    <row r="585" spans="1:24" x14ac:dyDescent="0.2">
      <c r="A585" t="s">
        <v>11</v>
      </c>
      <c r="B585" t="s">
        <v>43</v>
      </c>
      <c r="C585" t="s">
        <v>13</v>
      </c>
      <c r="D585" t="s">
        <v>52</v>
      </c>
      <c r="E585" t="s">
        <v>15</v>
      </c>
      <c r="F585" t="s">
        <v>19</v>
      </c>
      <c r="G585" t="s">
        <v>20</v>
      </c>
      <c r="H585">
        <v>2009</v>
      </c>
      <c r="I585" s="3">
        <v>134388.89000000001</v>
      </c>
      <c r="J585" s="3">
        <v>31724.7</v>
      </c>
      <c r="K585" s="3">
        <v>102664.19</v>
      </c>
      <c r="L585" s="10">
        <f>SUMIFS('KYPCo Gen Asset Grid 2020'!$O:$O,'KYPCo Gen Asset Grid 2020'!$BJ:$BJ,'Select cpr_ledger'!H585,'KYPCo Gen Asset Grid 2020'!$BL:$BL,'Select cpr_ledger'!R585)*T585</f>
        <v>69960.915642267384</v>
      </c>
      <c r="M585" s="10">
        <f>SUMIFS('KYPCo Gen Asset Grid 2020'!$P:$P,'KYPCo Gen Asset Grid 2020'!$BJ:$BJ,'Select cpr_ledger'!H585,'KYPCo Gen Asset Grid 2020'!$BL:$BL,'Select cpr_ledger'!R585)*T585</f>
        <v>46900.263115493639</v>
      </c>
      <c r="N585" s="10">
        <f t="shared" si="201"/>
        <v>23060.652526773745</v>
      </c>
      <c r="O585" s="10">
        <f t="shared" si="202"/>
        <v>-79603.537473226257</v>
      </c>
      <c r="P585" s="10">
        <f t="shared" si="203"/>
        <v>-16716.742869377515</v>
      </c>
      <c r="R585" s="11" t="s">
        <v>104</v>
      </c>
      <c r="S585" s="10">
        <f t="shared" si="204"/>
        <v>23156906.130000003</v>
      </c>
      <c r="T585" s="12">
        <f t="shared" si="205"/>
        <v>5.8034043600452253E-3</v>
      </c>
      <c r="U585" s="13">
        <f>SUMIFS('KYPCo Gen Asset Grid 2020'!$BK:$BK,'KYPCo Gen Asset Grid 2020'!$BJ:$BJ,'Select cpr_ledger'!H585,'KYPCo Gen Asset Grid 2020'!$BL:$BL,'Select cpr_ledger'!R585)</f>
        <v>3973642.21</v>
      </c>
      <c r="V585" s="14">
        <f t="shared" si="206"/>
        <v>23060.652526773745</v>
      </c>
      <c r="X585" s="17">
        <f t="shared" si="207"/>
        <v>0</v>
      </c>
    </row>
    <row r="586" spans="1:24" x14ac:dyDescent="0.2">
      <c r="A586" t="s">
        <v>11</v>
      </c>
      <c r="B586" t="s">
        <v>26</v>
      </c>
      <c r="C586" t="s">
        <v>13</v>
      </c>
      <c r="D586" t="s">
        <v>45</v>
      </c>
      <c r="E586" t="s">
        <v>15</v>
      </c>
      <c r="F586" t="s">
        <v>19</v>
      </c>
      <c r="G586" t="s">
        <v>20</v>
      </c>
      <c r="H586">
        <v>2008</v>
      </c>
      <c r="I586" s="3">
        <v>1390890.55</v>
      </c>
      <c r="J586" s="3">
        <v>432120.17</v>
      </c>
      <c r="K586" s="3">
        <v>958770.38</v>
      </c>
      <c r="L586" s="10">
        <f>SUMIFS('KYPCo Gen Asset Grid 2020'!$O:$O,'KYPCo Gen Asset Grid 2020'!$BJ:$BJ,'Select cpr_ledger'!H586,'KYPCo Gen Asset Grid 2020'!$BL:$BL,'Select cpr_ledger'!R586)*T586</f>
        <v>751155.93512983178</v>
      </c>
      <c r="M586" s="10">
        <f>SUMIFS('KYPCo Gen Asset Grid 2020'!$P:$P,'KYPCo Gen Asset Grid 2020'!$BJ:$BJ,'Select cpr_ledger'!H586,'KYPCo Gen Asset Grid 2020'!$BL:$BL,'Select cpr_ledger'!R586)*T586</f>
        <v>403101.00224741432</v>
      </c>
      <c r="N586" s="10">
        <f t="shared" si="201"/>
        <v>348054.93288241746</v>
      </c>
      <c r="O586" s="10">
        <f t="shared" si="202"/>
        <v>-610715.44711758255</v>
      </c>
      <c r="P586" s="10">
        <f t="shared" si="203"/>
        <v>-128250.24389469234</v>
      </c>
      <c r="R586" s="11" t="s">
        <v>104</v>
      </c>
      <c r="S586" s="10">
        <f t="shared" si="204"/>
        <v>58197115.450000003</v>
      </c>
      <c r="T586" s="12">
        <f t="shared" si="205"/>
        <v>2.3899647589835999E-2</v>
      </c>
      <c r="U586" s="13">
        <f>SUMIFS('KYPCo Gen Asset Grid 2020'!$BK:$BK,'KYPCo Gen Asset Grid 2020'!$BJ:$BJ,'Select cpr_ledger'!H586,'KYPCo Gen Asset Grid 2020'!$BL:$BL,'Select cpr_ledger'!R586)</f>
        <v>14563182.640000001</v>
      </c>
      <c r="V586" s="14">
        <f t="shared" si="206"/>
        <v>348054.93288241746</v>
      </c>
      <c r="X586" s="17">
        <f t="shared" si="207"/>
        <v>0</v>
      </c>
    </row>
    <row r="587" spans="1:24" x14ac:dyDescent="0.2">
      <c r="A587" t="s">
        <v>11</v>
      </c>
      <c r="B587" t="s">
        <v>43</v>
      </c>
      <c r="C587" t="s">
        <v>13</v>
      </c>
      <c r="D587" t="s">
        <v>52</v>
      </c>
      <c r="E587" t="s">
        <v>15</v>
      </c>
      <c r="F587" t="s">
        <v>19</v>
      </c>
      <c r="G587" t="s">
        <v>20</v>
      </c>
      <c r="H587">
        <v>1984</v>
      </c>
      <c r="I587" s="3">
        <v>180233.5</v>
      </c>
      <c r="J587" s="3">
        <v>135040.74</v>
      </c>
      <c r="K587" s="3">
        <v>45192.76</v>
      </c>
      <c r="L587" s="10">
        <f>SUMIFS('KYPCo Gen Asset Grid 2020'!$O:$O,'KYPCo Gen Asset Grid 2020'!$BJ:$BJ,'Select cpr_ledger'!H587,'KYPCo Gen Asset Grid 2020'!$BL:$BL,'Select cpr_ledger'!R587)*T587</f>
        <v>27302.446036812336</v>
      </c>
      <c r="M587" s="10">
        <f>SUMIFS('KYPCo Gen Asset Grid 2020'!$P:$P,'KYPCo Gen Asset Grid 2020'!$BJ:$BJ,'Select cpr_ledger'!H587,'KYPCo Gen Asset Grid 2020'!$BL:$BL,'Select cpr_ledger'!R587)*T587</f>
        <v>27302.446036812336</v>
      </c>
      <c r="N587" s="10">
        <f t="shared" si="201"/>
        <v>0</v>
      </c>
      <c r="O587" s="10">
        <f t="shared" si="202"/>
        <v>-45192.76</v>
      </c>
      <c r="P587" s="10">
        <f t="shared" si="203"/>
        <v>-9490.4796000000006</v>
      </c>
      <c r="R587" s="11" t="s">
        <v>104</v>
      </c>
      <c r="S587" s="10">
        <f t="shared" si="204"/>
        <v>2738875.73</v>
      </c>
      <c r="T587" s="12">
        <f t="shared" si="205"/>
        <v>6.5805650846378488E-2</v>
      </c>
      <c r="U587" s="13">
        <f>SUMIFS('KYPCo Gen Asset Grid 2020'!$BK:$BK,'KYPCo Gen Asset Grid 2020'!$BJ:$BJ,'Select cpr_ledger'!H587,'KYPCo Gen Asset Grid 2020'!$BL:$BL,'Select cpr_ledger'!R587)</f>
        <v>0</v>
      </c>
      <c r="V587" s="14">
        <f t="shared" si="206"/>
        <v>0</v>
      </c>
      <c r="X587" s="17">
        <f t="shared" si="207"/>
        <v>0</v>
      </c>
    </row>
    <row r="588" spans="1:24" x14ac:dyDescent="0.2">
      <c r="A588" t="s">
        <v>11</v>
      </c>
      <c r="B588" t="s">
        <v>26</v>
      </c>
      <c r="C588" t="s">
        <v>13</v>
      </c>
      <c r="D588" t="s">
        <v>45</v>
      </c>
      <c r="E588" t="s">
        <v>17</v>
      </c>
      <c r="F588" t="s">
        <v>19</v>
      </c>
      <c r="G588" t="s">
        <v>20</v>
      </c>
      <c r="H588">
        <v>2020</v>
      </c>
      <c r="I588" s="3">
        <v>7997.72</v>
      </c>
      <c r="J588" s="3">
        <v>99.39</v>
      </c>
      <c r="K588" s="3">
        <v>7898.33</v>
      </c>
      <c r="L588" s="10">
        <f>SUMIFS('KYPCo Gen Asset Grid 2020'!$O:$O,'KYPCo Gen Asset Grid 2020'!$BJ:$BJ,'Select cpr_ledger'!H588,'KYPCo Gen Asset Grid 2020'!$BL:$BL,'Select cpr_ledger'!R588)*T588</f>
        <v>7014.708950390077</v>
      </c>
      <c r="M588" s="10">
        <f>SUMIFS('KYPCo Gen Asset Grid 2020'!$P:$P,'KYPCo Gen Asset Grid 2020'!$BJ:$BJ,'Select cpr_ledger'!H588,'KYPCo Gen Asset Grid 2020'!$BL:$BL,'Select cpr_ledger'!R588)*T588</f>
        <v>263.051586119398</v>
      </c>
      <c r="N588" s="10">
        <f t="shared" si="201"/>
        <v>6751.657364270679</v>
      </c>
      <c r="O588" s="10">
        <f t="shared" si="202"/>
        <v>-1146.672635729321</v>
      </c>
      <c r="P588" s="10">
        <f t="shared" si="203"/>
        <v>-240.8012535031574</v>
      </c>
      <c r="R588" s="11" t="s">
        <v>104</v>
      </c>
      <c r="S588" s="10">
        <f t="shared" si="204"/>
        <v>12502426</v>
      </c>
      <c r="T588" s="12">
        <f t="shared" si="205"/>
        <v>6.3969344829555486E-4</v>
      </c>
      <c r="U588" s="13">
        <f>SUMIFS('KYPCo Gen Asset Grid 2020'!$BK:$BK,'KYPCo Gen Asset Grid 2020'!$BJ:$BJ,'Select cpr_ledger'!H588,'KYPCo Gen Asset Grid 2020'!$BL:$BL,'Select cpr_ledger'!R588)</f>
        <v>10554520.109999999</v>
      </c>
      <c r="V588" s="14">
        <f t="shared" si="206"/>
        <v>6751.657364270679</v>
      </c>
      <c r="X588" s="17">
        <f t="shared" si="207"/>
        <v>0</v>
      </c>
    </row>
    <row r="589" spans="1:24" x14ac:dyDescent="0.2">
      <c r="A589" t="s">
        <v>11</v>
      </c>
      <c r="B589" t="s">
        <v>43</v>
      </c>
      <c r="C589" t="s">
        <v>13</v>
      </c>
      <c r="D589" t="s">
        <v>52</v>
      </c>
      <c r="E589" t="s">
        <v>15</v>
      </c>
      <c r="F589" t="s">
        <v>19</v>
      </c>
      <c r="G589" t="s">
        <v>20</v>
      </c>
      <c r="H589">
        <v>1983</v>
      </c>
      <c r="I589" s="3">
        <v>735804.5</v>
      </c>
      <c r="J589" s="3">
        <v>566408.95999999996</v>
      </c>
      <c r="K589" s="3">
        <v>169395.54</v>
      </c>
      <c r="L589" s="10">
        <f>SUMIFS('KYPCo Gen Asset Grid 2020'!$O:$O,'KYPCo Gen Asset Grid 2020'!$BJ:$BJ,'Select cpr_ledger'!H589,'KYPCo Gen Asset Grid 2020'!$BL:$BL,'Select cpr_ledger'!R589)*T589</f>
        <v>61231.672393182977</v>
      </c>
      <c r="M589" s="10">
        <f>SUMIFS('KYPCo Gen Asset Grid 2020'!$P:$P,'KYPCo Gen Asset Grid 2020'!$BJ:$BJ,'Select cpr_ledger'!H589,'KYPCo Gen Asset Grid 2020'!$BL:$BL,'Select cpr_ledger'!R589)*T589</f>
        <v>61231.672393182977</v>
      </c>
      <c r="N589" s="10">
        <f t="shared" si="201"/>
        <v>0</v>
      </c>
      <c r="O589" s="10">
        <f t="shared" si="202"/>
        <v>-169395.54</v>
      </c>
      <c r="P589" s="10">
        <f t="shared" si="203"/>
        <v>-35573.063399999999</v>
      </c>
      <c r="R589" s="11" t="s">
        <v>104</v>
      </c>
      <c r="S589" s="10">
        <f t="shared" si="204"/>
        <v>2149971.7599999998</v>
      </c>
      <c r="T589" s="12">
        <f t="shared" si="205"/>
        <v>0.34223914643418391</v>
      </c>
      <c r="U589" s="13">
        <f>SUMIFS('KYPCo Gen Asset Grid 2020'!$BK:$BK,'KYPCo Gen Asset Grid 2020'!$BJ:$BJ,'Select cpr_ledger'!H589,'KYPCo Gen Asset Grid 2020'!$BL:$BL,'Select cpr_ledger'!R589)</f>
        <v>0</v>
      </c>
      <c r="V589" s="14">
        <f t="shared" si="206"/>
        <v>0</v>
      </c>
      <c r="X589" s="17">
        <f t="shared" si="207"/>
        <v>0</v>
      </c>
    </row>
    <row r="590" spans="1:24" x14ac:dyDescent="0.2">
      <c r="A590" t="s">
        <v>11</v>
      </c>
      <c r="B590" t="s">
        <v>43</v>
      </c>
      <c r="C590" t="s">
        <v>13</v>
      </c>
      <c r="D590" t="s">
        <v>44</v>
      </c>
      <c r="E590" t="s">
        <v>15</v>
      </c>
      <c r="F590" t="s">
        <v>16</v>
      </c>
      <c r="G590" t="s">
        <v>24</v>
      </c>
      <c r="H590">
        <v>1995</v>
      </c>
      <c r="I590" s="3">
        <v>2768.63</v>
      </c>
      <c r="J590" s="3">
        <v>1602.62</v>
      </c>
      <c r="K590" s="3">
        <v>1166.01</v>
      </c>
      <c r="L590" s="10">
        <f>SUMIFS('KYPCo Gen Asset Grid 2020'!$O:$O,'KYPCo Gen Asset Grid 2020'!$BJ:$BJ,'Select cpr_ledger'!H590,'KYPCo Gen Asset Grid 2020'!$BL:$BL,'Select cpr_ledger'!R590)*T590</f>
        <v>1891.8479694175132</v>
      </c>
      <c r="M590" s="10">
        <f>SUMIFS('KYPCo Gen Asset Grid 2020'!$P:$P,'KYPCo Gen Asset Grid 2020'!$BJ:$BJ,'Select cpr_ledger'!H590,'KYPCo Gen Asset Grid 2020'!$BL:$BL,'Select cpr_ledger'!R590)*T590</f>
        <v>1891.8479694175132</v>
      </c>
      <c r="N590" s="10">
        <f t="shared" si="201"/>
        <v>0</v>
      </c>
      <c r="O590" s="10">
        <f t="shared" si="202"/>
        <v>-1166.01</v>
      </c>
      <c r="P590" s="10">
        <f t="shared" si="203"/>
        <v>-244.8621</v>
      </c>
      <c r="R590" s="11" t="s">
        <v>104</v>
      </c>
      <c r="S590" s="10">
        <f t="shared" si="204"/>
        <v>2120108.7999999998</v>
      </c>
      <c r="T590" s="12">
        <f t="shared" si="205"/>
        <v>1.3058905278823427E-3</v>
      </c>
      <c r="U590" s="13">
        <f>SUMIFS('KYPCo Gen Asset Grid 2020'!$BK:$BK,'KYPCo Gen Asset Grid 2020'!$BJ:$BJ,'Select cpr_ledger'!H590,'KYPCo Gen Asset Grid 2020'!$BL:$BL,'Select cpr_ledger'!R590)</f>
        <v>0</v>
      </c>
      <c r="V590" s="14">
        <f t="shared" si="206"/>
        <v>0</v>
      </c>
      <c r="X590" s="17">
        <f t="shared" si="207"/>
        <v>0</v>
      </c>
    </row>
    <row r="591" spans="1:24" x14ac:dyDescent="0.2">
      <c r="A591" t="s">
        <v>11</v>
      </c>
      <c r="B591" t="s">
        <v>34</v>
      </c>
      <c r="C591" t="s">
        <v>13</v>
      </c>
      <c r="D591" t="s">
        <v>40</v>
      </c>
      <c r="E591" t="s">
        <v>15</v>
      </c>
      <c r="F591" t="s">
        <v>19</v>
      </c>
      <c r="G591" t="s">
        <v>20</v>
      </c>
      <c r="H591">
        <v>1982</v>
      </c>
      <c r="I591" s="3">
        <v>44671.5</v>
      </c>
      <c r="J591" s="3">
        <v>46011.64</v>
      </c>
      <c r="K591" s="3">
        <v>-1340.14</v>
      </c>
      <c r="L591" s="10">
        <f>SUMIFS('KYPCo Gen Asset Grid 2020'!$O:$O,'KYPCo Gen Asset Grid 2020'!$BJ:$BJ,'Select cpr_ledger'!H591,'KYPCo Gen Asset Grid 2020'!$BL:$BL,'Select cpr_ledger'!R591)*T591</f>
        <v>6656.2437472651964</v>
      </c>
      <c r="M591" s="10">
        <f>SUMIFS('KYPCo Gen Asset Grid 2020'!$P:$P,'KYPCo Gen Asset Grid 2020'!$BJ:$BJ,'Select cpr_ledger'!H591,'KYPCo Gen Asset Grid 2020'!$BL:$BL,'Select cpr_ledger'!R591)*T591</f>
        <v>6656.2437472651964</v>
      </c>
      <c r="N591" s="10">
        <f t="shared" si="201"/>
        <v>0</v>
      </c>
      <c r="O591" s="10">
        <f t="shared" si="202"/>
        <v>1340.14</v>
      </c>
      <c r="P591" s="10">
        <f t="shared" si="203"/>
        <v>281.42939999999999</v>
      </c>
      <c r="R591" s="11" t="s">
        <v>104</v>
      </c>
      <c r="S591" s="10">
        <f t="shared" si="204"/>
        <v>2026264.9699999997</v>
      </c>
      <c r="T591" s="12">
        <f t="shared" si="205"/>
        <v>2.2046228238353251E-2</v>
      </c>
      <c r="U591" s="13">
        <f>SUMIFS('KYPCo Gen Asset Grid 2020'!$BK:$BK,'KYPCo Gen Asset Grid 2020'!$BJ:$BJ,'Select cpr_ledger'!H591,'KYPCo Gen Asset Grid 2020'!$BL:$BL,'Select cpr_ledger'!R591)</f>
        <v>0</v>
      </c>
      <c r="V591" s="14">
        <f t="shared" si="206"/>
        <v>0</v>
      </c>
      <c r="X591" s="17">
        <f t="shared" si="207"/>
        <v>0</v>
      </c>
    </row>
    <row r="592" spans="1:24" x14ac:dyDescent="0.2">
      <c r="A592" t="s">
        <v>11</v>
      </c>
      <c r="B592" t="s">
        <v>22</v>
      </c>
      <c r="C592" t="s">
        <v>13</v>
      </c>
      <c r="D592" t="s">
        <v>25</v>
      </c>
      <c r="E592" t="s">
        <v>15</v>
      </c>
      <c r="F592" t="s">
        <v>16</v>
      </c>
      <c r="G592" t="s">
        <v>24</v>
      </c>
      <c r="H592">
        <v>1978</v>
      </c>
      <c r="I592" s="3">
        <v>4806.8999999999996</v>
      </c>
      <c r="J592" s="3">
        <v>4587.5</v>
      </c>
      <c r="K592" s="3">
        <v>219.4</v>
      </c>
      <c r="L592" s="10">
        <f>SUMIFS('KYPCo Gen Asset Grid 2020'!$O:$O,'KYPCo Gen Asset Grid 2020'!$BJ:$BJ,'Select cpr_ledger'!H592,'KYPCo Gen Asset Grid 2020'!$BL:$BL,'Select cpr_ledger'!R592)*T592</f>
        <v>6662.8984112575199</v>
      </c>
      <c r="M592" s="10">
        <f>SUMIFS('KYPCo Gen Asset Grid 2020'!$P:$P,'KYPCo Gen Asset Grid 2020'!$BJ:$BJ,'Select cpr_ledger'!H592,'KYPCo Gen Asset Grid 2020'!$BL:$BL,'Select cpr_ledger'!R592)*T592</f>
        <v>6662.8984112575199</v>
      </c>
      <c r="N592" s="10">
        <f t="shared" si="201"/>
        <v>0</v>
      </c>
      <c r="O592" s="10">
        <f t="shared" si="202"/>
        <v>-219.4</v>
      </c>
      <c r="P592" s="10">
        <f t="shared" si="203"/>
        <v>-46.073999999999998</v>
      </c>
      <c r="R592" s="11" t="s">
        <v>104</v>
      </c>
      <c r="S592" s="10">
        <f t="shared" si="204"/>
        <v>40116366.789999999</v>
      </c>
      <c r="T592" s="12">
        <f t="shared" si="205"/>
        <v>1.1982391190017334E-4</v>
      </c>
      <c r="U592" s="13">
        <f>SUMIFS('KYPCo Gen Asset Grid 2020'!$BK:$BK,'KYPCo Gen Asset Grid 2020'!$BJ:$BJ,'Select cpr_ledger'!H592,'KYPCo Gen Asset Grid 2020'!$BL:$BL,'Select cpr_ledger'!R592)</f>
        <v>0</v>
      </c>
      <c r="V592" s="14">
        <f t="shared" si="206"/>
        <v>0</v>
      </c>
      <c r="X592" s="17">
        <f t="shared" si="207"/>
        <v>0</v>
      </c>
    </row>
    <row r="593" spans="1:24" x14ac:dyDescent="0.2">
      <c r="A593" t="s">
        <v>11</v>
      </c>
      <c r="B593" t="s">
        <v>50</v>
      </c>
      <c r="C593" t="s">
        <v>13</v>
      </c>
      <c r="D593" t="s">
        <v>63</v>
      </c>
      <c r="E593" t="s">
        <v>15</v>
      </c>
      <c r="F593" t="s">
        <v>19</v>
      </c>
      <c r="G593" t="s">
        <v>20</v>
      </c>
      <c r="H593">
        <v>1967</v>
      </c>
      <c r="I593" s="3">
        <v>25363.78</v>
      </c>
      <c r="J593" s="3">
        <v>0</v>
      </c>
      <c r="K593" s="3">
        <v>25363.78</v>
      </c>
      <c r="L593" s="10">
        <f>I593</f>
        <v>25363.78</v>
      </c>
      <c r="M593" s="10">
        <f>J593</f>
        <v>0</v>
      </c>
      <c r="N593" s="10">
        <f t="shared" ref="N593" si="208">L593-M593</f>
        <v>25363.78</v>
      </c>
      <c r="O593" s="10">
        <f t="shared" si="202"/>
        <v>0</v>
      </c>
      <c r="P593" s="10">
        <f t="shared" si="203"/>
        <v>0</v>
      </c>
      <c r="Q593" s="11" t="s">
        <v>95</v>
      </c>
      <c r="S593" s="11"/>
    </row>
    <row r="594" spans="1:24" x14ac:dyDescent="0.2">
      <c r="A594" t="s">
        <v>11</v>
      </c>
      <c r="B594" t="s">
        <v>34</v>
      </c>
      <c r="C594" t="s">
        <v>13</v>
      </c>
      <c r="D594" t="s">
        <v>40</v>
      </c>
      <c r="E594" t="s">
        <v>15</v>
      </c>
      <c r="F594" t="s">
        <v>19</v>
      </c>
      <c r="G594" t="s">
        <v>20</v>
      </c>
      <c r="H594">
        <v>1986</v>
      </c>
      <c r="I594" s="3">
        <v>61285</v>
      </c>
      <c r="J594" s="3">
        <v>63123.55</v>
      </c>
      <c r="K594" s="3">
        <v>-1838.55</v>
      </c>
      <c r="L594" s="10">
        <f>SUMIFS('KYPCo Gen Asset Grid 2020'!$O:$O,'KYPCo Gen Asset Grid 2020'!$BJ:$BJ,'Select cpr_ledger'!H594,'KYPCo Gen Asset Grid 2020'!$BL:$BL,'Select cpr_ledger'!R594)*T594</f>
        <v>58992.270875128241</v>
      </c>
      <c r="M594" s="10">
        <f>SUMIFS('KYPCo Gen Asset Grid 2020'!$P:$P,'KYPCo Gen Asset Grid 2020'!$BJ:$BJ,'Select cpr_ledger'!H594,'KYPCo Gen Asset Grid 2020'!$BL:$BL,'Select cpr_ledger'!R594)*T594</f>
        <v>58992.270875128241</v>
      </c>
      <c r="N594" s="10">
        <f t="shared" ref="N594:N604" si="209">V594</f>
        <v>0</v>
      </c>
      <c r="O594" s="10">
        <f t="shared" si="202"/>
        <v>1838.55</v>
      </c>
      <c r="P594" s="10">
        <f t="shared" si="203"/>
        <v>386.09549999999996</v>
      </c>
      <c r="R594" s="11" t="s">
        <v>104</v>
      </c>
      <c r="S594" s="10">
        <f t="shared" ref="S594:S604" si="210">SUMIFS($I:$I,$H:$H,H594,$R:$R,R594)</f>
        <v>1220219.45</v>
      </c>
      <c r="T594" s="12">
        <f t="shared" ref="T594:T604" si="211">I594/S594</f>
        <v>5.0224572309513674E-2</v>
      </c>
      <c r="U594" s="13">
        <f>SUMIFS('KYPCo Gen Asset Grid 2020'!$BK:$BK,'KYPCo Gen Asset Grid 2020'!$BJ:$BJ,'Select cpr_ledger'!H594,'KYPCo Gen Asset Grid 2020'!$BL:$BL,'Select cpr_ledger'!R594)</f>
        <v>0</v>
      </c>
      <c r="V594" s="14">
        <f t="shared" ref="V594:V604" si="212">U594*T594</f>
        <v>0</v>
      </c>
      <c r="X594" s="17">
        <f t="shared" ref="X594:X604" si="213">L594-M594-V594</f>
        <v>0</v>
      </c>
    </row>
    <row r="595" spans="1:24" x14ac:dyDescent="0.2">
      <c r="A595" t="s">
        <v>11</v>
      </c>
      <c r="B595" t="s">
        <v>34</v>
      </c>
      <c r="C595" t="s">
        <v>13</v>
      </c>
      <c r="D595" t="s">
        <v>35</v>
      </c>
      <c r="E595" t="s">
        <v>15</v>
      </c>
      <c r="F595" t="s">
        <v>16</v>
      </c>
      <c r="G595" t="s">
        <v>24</v>
      </c>
      <c r="H595">
        <v>2012</v>
      </c>
      <c r="I595" s="3">
        <v>17026.02</v>
      </c>
      <c r="J595" s="3">
        <v>3659.64</v>
      </c>
      <c r="K595" s="3">
        <v>13366.38</v>
      </c>
      <c r="L595" s="10">
        <f>SUMIFS('KYPCo Gen Asset Grid 2020'!$O:$O,'KYPCo Gen Asset Grid 2020'!$BJ:$BJ,'Select cpr_ledger'!H595,'KYPCo Gen Asset Grid 2020'!$BL:$BL,'Select cpr_ledger'!R595)*T595</f>
        <v>12306.87723666616</v>
      </c>
      <c r="M595" s="10">
        <f>SUMIFS('KYPCo Gen Asset Grid 2020'!$P:$P,'KYPCo Gen Asset Grid 2020'!$BJ:$BJ,'Select cpr_ledger'!H595,'KYPCo Gen Asset Grid 2020'!$BL:$BL,'Select cpr_ledger'!R595)*T595</f>
        <v>5971.8535175675424</v>
      </c>
      <c r="N595" s="10">
        <f t="shared" si="209"/>
        <v>6335.0237190986154</v>
      </c>
      <c r="O595" s="10">
        <f t="shared" si="202"/>
        <v>-7031.3562809013838</v>
      </c>
      <c r="P595" s="10">
        <f t="shared" si="203"/>
        <v>-1476.5848189892906</v>
      </c>
      <c r="R595" s="11" t="s">
        <v>104</v>
      </c>
      <c r="S595" s="10">
        <f t="shared" si="210"/>
        <v>15239097.060000001</v>
      </c>
      <c r="T595" s="12">
        <f t="shared" si="211"/>
        <v>1.1172591087886936E-3</v>
      </c>
      <c r="U595" s="13">
        <f>SUMIFS('KYPCo Gen Asset Grid 2020'!$BK:$BK,'KYPCo Gen Asset Grid 2020'!$BJ:$BJ,'Select cpr_ledger'!H595,'KYPCo Gen Asset Grid 2020'!$BL:$BL,'Select cpr_ledger'!R595)</f>
        <v>5670147.2999999989</v>
      </c>
      <c r="V595" s="14">
        <f t="shared" si="212"/>
        <v>6335.0237190986154</v>
      </c>
      <c r="X595" s="17">
        <f t="shared" si="213"/>
        <v>0</v>
      </c>
    </row>
    <row r="596" spans="1:24" x14ac:dyDescent="0.2">
      <c r="A596" t="s">
        <v>11</v>
      </c>
      <c r="B596" t="s">
        <v>43</v>
      </c>
      <c r="C596" t="s">
        <v>13</v>
      </c>
      <c r="D596" t="s">
        <v>44</v>
      </c>
      <c r="E596" t="s">
        <v>15</v>
      </c>
      <c r="F596" t="s">
        <v>16</v>
      </c>
      <c r="G596" t="s">
        <v>24</v>
      </c>
      <c r="H596">
        <v>1971</v>
      </c>
      <c r="I596" s="3">
        <v>86296.61</v>
      </c>
      <c r="J596" s="3">
        <v>82118.42</v>
      </c>
      <c r="K596" s="3">
        <v>4178.1899999999996</v>
      </c>
      <c r="L596" s="10">
        <f>SUMIFS('KYPCo Gen Asset Grid 2020'!$O:$O,'KYPCo Gen Asset Grid 2020'!$BJ:$BJ,'Select cpr_ledger'!H596,'KYPCo Gen Asset Grid 2020'!$BL:$BL,'Select cpr_ledger'!R596)*T596</f>
        <v>122549.14566794023</v>
      </c>
      <c r="M596" s="10">
        <f>SUMIFS('KYPCo Gen Asset Grid 2020'!$P:$P,'KYPCo Gen Asset Grid 2020'!$BJ:$BJ,'Select cpr_ledger'!H596,'KYPCo Gen Asset Grid 2020'!$BL:$BL,'Select cpr_ledger'!R596)*T596</f>
        <v>122549.14566794023</v>
      </c>
      <c r="N596" s="10">
        <f t="shared" si="209"/>
        <v>0</v>
      </c>
      <c r="O596" s="10">
        <f t="shared" si="202"/>
        <v>-4178.1899999999996</v>
      </c>
      <c r="P596" s="10">
        <f t="shared" si="203"/>
        <v>-877.41989999999987</v>
      </c>
      <c r="R596" s="11" t="s">
        <v>104</v>
      </c>
      <c r="S596" s="10">
        <f t="shared" si="210"/>
        <v>69866541.61999999</v>
      </c>
      <c r="T596" s="12">
        <f t="shared" si="211"/>
        <v>1.2351636133553338E-3</v>
      </c>
      <c r="U596" s="13">
        <f>SUMIFS('KYPCo Gen Asset Grid 2020'!$BK:$BK,'KYPCo Gen Asset Grid 2020'!$BJ:$BJ,'Select cpr_ledger'!H596,'KYPCo Gen Asset Grid 2020'!$BL:$BL,'Select cpr_ledger'!R596)</f>
        <v>0</v>
      </c>
      <c r="V596" s="14">
        <f t="shared" si="212"/>
        <v>0</v>
      </c>
      <c r="X596" s="17">
        <f t="shared" si="213"/>
        <v>0</v>
      </c>
    </row>
    <row r="597" spans="1:24" x14ac:dyDescent="0.2">
      <c r="A597" t="s">
        <v>11</v>
      </c>
      <c r="B597" t="s">
        <v>34</v>
      </c>
      <c r="C597" t="s">
        <v>13</v>
      </c>
      <c r="D597" t="s">
        <v>35</v>
      </c>
      <c r="E597" t="s">
        <v>15</v>
      </c>
      <c r="F597" t="s">
        <v>16</v>
      </c>
      <c r="G597" t="s">
        <v>24</v>
      </c>
      <c r="H597">
        <v>1989</v>
      </c>
      <c r="I597" s="3">
        <v>23371.46</v>
      </c>
      <c r="J597" s="3">
        <v>18616.71</v>
      </c>
      <c r="K597" s="3">
        <v>4754.75</v>
      </c>
      <c r="L597" s="10">
        <f>SUMIFS('KYPCo Gen Asset Grid 2020'!$O:$O,'KYPCo Gen Asset Grid 2020'!$BJ:$BJ,'Select cpr_ledger'!H597,'KYPCo Gen Asset Grid 2020'!$BL:$BL,'Select cpr_ledger'!R597)*T597</f>
        <v>13625.265823590926</v>
      </c>
      <c r="M597" s="10">
        <f>SUMIFS('KYPCo Gen Asset Grid 2020'!$P:$P,'KYPCo Gen Asset Grid 2020'!$BJ:$BJ,'Select cpr_ledger'!H597,'KYPCo Gen Asset Grid 2020'!$BL:$BL,'Select cpr_ledger'!R597)*T597</f>
        <v>13625.265823590926</v>
      </c>
      <c r="N597" s="10">
        <f t="shared" si="209"/>
        <v>0</v>
      </c>
      <c r="O597" s="10">
        <f t="shared" si="202"/>
        <v>-4754.75</v>
      </c>
      <c r="P597" s="10">
        <f t="shared" si="203"/>
        <v>-998.49749999999995</v>
      </c>
      <c r="R597" s="11" t="s">
        <v>104</v>
      </c>
      <c r="S597" s="10">
        <f t="shared" si="210"/>
        <v>3452639.49</v>
      </c>
      <c r="T597" s="12">
        <f t="shared" si="211"/>
        <v>6.7691573556091129E-3</v>
      </c>
      <c r="U597" s="13">
        <f>SUMIFS('KYPCo Gen Asset Grid 2020'!$BK:$BK,'KYPCo Gen Asset Grid 2020'!$BJ:$BJ,'Select cpr_ledger'!H597,'KYPCo Gen Asset Grid 2020'!$BL:$BL,'Select cpr_ledger'!R597)</f>
        <v>0</v>
      </c>
      <c r="V597" s="14">
        <f t="shared" si="212"/>
        <v>0</v>
      </c>
      <c r="X597" s="17">
        <f t="shared" si="213"/>
        <v>0</v>
      </c>
    </row>
    <row r="598" spans="1:24" x14ac:dyDescent="0.2">
      <c r="A598" t="s">
        <v>11</v>
      </c>
      <c r="B598" t="s">
        <v>36</v>
      </c>
      <c r="C598" t="s">
        <v>13</v>
      </c>
      <c r="D598" t="s">
        <v>37</v>
      </c>
      <c r="E598" t="s">
        <v>15</v>
      </c>
      <c r="F598" t="s">
        <v>38</v>
      </c>
      <c r="G598" t="s">
        <v>39</v>
      </c>
      <c r="H598">
        <v>2000</v>
      </c>
      <c r="I598" s="3">
        <v>1988.7</v>
      </c>
      <c r="J598" s="3">
        <v>2172.1999999999998</v>
      </c>
      <c r="K598" s="3">
        <v>-183.5</v>
      </c>
      <c r="L598" s="10">
        <f>SUMIFS('KYPCo Gen Asset Grid 2020'!$O:$O,'KYPCo Gen Asset Grid 2020'!$BJ:$BJ,'Select cpr_ledger'!H598,'KYPCo Gen Asset Grid 2020'!$BL:$BL,'Select cpr_ledger'!R598)*T598</f>
        <v>3152.6173407901265</v>
      </c>
      <c r="M598" s="10">
        <f>SUMIFS('KYPCo Gen Asset Grid 2020'!$P:$P,'KYPCo Gen Asset Grid 2020'!$BJ:$BJ,'Select cpr_ledger'!H598,'KYPCo Gen Asset Grid 2020'!$BL:$BL,'Select cpr_ledger'!R598)*T598</f>
        <v>3152.6173407901265</v>
      </c>
      <c r="N598" s="10">
        <f t="shared" si="209"/>
        <v>0</v>
      </c>
      <c r="O598" s="10">
        <f t="shared" si="202"/>
        <v>183.5</v>
      </c>
      <c r="P598" s="10">
        <f t="shared" si="203"/>
        <v>38.534999999999997</v>
      </c>
      <c r="R598" s="11" t="s">
        <v>112</v>
      </c>
      <c r="S598" s="10">
        <f t="shared" si="210"/>
        <v>8543.44</v>
      </c>
      <c r="T598" s="12">
        <f t="shared" si="211"/>
        <v>0.23277508825484816</v>
      </c>
      <c r="U598" s="13">
        <f>SUMIFS('KYPCo Gen Asset Grid 2020'!$BK:$BK,'KYPCo Gen Asset Grid 2020'!$BJ:$BJ,'Select cpr_ledger'!H598,'KYPCo Gen Asset Grid 2020'!$BL:$BL,'Select cpr_ledger'!R598)</f>
        <v>0</v>
      </c>
      <c r="V598" s="14">
        <f t="shared" si="212"/>
        <v>0</v>
      </c>
      <c r="X598" s="17">
        <f t="shared" si="213"/>
        <v>0</v>
      </c>
    </row>
    <row r="599" spans="1:24" x14ac:dyDescent="0.2">
      <c r="A599" t="s">
        <v>11</v>
      </c>
      <c r="B599" t="s">
        <v>34</v>
      </c>
      <c r="C599" t="s">
        <v>13</v>
      </c>
      <c r="D599" t="s">
        <v>40</v>
      </c>
      <c r="E599" t="s">
        <v>15</v>
      </c>
      <c r="F599" t="s">
        <v>19</v>
      </c>
      <c r="G599" t="s">
        <v>20</v>
      </c>
      <c r="H599">
        <v>2017</v>
      </c>
      <c r="I599" s="3">
        <v>258560.84</v>
      </c>
      <c r="J599" s="3">
        <v>27377.89</v>
      </c>
      <c r="K599" s="3">
        <v>231182.95</v>
      </c>
      <c r="L599" s="10">
        <f>SUMIFS('KYPCo Gen Asset Grid 2020'!$O:$O,'KYPCo Gen Asset Grid 2020'!$BJ:$BJ,'Select cpr_ledger'!H599,'KYPCo Gen Asset Grid 2020'!$BL:$BL,'Select cpr_ledger'!R599)*T599</f>
        <v>77270.628017936688</v>
      </c>
      <c r="M599" s="10">
        <f>SUMIFS('KYPCo Gen Asset Grid 2020'!$P:$P,'KYPCo Gen Asset Grid 2020'!$BJ:$BJ,'Select cpr_ledger'!H599,'KYPCo Gen Asset Grid 2020'!$BL:$BL,'Select cpr_ledger'!R599)*T599</f>
        <v>18408.181796136796</v>
      </c>
      <c r="N599" s="10">
        <f t="shared" si="209"/>
        <v>58862.446221799888</v>
      </c>
      <c r="O599" s="10">
        <f t="shared" ref="O599:O613" si="214">N599-K599</f>
        <v>-172320.50377820013</v>
      </c>
      <c r="P599" s="10">
        <f t="shared" ref="P599:P613" si="215">O599*0.21</f>
        <v>-36187.305793422027</v>
      </c>
      <c r="R599" s="11" t="s">
        <v>104</v>
      </c>
      <c r="S599" s="10">
        <f t="shared" si="210"/>
        <v>10594878.209999999</v>
      </c>
      <c r="T599" s="12">
        <f t="shared" si="211"/>
        <v>2.4404323945503854E-2</v>
      </c>
      <c r="U599" s="13">
        <f>SUMIFS('KYPCo Gen Asset Grid 2020'!$BK:$BK,'KYPCo Gen Asset Grid 2020'!$BJ:$BJ,'Select cpr_ledger'!H599,'KYPCo Gen Asset Grid 2020'!$BL:$BL,'Select cpr_ledger'!R599)</f>
        <v>2411967.91</v>
      </c>
      <c r="V599" s="14">
        <f t="shared" si="212"/>
        <v>58862.446221799888</v>
      </c>
      <c r="X599" s="17">
        <f t="shared" si="213"/>
        <v>0</v>
      </c>
    </row>
    <row r="600" spans="1:24" x14ac:dyDescent="0.2">
      <c r="A600" t="s">
        <v>11</v>
      </c>
      <c r="B600" t="s">
        <v>12</v>
      </c>
      <c r="C600" t="s">
        <v>13</v>
      </c>
      <c r="D600" t="s">
        <v>18</v>
      </c>
      <c r="E600" t="s">
        <v>15</v>
      </c>
      <c r="F600" t="s">
        <v>19</v>
      </c>
      <c r="G600" t="s">
        <v>20</v>
      </c>
      <c r="H600">
        <v>1977</v>
      </c>
      <c r="I600" s="3">
        <v>6834405.6900000004</v>
      </c>
      <c r="J600" s="3">
        <v>6885557.6600000001</v>
      </c>
      <c r="K600" s="3">
        <v>-51151.97</v>
      </c>
      <c r="L600" s="10">
        <f>SUMIFS('KYPCo Gen Asset Grid 2020'!$O:$O,'KYPCo Gen Asset Grid 2020'!$BJ:$BJ,'Select cpr_ledger'!H600,'KYPCo Gen Asset Grid 2020'!$BL:$BL,'Select cpr_ledger'!R600)*T600</f>
        <v>9014793.3058965821</v>
      </c>
      <c r="M600" s="10">
        <f>SUMIFS('KYPCo Gen Asset Grid 2020'!$P:$P,'KYPCo Gen Asset Grid 2020'!$BJ:$BJ,'Select cpr_ledger'!H600,'KYPCo Gen Asset Grid 2020'!$BL:$BL,'Select cpr_ledger'!R600)*T600</f>
        <v>9014793.3058965821</v>
      </c>
      <c r="N600" s="10">
        <f t="shared" si="209"/>
        <v>0</v>
      </c>
      <c r="O600" s="10">
        <f t="shared" si="214"/>
        <v>51151.97</v>
      </c>
      <c r="P600" s="10">
        <f t="shared" si="215"/>
        <v>10741.913699999999</v>
      </c>
      <c r="R600" s="11" t="s">
        <v>104</v>
      </c>
      <c r="S600" s="10">
        <f t="shared" si="210"/>
        <v>7060109.4400000004</v>
      </c>
      <c r="T600" s="12">
        <f t="shared" si="211"/>
        <v>0.9680311258744454</v>
      </c>
      <c r="U600" s="13">
        <f>SUMIFS('KYPCo Gen Asset Grid 2020'!$BK:$BK,'KYPCo Gen Asset Grid 2020'!$BJ:$BJ,'Select cpr_ledger'!H600,'KYPCo Gen Asset Grid 2020'!$BL:$BL,'Select cpr_ledger'!R600)</f>
        <v>0</v>
      </c>
      <c r="V600" s="14">
        <f t="shared" si="212"/>
        <v>0</v>
      </c>
      <c r="X600" s="17">
        <f t="shared" si="213"/>
        <v>0</v>
      </c>
    </row>
    <row r="601" spans="1:24" x14ac:dyDescent="0.2">
      <c r="A601" t="s">
        <v>11</v>
      </c>
      <c r="B601" t="s">
        <v>36</v>
      </c>
      <c r="C601" t="s">
        <v>13</v>
      </c>
      <c r="D601" t="s">
        <v>37</v>
      </c>
      <c r="E601" t="s">
        <v>15</v>
      </c>
      <c r="F601" t="s">
        <v>38</v>
      </c>
      <c r="G601" t="s">
        <v>39</v>
      </c>
      <c r="H601">
        <v>1994</v>
      </c>
      <c r="I601" s="3">
        <v>28.7</v>
      </c>
      <c r="J601" s="3">
        <v>31.37</v>
      </c>
      <c r="K601" s="3">
        <v>-2.67</v>
      </c>
      <c r="L601" s="10">
        <f>SUMIFS('KYPCo Gen Asset Grid 2020'!$O:$O,'KYPCo Gen Asset Grid 2020'!$BJ:$BJ,'Select cpr_ledger'!H601,'KYPCo Gen Asset Grid 2020'!$BL:$BL,'Select cpr_ledger'!R601)*T601</f>
        <v>566.46871457304803</v>
      </c>
      <c r="M601" s="10">
        <f>SUMIFS('KYPCo Gen Asset Grid 2020'!$P:$P,'KYPCo Gen Asset Grid 2020'!$BJ:$BJ,'Select cpr_ledger'!H601,'KYPCo Gen Asset Grid 2020'!$BL:$BL,'Select cpr_ledger'!R601)*T601</f>
        <v>566.46871457304803</v>
      </c>
      <c r="N601" s="10">
        <f t="shared" si="209"/>
        <v>0</v>
      </c>
      <c r="O601" s="10">
        <f t="shared" si="214"/>
        <v>2.67</v>
      </c>
      <c r="P601" s="10">
        <f t="shared" si="215"/>
        <v>0.56069999999999998</v>
      </c>
      <c r="R601" s="11" t="s">
        <v>112</v>
      </c>
      <c r="S601" s="10">
        <f t="shared" si="210"/>
        <v>382.83</v>
      </c>
      <c r="T601" s="12">
        <f t="shared" si="211"/>
        <v>7.4968001462790271E-2</v>
      </c>
      <c r="U601" s="13">
        <f>SUMIFS('KYPCo Gen Asset Grid 2020'!$BK:$BK,'KYPCo Gen Asset Grid 2020'!$BJ:$BJ,'Select cpr_ledger'!H601,'KYPCo Gen Asset Grid 2020'!$BL:$BL,'Select cpr_ledger'!R601)</f>
        <v>0</v>
      </c>
      <c r="V601" s="14">
        <f t="shared" si="212"/>
        <v>0</v>
      </c>
      <c r="X601" s="17">
        <f t="shared" si="213"/>
        <v>0</v>
      </c>
    </row>
    <row r="602" spans="1:24" x14ac:dyDescent="0.2">
      <c r="A602" t="s">
        <v>11</v>
      </c>
      <c r="B602" t="s">
        <v>32</v>
      </c>
      <c r="C602" t="s">
        <v>13</v>
      </c>
      <c r="D602" t="s">
        <v>33</v>
      </c>
      <c r="E602" t="s">
        <v>15</v>
      </c>
      <c r="F602" t="s">
        <v>16</v>
      </c>
      <c r="G602" t="s">
        <v>24</v>
      </c>
      <c r="H602">
        <v>2007</v>
      </c>
      <c r="I602" s="3">
        <v>287.73</v>
      </c>
      <c r="J602" s="3">
        <v>87.06</v>
      </c>
      <c r="K602" s="3">
        <v>200.67</v>
      </c>
      <c r="L602" s="10">
        <f>SUMIFS('KYPCo Gen Asset Grid 2020'!$O:$O,'KYPCo Gen Asset Grid 2020'!$BJ:$BJ,'Select cpr_ledger'!H602,'KYPCo Gen Asset Grid 2020'!$BL:$BL,'Select cpr_ledger'!R602)*T602</f>
        <v>316.21707290518594</v>
      </c>
      <c r="M602" s="10">
        <f>SUMIFS('KYPCo Gen Asset Grid 2020'!$P:$P,'KYPCo Gen Asset Grid 2020'!$BJ:$BJ,'Select cpr_ledger'!H602,'KYPCo Gen Asset Grid 2020'!$BL:$BL,'Select cpr_ledger'!R602)*T602</f>
        <v>316.21707290518594</v>
      </c>
      <c r="N602" s="10">
        <f t="shared" si="209"/>
        <v>0</v>
      </c>
      <c r="O602" s="10">
        <f t="shared" si="214"/>
        <v>-200.67</v>
      </c>
      <c r="P602" s="10">
        <f t="shared" si="215"/>
        <v>-42.140699999999995</v>
      </c>
      <c r="R602" s="11" t="s">
        <v>112</v>
      </c>
      <c r="S602" s="10">
        <f t="shared" si="210"/>
        <v>149889.20000000001</v>
      </c>
      <c r="T602" s="12">
        <f t="shared" si="211"/>
        <v>1.9196179577981602E-3</v>
      </c>
      <c r="U602" s="13">
        <f>SUMIFS('KYPCo Gen Asset Grid 2020'!$BK:$BK,'KYPCo Gen Asset Grid 2020'!$BJ:$BJ,'Select cpr_ledger'!H602,'KYPCo Gen Asset Grid 2020'!$BL:$BL,'Select cpr_ledger'!R602)</f>
        <v>0</v>
      </c>
      <c r="V602" s="14">
        <f t="shared" si="212"/>
        <v>0</v>
      </c>
      <c r="X602" s="17">
        <f t="shared" si="213"/>
        <v>0</v>
      </c>
    </row>
    <row r="603" spans="1:24" x14ac:dyDescent="0.2">
      <c r="A603" t="s">
        <v>11</v>
      </c>
      <c r="B603" t="s">
        <v>43</v>
      </c>
      <c r="C603" t="s">
        <v>13</v>
      </c>
      <c r="D603" t="s">
        <v>52</v>
      </c>
      <c r="E603" t="s">
        <v>15</v>
      </c>
      <c r="F603" t="s">
        <v>19</v>
      </c>
      <c r="G603" t="s">
        <v>20</v>
      </c>
      <c r="H603">
        <v>1997</v>
      </c>
      <c r="I603" s="3">
        <v>9116</v>
      </c>
      <c r="J603" s="3">
        <v>4397.53</v>
      </c>
      <c r="K603" s="3">
        <v>4718.47</v>
      </c>
      <c r="L603" s="10">
        <f>SUMIFS('KYPCo Gen Asset Grid 2020'!$O:$O,'KYPCo Gen Asset Grid 2020'!$BJ:$BJ,'Select cpr_ledger'!H603,'KYPCo Gen Asset Grid 2020'!$BL:$BL,'Select cpr_ledger'!R603)*T603</f>
        <v>5997.4237824182492</v>
      </c>
      <c r="M603" s="10">
        <f>SUMIFS('KYPCo Gen Asset Grid 2020'!$P:$P,'KYPCo Gen Asset Grid 2020'!$BJ:$BJ,'Select cpr_ledger'!H603,'KYPCo Gen Asset Grid 2020'!$BL:$BL,'Select cpr_ledger'!R603)*T603</f>
        <v>5997.4237824182492</v>
      </c>
      <c r="N603" s="10">
        <f t="shared" si="209"/>
        <v>0</v>
      </c>
      <c r="O603" s="10">
        <f t="shared" si="214"/>
        <v>-4718.47</v>
      </c>
      <c r="P603" s="10">
        <f t="shared" si="215"/>
        <v>-990.87869999999998</v>
      </c>
      <c r="R603" s="11" t="s">
        <v>104</v>
      </c>
      <c r="S603" s="10">
        <f t="shared" si="210"/>
        <v>4204640.88</v>
      </c>
      <c r="T603" s="12">
        <f t="shared" si="211"/>
        <v>2.1680805234429437E-3</v>
      </c>
      <c r="U603" s="13">
        <f>SUMIFS('KYPCo Gen Asset Grid 2020'!$BK:$BK,'KYPCo Gen Asset Grid 2020'!$BJ:$BJ,'Select cpr_ledger'!H603,'KYPCo Gen Asset Grid 2020'!$BL:$BL,'Select cpr_ledger'!R603)</f>
        <v>0</v>
      </c>
      <c r="V603" s="14">
        <f t="shared" si="212"/>
        <v>0</v>
      </c>
      <c r="X603" s="17">
        <f t="shared" si="213"/>
        <v>0</v>
      </c>
    </row>
    <row r="604" spans="1:24" x14ac:dyDescent="0.2">
      <c r="A604" t="s">
        <v>11</v>
      </c>
      <c r="B604" t="s">
        <v>22</v>
      </c>
      <c r="C604" t="s">
        <v>13</v>
      </c>
      <c r="D604" t="s">
        <v>23</v>
      </c>
      <c r="E604" t="s">
        <v>15</v>
      </c>
      <c r="F604" t="s">
        <v>19</v>
      </c>
      <c r="G604" t="s">
        <v>20</v>
      </c>
      <c r="H604">
        <v>1998</v>
      </c>
      <c r="I604" s="3">
        <v>260795.06</v>
      </c>
      <c r="J604" s="3">
        <v>143439.60999999999</v>
      </c>
      <c r="K604" s="3">
        <v>117355.45</v>
      </c>
      <c r="L604" s="10">
        <f>SUMIFS('KYPCo Gen Asset Grid 2020'!$O:$O,'KYPCo Gen Asset Grid 2020'!$BJ:$BJ,'Select cpr_ledger'!H604,'KYPCo Gen Asset Grid 2020'!$BL:$BL,'Select cpr_ledger'!R604)*T604</f>
        <v>16522.609248160745</v>
      </c>
      <c r="M604" s="10">
        <f>SUMIFS('KYPCo Gen Asset Grid 2020'!$P:$P,'KYPCo Gen Asset Grid 2020'!$BJ:$BJ,'Select cpr_ledger'!H604,'KYPCo Gen Asset Grid 2020'!$BL:$BL,'Select cpr_ledger'!R604)*T604</f>
        <v>16522.609248160745</v>
      </c>
      <c r="N604" s="10">
        <f t="shared" si="209"/>
        <v>0</v>
      </c>
      <c r="O604" s="10">
        <f t="shared" si="214"/>
        <v>-117355.45</v>
      </c>
      <c r="P604" s="10">
        <f t="shared" si="215"/>
        <v>-24644.644499999999</v>
      </c>
      <c r="R604" s="11" t="s">
        <v>104</v>
      </c>
      <c r="S604" s="10">
        <f t="shared" si="210"/>
        <v>5611847.2000000011</v>
      </c>
      <c r="T604" s="12">
        <f t="shared" si="211"/>
        <v>4.6472231104225353E-2</v>
      </c>
      <c r="U604" s="13">
        <f>SUMIFS('KYPCo Gen Asset Grid 2020'!$BK:$BK,'KYPCo Gen Asset Grid 2020'!$BJ:$BJ,'Select cpr_ledger'!H604,'KYPCo Gen Asset Grid 2020'!$BL:$BL,'Select cpr_ledger'!R604)</f>
        <v>0</v>
      </c>
      <c r="V604" s="14">
        <f t="shared" si="212"/>
        <v>0</v>
      </c>
      <c r="X604" s="17">
        <f t="shared" si="213"/>
        <v>0</v>
      </c>
    </row>
    <row r="605" spans="1:24" x14ac:dyDescent="0.2">
      <c r="A605" t="s">
        <v>11</v>
      </c>
      <c r="B605" t="s">
        <v>28</v>
      </c>
      <c r="C605" t="s">
        <v>13</v>
      </c>
      <c r="D605" t="s">
        <v>80</v>
      </c>
      <c r="E605" t="s">
        <v>15</v>
      </c>
      <c r="F605" t="s">
        <v>30</v>
      </c>
      <c r="G605" t="s">
        <v>81</v>
      </c>
      <c r="H605">
        <v>2017</v>
      </c>
      <c r="I605" s="3">
        <v>2141826.38</v>
      </c>
      <c r="J605" s="3">
        <v>749639.1</v>
      </c>
      <c r="K605" s="3">
        <v>1392187.28</v>
      </c>
      <c r="L605" s="10">
        <f>I605</f>
        <v>2141826.38</v>
      </c>
      <c r="M605" s="10">
        <f>L605*36/36</f>
        <v>2141826.38</v>
      </c>
      <c r="N605" s="10">
        <f t="shared" ref="N605" si="216">L605-M605</f>
        <v>0</v>
      </c>
      <c r="O605" s="10">
        <f t="shared" si="214"/>
        <v>-1392187.28</v>
      </c>
      <c r="P605" s="10">
        <f t="shared" si="215"/>
        <v>-292359.32880000002</v>
      </c>
      <c r="Q605" s="11" t="s">
        <v>99</v>
      </c>
      <c r="S605" s="11"/>
    </row>
    <row r="606" spans="1:24" x14ac:dyDescent="0.2">
      <c r="A606" t="s">
        <v>11</v>
      </c>
      <c r="B606" t="s">
        <v>22</v>
      </c>
      <c r="C606" t="s">
        <v>13</v>
      </c>
      <c r="D606" t="s">
        <v>23</v>
      </c>
      <c r="E606" t="s">
        <v>15</v>
      </c>
      <c r="F606" t="s">
        <v>19</v>
      </c>
      <c r="G606" t="s">
        <v>20</v>
      </c>
      <c r="H606">
        <v>2013</v>
      </c>
      <c r="I606" s="3">
        <v>1225233.8999999999</v>
      </c>
      <c r="J606" s="3">
        <v>224629.86</v>
      </c>
      <c r="K606" s="3">
        <v>1000604.04</v>
      </c>
      <c r="L606" s="10">
        <f>SUMIFS('KYPCo Gen Asset Grid 2020'!$O:$O,'KYPCo Gen Asset Grid 2020'!$BJ:$BJ,'Select cpr_ledger'!H606,'KYPCo Gen Asset Grid 2020'!$BL:$BL,'Select cpr_ledger'!R606)*T606</f>
        <v>1060961.7751257019</v>
      </c>
      <c r="M606" s="10">
        <f>SUMIFS('KYPCo Gen Asset Grid 2020'!$P:$P,'KYPCo Gen Asset Grid 2020'!$BJ:$BJ,'Select cpr_ledger'!H606,'KYPCo Gen Asset Grid 2020'!$BL:$BL,'Select cpr_ledger'!R606)*T606</f>
        <v>469734.22084199125</v>
      </c>
      <c r="N606" s="10">
        <f t="shared" ref="N606:N649" si="217">V606</f>
        <v>591227.55428371066</v>
      </c>
      <c r="O606" s="10">
        <f t="shared" si="214"/>
        <v>-409376.48571628937</v>
      </c>
      <c r="P606" s="10">
        <f t="shared" si="215"/>
        <v>-85969.062000420759</v>
      </c>
      <c r="R606" s="11" t="s">
        <v>104</v>
      </c>
      <c r="S606" s="10">
        <f t="shared" ref="S606:S649" si="218">SUMIFS($I:$I,$H:$H,H606,$R:$R,R606)</f>
        <v>25241909.329999998</v>
      </c>
      <c r="T606" s="12">
        <f t="shared" ref="T606:T649" si="219">I606/S606</f>
        <v>4.8539668056877532E-2</v>
      </c>
      <c r="U606" s="13">
        <f>SUMIFS('KYPCo Gen Asset Grid 2020'!$BK:$BK,'KYPCo Gen Asset Grid 2020'!$BJ:$BJ,'Select cpr_ledger'!H606,'KYPCo Gen Asset Grid 2020'!$BL:$BL,'Select cpr_ledger'!R606)</f>
        <v>12180296.609999999</v>
      </c>
      <c r="V606" s="14">
        <f t="shared" ref="V606:V649" si="220">U606*T606</f>
        <v>591227.55428371066</v>
      </c>
      <c r="X606" s="17">
        <f t="shared" ref="X606:X649" si="221">L606-M606-V606</f>
        <v>0</v>
      </c>
    </row>
    <row r="607" spans="1:24" x14ac:dyDescent="0.2">
      <c r="A607" t="s">
        <v>11</v>
      </c>
      <c r="B607" t="s">
        <v>34</v>
      </c>
      <c r="C607" t="s">
        <v>13</v>
      </c>
      <c r="D607" t="s">
        <v>40</v>
      </c>
      <c r="E607" t="s">
        <v>15</v>
      </c>
      <c r="F607" t="s">
        <v>19</v>
      </c>
      <c r="G607" t="s">
        <v>20</v>
      </c>
      <c r="H607">
        <v>2013</v>
      </c>
      <c r="I607" s="3">
        <v>308957.53999999998</v>
      </c>
      <c r="J607" s="3">
        <v>70101.81</v>
      </c>
      <c r="K607" s="3">
        <v>238855.73</v>
      </c>
      <c r="L607" s="10">
        <f>SUMIFS('KYPCo Gen Asset Grid 2020'!$O:$O,'KYPCo Gen Asset Grid 2020'!$BJ:$BJ,'Select cpr_ledger'!H607,'KYPCo Gen Asset Grid 2020'!$BL:$BL,'Select cpr_ledger'!R607)*T607</f>
        <v>267534.33779204945</v>
      </c>
      <c r="M607" s="10">
        <f>SUMIFS('KYPCo Gen Asset Grid 2020'!$P:$P,'KYPCo Gen Asset Grid 2020'!$BJ:$BJ,'Select cpr_ledger'!H607,'KYPCo Gen Asset Grid 2020'!$BL:$BL,'Select cpr_ledger'!R607)*T607</f>
        <v>118449.16250289709</v>
      </c>
      <c r="N607" s="10">
        <f t="shared" si="217"/>
        <v>149085.17528915231</v>
      </c>
      <c r="O607" s="10">
        <f t="shared" si="214"/>
        <v>-89770.554710847704</v>
      </c>
      <c r="P607" s="10">
        <f t="shared" si="215"/>
        <v>-18851.816489278019</v>
      </c>
      <c r="R607" s="11" t="s">
        <v>104</v>
      </c>
      <c r="S607" s="10">
        <f t="shared" si="218"/>
        <v>25241909.329999998</v>
      </c>
      <c r="T607" s="12">
        <f t="shared" si="219"/>
        <v>1.2239864106983543E-2</v>
      </c>
      <c r="U607" s="13">
        <f>SUMIFS('KYPCo Gen Asset Grid 2020'!$BK:$BK,'KYPCo Gen Asset Grid 2020'!$BJ:$BJ,'Select cpr_ledger'!H607,'KYPCo Gen Asset Grid 2020'!$BL:$BL,'Select cpr_ledger'!R607)</f>
        <v>12180296.609999999</v>
      </c>
      <c r="V607" s="14">
        <f t="shared" si="220"/>
        <v>149085.17528915231</v>
      </c>
      <c r="X607" s="17">
        <f t="shared" si="221"/>
        <v>0</v>
      </c>
    </row>
    <row r="608" spans="1:24" x14ac:dyDescent="0.2">
      <c r="A608" t="s">
        <v>11</v>
      </c>
      <c r="B608" t="s">
        <v>43</v>
      </c>
      <c r="C608" t="s">
        <v>13</v>
      </c>
      <c r="D608" t="s">
        <v>52</v>
      </c>
      <c r="E608" t="s">
        <v>15</v>
      </c>
      <c r="F608" t="s">
        <v>19</v>
      </c>
      <c r="G608" t="s">
        <v>20</v>
      </c>
      <c r="H608">
        <v>2020</v>
      </c>
      <c r="I608" s="3">
        <v>66004.92</v>
      </c>
      <c r="J608" s="3">
        <v>677.45</v>
      </c>
      <c r="K608" s="3">
        <v>65327.47</v>
      </c>
      <c r="L608" s="10">
        <f>SUMIFS('KYPCo Gen Asset Grid 2020'!$O:$O,'KYPCo Gen Asset Grid 2020'!$BJ:$BJ,'Select cpr_ledger'!H608,'KYPCo Gen Asset Grid 2020'!$BL:$BL,'Select cpr_ledger'!R608)*T608</f>
        <v>57892.162152936202</v>
      </c>
      <c r="M608" s="10">
        <f>SUMIFS('KYPCo Gen Asset Grid 2020'!$P:$P,'KYPCo Gen Asset Grid 2020'!$BJ:$BJ,'Select cpr_ledger'!H608,'KYPCo Gen Asset Grid 2020'!$BL:$BL,'Select cpr_ledger'!R608)*T608</f>
        <v>2170.9560846946342</v>
      </c>
      <c r="N608" s="10">
        <f t="shared" si="217"/>
        <v>55721.206068241569</v>
      </c>
      <c r="O608" s="10">
        <f t="shared" si="214"/>
        <v>-9606.2639317584326</v>
      </c>
      <c r="P608" s="10">
        <f t="shared" si="215"/>
        <v>-2017.3154256692708</v>
      </c>
      <c r="R608" s="11" t="s">
        <v>104</v>
      </c>
      <c r="S608" s="10">
        <f t="shared" si="218"/>
        <v>12502426</v>
      </c>
      <c r="T608" s="12">
        <f t="shared" si="219"/>
        <v>5.2793689800683481E-3</v>
      </c>
      <c r="U608" s="13">
        <f>SUMIFS('KYPCo Gen Asset Grid 2020'!$BK:$BK,'KYPCo Gen Asset Grid 2020'!$BJ:$BJ,'Select cpr_ledger'!H608,'KYPCo Gen Asset Grid 2020'!$BL:$BL,'Select cpr_ledger'!R608)</f>
        <v>10554520.109999999</v>
      </c>
      <c r="V608" s="14">
        <f t="shared" si="220"/>
        <v>55721.206068241569</v>
      </c>
      <c r="X608" s="17">
        <f t="shared" si="221"/>
        <v>0</v>
      </c>
    </row>
    <row r="609" spans="1:24" x14ac:dyDescent="0.2">
      <c r="A609" t="s">
        <v>11</v>
      </c>
      <c r="B609" t="s">
        <v>22</v>
      </c>
      <c r="C609" t="s">
        <v>13</v>
      </c>
      <c r="D609" t="s">
        <v>25</v>
      </c>
      <c r="E609" t="s">
        <v>15</v>
      </c>
      <c r="F609" t="s">
        <v>16</v>
      </c>
      <c r="G609" t="s">
        <v>24</v>
      </c>
      <c r="H609">
        <v>1971</v>
      </c>
      <c r="I609" s="3">
        <v>300481.96999999997</v>
      </c>
      <c r="J609" s="3">
        <v>285003.21999999997</v>
      </c>
      <c r="K609" s="3">
        <v>15478.75</v>
      </c>
      <c r="L609" s="10">
        <f>SUMIFS('KYPCo Gen Asset Grid 2020'!$O:$O,'KYPCo Gen Asset Grid 2020'!$BJ:$BJ,'Select cpr_ledger'!H609,'KYPCo Gen Asset Grid 2020'!$BL:$BL,'Select cpr_ledger'!R609)*T609</f>
        <v>426712.11200671317</v>
      </c>
      <c r="M609" s="10">
        <f>SUMIFS('KYPCo Gen Asset Grid 2020'!$P:$P,'KYPCo Gen Asset Grid 2020'!$BJ:$BJ,'Select cpr_ledger'!H609,'KYPCo Gen Asset Grid 2020'!$BL:$BL,'Select cpr_ledger'!R609)*T609</f>
        <v>426712.11200671317</v>
      </c>
      <c r="N609" s="10">
        <f t="shared" si="217"/>
        <v>0</v>
      </c>
      <c r="O609" s="10">
        <f t="shared" si="214"/>
        <v>-15478.75</v>
      </c>
      <c r="P609" s="10">
        <f t="shared" si="215"/>
        <v>-3250.5374999999999</v>
      </c>
      <c r="R609" s="11" t="s">
        <v>104</v>
      </c>
      <c r="S609" s="10">
        <f t="shared" si="218"/>
        <v>69866541.61999999</v>
      </c>
      <c r="T609" s="12">
        <f t="shared" si="219"/>
        <v>4.3007992528713351E-3</v>
      </c>
      <c r="U609" s="13">
        <f>SUMIFS('KYPCo Gen Asset Grid 2020'!$BK:$BK,'KYPCo Gen Asset Grid 2020'!$BJ:$BJ,'Select cpr_ledger'!H609,'KYPCo Gen Asset Grid 2020'!$BL:$BL,'Select cpr_ledger'!R609)</f>
        <v>0</v>
      </c>
      <c r="V609" s="14">
        <f t="shared" si="220"/>
        <v>0</v>
      </c>
      <c r="X609" s="17">
        <f t="shared" si="221"/>
        <v>0</v>
      </c>
    </row>
    <row r="610" spans="1:24" x14ac:dyDescent="0.2">
      <c r="A610" t="s">
        <v>11</v>
      </c>
      <c r="B610" t="s">
        <v>12</v>
      </c>
      <c r="C610" t="s">
        <v>13</v>
      </c>
      <c r="D610" t="s">
        <v>14</v>
      </c>
      <c r="E610" t="s">
        <v>15</v>
      </c>
      <c r="F610" t="s">
        <v>16</v>
      </c>
      <c r="G610" t="s">
        <v>24</v>
      </c>
      <c r="H610">
        <v>2006</v>
      </c>
      <c r="I610" s="3">
        <v>551059.94999999995</v>
      </c>
      <c r="J610" s="3">
        <v>299738.63</v>
      </c>
      <c r="K610" s="3">
        <v>251321.32</v>
      </c>
      <c r="L610" s="10">
        <f>SUMIFS('KYPCo Gen Asset Grid 2020'!$O:$O,'KYPCo Gen Asset Grid 2020'!$BJ:$BJ,'Select cpr_ledger'!H610,'KYPCo Gen Asset Grid 2020'!$BL:$BL,'Select cpr_ledger'!R610)*T610</f>
        <v>342265.11400696309</v>
      </c>
      <c r="M610" s="10">
        <f>SUMIFS('KYPCo Gen Asset Grid 2020'!$P:$P,'KYPCo Gen Asset Grid 2020'!$BJ:$BJ,'Select cpr_ledger'!H610,'KYPCo Gen Asset Grid 2020'!$BL:$BL,'Select cpr_ledger'!R610)*T610</f>
        <v>258279.8549367591</v>
      </c>
      <c r="N610" s="10">
        <f t="shared" si="217"/>
        <v>83985.259070204003</v>
      </c>
      <c r="O610" s="10">
        <f t="shared" si="214"/>
        <v>-167336.06092979602</v>
      </c>
      <c r="P610" s="10">
        <f t="shared" si="215"/>
        <v>-35140.572795257161</v>
      </c>
      <c r="R610" s="11" t="s">
        <v>104</v>
      </c>
      <c r="S610" s="10">
        <f t="shared" si="218"/>
        <v>16994916.539999999</v>
      </c>
      <c r="T610" s="12">
        <f t="shared" si="219"/>
        <v>3.2424987125002969E-2</v>
      </c>
      <c r="U610" s="13">
        <f>SUMIFS('KYPCo Gen Asset Grid 2020'!$BK:$BK,'KYPCo Gen Asset Grid 2020'!$BJ:$BJ,'Select cpr_ledger'!H610,'KYPCo Gen Asset Grid 2020'!$BL:$BL,'Select cpr_ledger'!R610)</f>
        <v>2590140.0899999994</v>
      </c>
      <c r="V610" s="14">
        <f t="shared" si="220"/>
        <v>83985.259070204003</v>
      </c>
      <c r="X610" s="17">
        <f t="shared" si="221"/>
        <v>0</v>
      </c>
    </row>
    <row r="611" spans="1:24" x14ac:dyDescent="0.2">
      <c r="A611" t="s">
        <v>11</v>
      </c>
      <c r="B611" t="s">
        <v>22</v>
      </c>
      <c r="C611" t="s">
        <v>13</v>
      </c>
      <c r="D611" t="s">
        <v>25</v>
      </c>
      <c r="E611" t="s">
        <v>15</v>
      </c>
      <c r="F611" t="s">
        <v>16</v>
      </c>
      <c r="G611" t="s">
        <v>24</v>
      </c>
      <c r="H611">
        <v>2013</v>
      </c>
      <c r="I611" s="3">
        <v>1992030.36</v>
      </c>
      <c r="J611" s="3">
        <v>438695.62</v>
      </c>
      <c r="K611" s="3">
        <v>1553334.74</v>
      </c>
      <c r="L611" s="10">
        <f>SUMIFS('KYPCo Gen Asset Grid 2020'!$O:$O,'KYPCo Gen Asset Grid 2020'!$BJ:$BJ,'Select cpr_ledger'!H611,'KYPCo Gen Asset Grid 2020'!$BL:$BL,'Select cpr_ledger'!R611)*T611</f>
        <v>1724950.6945978981</v>
      </c>
      <c r="M611" s="10">
        <f>SUMIFS('KYPCo Gen Asset Grid 2020'!$P:$P,'KYPCo Gen Asset Grid 2020'!$BJ:$BJ,'Select cpr_ledger'!H611,'KYPCo Gen Asset Grid 2020'!$BL:$BL,'Select cpr_ledger'!R611)*T611</f>
        <v>763711.1812268591</v>
      </c>
      <c r="N611" s="10">
        <f t="shared" si="217"/>
        <v>961239.51337103872</v>
      </c>
      <c r="O611" s="10">
        <f t="shared" si="214"/>
        <v>-592095.22662896127</v>
      </c>
      <c r="P611" s="10">
        <f t="shared" si="215"/>
        <v>-124339.99759208187</v>
      </c>
      <c r="R611" s="11" t="s">
        <v>104</v>
      </c>
      <c r="S611" s="10">
        <f t="shared" si="218"/>
        <v>25241909.329999998</v>
      </c>
      <c r="T611" s="12">
        <f t="shared" si="219"/>
        <v>7.8917578458792451E-2</v>
      </c>
      <c r="U611" s="13">
        <f>SUMIFS('KYPCo Gen Asset Grid 2020'!$BK:$BK,'KYPCo Gen Asset Grid 2020'!$BJ:$BJ,'Select cpr_ledger'!H611,'KYPCo Gen Asset Grid 2020'!$BL:$BL,'Select cpr_ledger'!R611)</f>
        <v>12180296.609999999</v>
      </c>
      <c r="V611" s="14">
        <f t="shared" si="220"/>
        <v>961239.51337103872</v>
      </c>
      <c r="X611" s="17">
        <f t="shared" si="221"/>
        <v>0</v>
      </c>
    </row>
    <row r="612" spans="1:24" x14ac:dyDescent="0.2">
      <c r="A612" t="s">
        <v>11</v>
      </c>
      <c r="B612" t="s">
        <v>21</v>
      </c>
      <c r="C612" t="s">
        <v>13</v>
      </c>
      <c r="D612" t="s">
        <v>48</v>
      </c>
      <c r="E612" t="s">
        <v>15</v>
      </c>
      <c r="F612" t="s">
        <v>16</v>
      </c>
      <c r="G612" t="s">
        <v>24</v>
      </c>
      <c r="H612">
        <v>1979</v>
      </c>
      <c r="I612" s="3">
        <v>11167.74</v>
      </c>
      <c r="J612" s="3">
        <v>8529.08</v>
      </c>
      <c r="K612" s="3">
        <v>2638.66</v>
      </c>
      <c r="L612" s="10">
        <f>SUMIFS('KYPCo Gen Asset Grid 2020'!$O:$O,'KYPCo Gen Asset Grid 2020'!$BJ:$BJ,'Select cpr_ledger'!H612,'KYPCo Gen Asset Grid 2020'!$BL:$BL,'Select cpr_ledger'!R612)*T612</f>
        <v>0</v>
      </c>
      <c r="M612" s="10">
        <f>SUMIFS('KYPCo Gen Asset Grid 2020'!$P:$P,'KYPCo Gen Asset Grid 2020'!$BJ:$BJ,'Select cpr_ledger'!H612,'KYPCo Gen Asset Grid 2020'!$BL:$BL,'Select cpr_ledger'!R612)*T612</f>
        <v>0</v>
      </c>
      <c r="N612" s="10">
        <f t="shared" si="217"/>
        <v>0</v>
      </c>
      <c r="O612" s="10">
        <f t="shared" si="214"/>
        <v>-2638.66</v>
      </c>
      <c r="P612" s="10">
        <f t="shared" si="215"/>
        <v>-554.1185999999999</v>
      </c>
      <c r="R612" s="11" t="s">
        <v>106</v>
      </c>
      <c r="S612" s="10">
        <f t="shared" si="218"/>
        <v>11167.74</v>
      </c>
      <c r="T612" s="12">
        <f t="shared" si="219"/>
        <v>1</v>
      </c>
      <c r="U612" s="13">
        <f>SUMIFS('KYPCo Gen Asset Grid 2020'!$BK:$BK,'KYPCo Gen Asset Grid 2020'!$BJ:$BJ,'Select cpr_ledger'!H612,'KYPCo Gen Asset Grid 2020'!$BL:$BL,'Select cpr_ledger'!R612)</f>
        <v>0</v>
      </c>
      <c r="V612" s="14">
        <f t="shared" si="220"/>
        <v>0</v>
      </c>
      <c r="X612" s="17">
        <f t="shared" si="221"/>
        <v>0</v>
      </c>
    </row>
    <row r="613" spans="1:24" x14ac:dyDescent="0.2">
      <c r="A613" t="s">
        <v>11</v>
      </c>
      <c r="B613" t="s">
        <v>21</v>
      </c>
      <c r="C613" t="s">
        <v>13</v>
      </c>
      <c r="D613" t="s">
        <v>48</v>
      </c>
      <c r="E613" t="s">
        <v>15</v>
      </c>
      <c r="F613" t="s">
        <v>16</v>
      </c>
      <c r="G613" t="s">
        <v>24</v>
      </c>
      <c r="H613">
        <v>1993</v>
      </c>
      <c r="I613" s="3">
        <v>56170.69</v>
      </c>
      <c r="J613" s="3">
        <v>32764.14</v>
      </c>
      <c r="K613" s="3">
        <v>23406.55</v>
      </c>
      <c r="L613" s="10">
        <f>SUMIFS('KYPCo Gen Asset Grid 2020'!$O:$O,'KYPCo Gen Asset Grid 2020'!$BJ:$BJ,'Select cpr_ledger'!H613,'KYPCo Gen Asset Grid 2020'!$BL:$BL,'Select cpr_ledger'!R613)*T613</f>
        <v>0</v>
      </c>
      <c r="M613" s="10">
        <f>SUMIFS('KYPCo Gen Asset Grid 2020'!$P:$P,'KYPCo Gen Asset Grid 2020'!$BJ:$BJ,'Select cpr_ledger'!H613,'KYPCo Gen Asset Grid 2020'!$BL:$BL,'Select cpr_ledger'!R613)*T613</f>
        <v>0</v>
      </c>
      <c r="N613" s="10">
        <f t="shared" si="217"/>
        <v>0</v>
      </c>
      <c r="O613" s="10">
        <f t="shared" si="214"/>
        <v>-23406.55</v>
      </c>
      <c r="P613" s="10">
        <f t="shared" si="215"/>
        <v>-4915.3755000000001</v>
      </c>
      <c r="R613" s="11" t="s">
        <v>106</v>
      </c>
      <c r="S613" s="10">
        <f t="shared" si="218"/>
        <v>61190.73</v>
      </c>
      <c r="T613" s="12">
        <f t="shared" si="219"/>
        <v>0.91796077608487425</v>
      </c>
      <c r="U613" s="13">
        <f>SUMIFS('KYPCo Gen Asset Grid 2020'!$BK:$BK,'KYPCo Gen Asset Grid 2020'!$BJ:$BJ,'Select cpr_ledger'!H613,'KYPCo Gen Asset Grid 2020'!$BL:$BL,'Select cpr_ledger'!R613)</f>
        <v>0</v>
      </c>
      <c r="V613" s="14">
        <f t="shared" si="220"/>
        <v>0</v>
      </c>
      <c r="X613" s="17">
        <f t="shared" si="221"/>
        <v>0</v>
      </c>
    </row>
    <row r="614" spans="1:24" x14ac:dyDescent="0.2">
      <c r="A614" t="s">
        <v>11</v>
      </c>
      <c r="B614" t="s">
        <v>26</v>
      </c>
      <c r="C614" t="s">
        <v>13</v>
      </c>
      <c r="D614" t="s">
        <v>27</v>
      </c>
      <c r="E614" t="s">
        <v>15</v>
      </c>
      <c r="F614" t="s">
        <v>16</v>
      </c>
      <c r="G614" t="s">
        <v>24</v>
      </c>
      <c r="H614">
        <v>1978</v>
      </c>
      <c r="I614" s="3">
        <v>52188.22</v>
      </c>
      <c r="J614" s="3">
        <v>46757.68</v>
      </c>
      <c r="K614" s="3">
        <v>5430.54</v>
      </c>
      <c r="L614" s="10">
        <f>SUMIFS('KYPCo Gen Asset Grid 2020'!$O:$O,'KYPCo Gen Asset Grid 2020'!$BJ:$BJ,'Select cpr_ledger'!H614,'KYPCo Gen Asset Grid 2020'!$BL:$BL,'Select cpr_ledger'!R614)*T614</f>
        <v>72338.681504578417</v>
      </c>
      <c r="M614" s="10">
        <f>SUMIFS('KYPCo Gen Asset Grid 2020'!$P:$P,'KYPCo Gen Asset Grid 2020'!$BJ:$BJ,'Select cpr_ledger'!H614,'KYPCo Gen Asset Grid 2020'!$BL:$BL,'Select cpr_ledger'!R614)*T614</f>
        <v>72338.681504578417</v>
      </c>
      <c r="N614" s="10">
        <f t="shared" si="217"/>
        <v>0</v>
      </c>
      <c r="O614" s="10">
        <f t="shared" ref="O614:O638" si="222">N614-K614</f>
        <v>-5430.54</v>
      </c>
      <c r="P614" s="10">
        <f t="shared" ref="P614:P638" si="223">O614*0.21</f>
        <v>-1140.4133999999999</v>
      </c>
      <c r="R614" s="11" t="s">
        <v>104</v>
      </c>
      <c r="S614" s="10">
        <f t="shared" si="218"/>
        <v>40116366.789999999</v>
      </c>
      <c r="T614" s="12">
        <f t="shared" si="219"/>
        <v>1.3009209002697924E-3</v>
      </c>
      <c r="U614" s="13">
        <f>SUMIFS('KYPCo Gen Asset Grid 2020'!$BK:$BK,'KYPCo Gen Asset Grid 2020'!$BJ:$BJ,'Select cpr_ledger'!H614,'KYPCo Gen Asset Grid 2020'!$BL:$BL,'Select cpr_ledger'!R614)</f>
        <v>0</v>
      </c>
      <c r="V614" s="14">
        <f t="shared" si="220"/>
        <v>0</v>
      </c>
      <c r="X614" s="17">
        <f t="shared" si="221"/>
        <v>0</v>
      </c>
    </row>
    <row r="615" spans="1:24" x14ac:dyDescent="0.2">
      <c r="A615" t="s">
        <v>11</v>
      </c>
      <c r="B615" t="s">
        <v>36</v>
      </c>
      <c r="C615" t="s">
        <v>13</v>
      </c>
      <c r="D615" t="s">
        <v>37</v>
      </c>
      <c r="E615" t="s">
        <v>15</v>
      </c>
      <c r="F615" t="s">
        <v>38</v>
      </c>
      <c r="G615" t="s">
        <v>39</v>
      </c>
      <c r="H615">
        <v>2001</v>
      </c>
      <c r="I615" s="3">
        <v>823.58</v>
      </c>
      <c r="J615" s="3">
        <v>899.48</v>
      </c>
      <c r="K615" s="3">
        <v>-75.900000000000006</v>
      </c>
      <c r="L615" s="10">
        <f>SUMIFS('KYPCo Gen Asset Grid 2020'!$O:$O,'KYPCo Gen Asset Grid 2020'!$BJ:$BJ,'Select cpr_ledger'!H615,'KYPCo Gen Asset Grid 2020'!$BL:$BL,'Select cpr_ledger'!R615)*T615</f>
        <v>18.353868730938306</v>
      </c>
      <c r="M615" s="10">
        <f>SUMIFS('KYPCo Gen Asset Grid 2020'!$P:$P,'KYPCo Gen Asset Grid 2020'!$BJ:$BJ,'Select cpr_ledger'!H615,'KYPCo Gen Asset Grid 2020'!$BL:$BL,'Select cpr_ledger'!R615)*T615</f>
        <v>18.353868730938306</v>
      </c>
      <c r="N615" s="10">
        <f t="shared" si="217"/>
        <v>0</v>
      </c>
      <c r="O615" s="10">
        <f t="shared" si="222"/>
        <v>75.900000000000006</v>
      </c>
      <c r="P615" s="10">
        <f t="shared" si="223"/>
        <v>15.939</v>
      </c>
      <c r="R615" s="11" t="s">
        <v>112</v>
      </c>
      <c r="S615" s="10">
        <f t="shared" si="218"/>
        <v>49595.54</v>
      </c>
      <c r="T615" s="12">
        <f t="shared" si="219"/>
        <v>1.6605928678264215E-2</v>
      </c>
      <c r="U615" s="13">
        <f>SUMIFS('KYPCo Gen Asset Grid 2020'!$BK:$BK,'KYPCo Gen Asset Grid 2020'!$BJ:$BJ,'Select cpr_ledger'!H615,'KYPCo Gen Asset Grid 2020'!$BL:$BL,'Select cpr_ledger'!R615)</f>
        <v>0</v>
      </c>
      <c r="V615" s="14">
        <f t="shared" si="220"/>
        <v>0</v>
      </c>
      <c r="X615" s="17">
        <f t="shared" si="221"/>
        <v>0</v>
      </c>
    </row>
    <row r="616" spans="1:24" x14ac:dyDescent="0.2">
      <c r="A616" t="s">
        <v>11</v>
      </c>
      <c r="B616" t="s">
        <v>26</v>
      </c>
      <c r="C616" t="s">
        <v>13</v>
      </c>
      <c r="D616" t="s">
        <v>27</v>
      </c>
      <c r="E616" t="s">
        <v>15</v>
      </c>
      <c r="F616" t="s">
        <v>16</v>
      </c>
      <c r="G616" t="s">
        <v>24</v>
      </c>
      <c r="H616">
        <v>1980</v>
      </c>
      <c r="I616" s="3">
        <v>191.25</v>
      </c>
      <c r="J616" s="3">
        <v>172.2</v>
      </c>
      <c r="K616" s="3">
        <v>19.05</v>
      </c>
      <c r="L616" s="10">
        <f>SUMIFS('KYPCo Gen Asset Grid 2020'!$O:$O,'KYPCo Gen Asset Grid 2020'!$BJ:$BJ,'Select cpr_ledger'!H616,'KYPCo Gen Asset Grid 2020'!$BL:$BL,'Select cpr_ledger'!R616)*T616</f>
        <v>259.96139964515737</v>
      </c>
      <c r="M616" s="10">
        <f>SUMIFS('KYPCo Gen Asset Grid 2020'!$P:$P,'KYPCo Gen Asset Grid 2020'!$BJ:$BJ,'Select cpr_ledger'!H616,'KYPCo Gen Asset Grid 2020'!$BL:$BL,'Select cpr_ledger'!R616)*T616</f>
        <v>259.96139964515737</v>
      </c>
      <c r="N616" s="10">
        <f t="shared" si="217"/>
        <v>0</v>
      </c>
      <c r="O616" s="10">
        <f t="shared" si="222"/>
        <v>-19.05</v>
      </c>
      <c r="P616" s="10">
        <f t="shared" si="223"/>
        <v>-4.0004999999999997</v>
      </c>
      <c r="R616" s="11" t="s">
        <v>104</v>
      </c>
      <c r="S616" s="10">
        <f t="shared" si="218"/>
        <v>1324829.79</v>
      </c>
      <c r="T616" s="12">
        <f t="shared" si="219"/>
        <v>1.443581669461101E-4</v>
      </c>
      <c r="U616" s="13">
        <f>SUMIFS('KYPCo Gen Asset Grid 2020'!$BK:$BK,'KYPCo Gen Asset Grid 2020'!$BJ:$BJ,'Select cpr_ledger'!H616,'KYPCo Gen Asset Grid 2020'!$BL:$BL,'Select cpr_ledger'!R616)</f>
        <v>0</v>
      </c>
      <c r="V616" s="14">
        <f t="shared" si="220"/>
        <v>0</v>
      </c>
      <c r="X616" s="17">
        <f t="shared" si="221"/>
        <v>0</v>
      </c>
    </row>
    <row r="617" spans="1:24" x14ac:dyDescent="0.2">
      <c r="A617" t="s">
        <v>11</v>
      </c>
      <c r="B617" t="s">
        <v>34</v>
      </c>
      <c r="C617" t="s">
        <v>13</v>
      </c>
      <c r="D617" t="s">
        <v>40</v>
      </c>
      <c r="E617" t="s">
        <v>15</v>
      </c>
      <c r="F617" t="s">
        <v>19</v>
      </c>
      <c r="G617" t="s">
        <v>20</v>
      </c>
      <c r="H617">
        <v>1989</v>
      </c>
      <c r="I617" s="3">
        <v>25725.919999999998</v>
      </c>
      <c r="J617" s="3">
        <v>24366.76</v>
      </c>
      <c r="K617" s="3">
        <v>1359.16</v>
      </c>
      <c r="L617" s="10">
        <f>SUMIFS('KYPCo Gen Asset Grid 2020'!$O:$O,'KYPCo Gen Asset Grid 2020'!$BJ:$BJ,'Select cpr_ledger'!H617,'KYPCo Gen Asset Grid 2020'!$BL:$BL,'Select cpr_ledger'!R617)*T617</f>
        <v>14997.886249144651</v>
      </c>
      <c r="M617" s="10">
        <f>SUMIFS('KYPCo Gen Asset Grid 2020'!$P:$P,'KYPCo Gen Asset Grid 2020'!$BJ:$BJ,'Select cpr_ledger'!H617,'KYPCo Gen Asset Grid 2020'!$BL:$BL,'Select cpr_ledger'!R617)*T617</f>
        <v>14997.886249144651</v>
      </c>
      <c r="N617" s="10">
        <f t="shared" si="217"/>
        <v>0</v>
      </c>
      <c r="O617" s="10">
        <f t="shared" si="222"/>
        <v>-1359.16</v>
      </c>
      <c r="P617" s="10">
        <f t="shared" si="223"/>
        <v>-285.42360000000002</v>
      </c>
      <c r="R617" s="11" t="s">
        <v>104</v>
      </c>
      <c r="S617" s="10">
        <f t="shared" si="218"/>
        <v>3452639.49</v>
      </c>
      <c r="T617" s="12">
        <f t="shared" si="219"/>
        <v>7.4510878052895108E-3</v>
      </c>
      <c r="U617" s="13">
        <f>SUMIFS('KYPCo Gen Asset Grid 2020'!$BK:$BK,'KYPCo Gen Asset Grid 2020'!$BJ:$BJ,'Select cpr_ledger'!H617,'KYPCo Gen Asset Grid 2020'!$BL:$BL,'Select cpr_ledger'!R617)</f>
        <v>0</v>
      </c>
      <c r="V617" s="14">
        <f t="shared" si="220"/>
        <v>0</v>
      </c>
      <c r="X617" s="17">
        <f t="shared" si="221"/>
        <v>0</v>
      </c>
    </row>
    <row r="618" spans="1:24" x14ac:dyDescent="0.2">
      <c r="A618" t="s">
        <v>11</v>
      </c>
      <c r="B618" t="s">
        <v>26</v>
      </c>
      <c r="C618" t="s">
        <v>13</v>
      </c>
      <c r="D618" t="s">
        <v>45</v>
      </c>
      <c r="E618" t="s">
        <v>15</v>
      </c>
      <c r="F618" t="s">
        <v>19</v>
      </c>
      <c r="G618" t="s">
        <v>20</v>
      </c>
      <c r="H618">
        <v>1988</v>
      </c>
      <c r="I618" s="3">
        <v>27544</v>
      </c>
      <c r="J618" s="3">
        <v>22249.07</v>
      </c>
      <c r="K618" s="3">
        <v>5294.93</v>
      </c>
      <c r="L618" s="10">
        <f>SUMIFS('KYPCo Gen Asset Grid 2020'!$O:$O,'KYPCo Gen Asset Grid 2020'!$BJ:$BJ,'Select cpr_ledger'!H618,'KYPCo Gen Asset Grid 2020'!$BL:$BL,'Select cpr_ledger'!R618)*T618</f>
        <v>26620.767474167867</v>
      </c>
      <c r="M618" s="10">
        <f>SUMIFS('KYPCo Gen Asset Grid 2020'!$P:$P,'KYPCo Gen Asset Grid 2020'!$BJ:$BJ,'Select cpr_ledger'!H618,'KYPCo Gen Asset Grid 2020'!$BL:$BL,'Select cpr_ledger'!R618)*T618</f>
        <v>26620.767474167867</v>
      </c>
      <c r="N618" s="10">
        <f t="shared" si="217"/>
        <v>0</v>
      </c>
      <c r="O618" s="10">
        <f t="shared" si="222"/>
        <v>-5294.93</v>
      </c>
      <c r="P618" s="10">
        <f t="shared" si="223"/>
        <v>-1111.9353000000001</v>
      </c>
      <c r="R618" s="11" t="s">
        <v>104</v>
      </c>
      <c r="S618" s="10">
        <f t="shared" si="218"/>
        <v>5592411.0800000001</v>
      </c>
      <c r="T618" s="12">
        <f t="shared" si="219"/>
        <v>4.9252459459757742E-3</v>
      </c>
      <c r="U618" s="13">
        <f>SUMIFS('KYPCo Gen Asset Grid 2020'!$BK:$BK,'KYPCo Gen Asset Grid 2020'!$BJ:$BJ,'Select cpr_ledger'!H618,'KYPCo Gen Asset Grid 2020'!$BL:$BL,'Select cpr_ledger'!R618)</f>
        <v>0</v>
      </c>
      <c r="V618" s="14">
        <f t="shared" si="220"/>
        <v>0</v>
      </c>
      <c r="X618" s="17">
        <f t="shared" si="221"/>
        <v>0</v>
      </c>
    </row>
    <row r="619" spans="1:24" x14ac:dyDescent="0.2">
      <c r="A619" t="s">
        <v>11</v>
      </c>
      <c r="B619" t="s">
        <v>22</v>
      </c>
      <c r="C619" t="s">
        <v>13</v>
      </c>
      <c r="D619" t="s">
        <v>25</v>
      </c>
      <c r="E619" t="s">
        <v>15</v>
      </c>
      <c r="F619" t="s">
        <v>16</v>
      </c>
      <c r="G619" t="s">
        <v>24</v>
      </c>
      <c r="H619">
        <v>1974</v>
      </c>
      <c r="I619" s="3">
        <v>6216.15</v>
      </c>
      <c r="J619" s="3">
        <v>5911.58</v>
      </c>
      <c r="K619" s="3">
        <v>304.57</v>
      </c>
      <c r="L619" s="10">
        <f>SUMIFS('KYPCo Gen Asset Grid 2020'!$O:$O,'KYPCo Gen Asset Grid 2020'!$BJ:$BJ,'Select cpr_ledger'!H619,'KYPCo Gen Asset Grid 2020'!$BL:$BL,'Select cpr_ledger'!R619)*T619</f>
        <v>9809.0688103796401</v>
      </c>
      <c r="M619" s="10">
        <f>SUMIFS('KYPCo Gen Asset Grid 2020'!$P:$P,'KYPCo Gen Asset Grid 2020'!$BJ:$BJ,'Select cpr_ledger'!H619,'KYPCo Gen Asset Grid 2020'!$BL:$BL,'Select cpr_ledger'!R619)*T619</f>
        <v>9809.0688103796401</v>
      </c>
      <c r="N619" s="10">
        <f t="shared" si="217"/>
        <v>0</v>
      </c>
      <c r="O619" s="10">
        <f t="shared" si="222"/>
        <v>-304.57</v>
      </c>
      <c r="P619" s="10">
        <f t="shared" si="223"/>
        <v>-63.959699999999998</v>
      </c>
      <c r="R619" s="11" t="s">
        <v>104</v>
      </c>
      <c r="S619" s="10">
        <f t="shared" si="218"/>
        <v>788433.21</v>
      </c>
      <c r="T619" s="12">
        <f t="shared" si="219"/>
        <v>7.8841808299779763E-3</v>
      </c>
      <c r="U619" s="13">
        <f>SUMIFS('KYPCo Gen Asset Grid 2020'!$BK:$BK,'KYPCo Gen Asset Grid 2020'!$BJ:$BJ,'Select cpr_ledger'!H619,'KYPCo Gen Asset Grid 2020'!$BL:$BL,'Select cpr_ledger'!R619)</f>
        <v>0</v>
      </c>
      <c r="V619" s="14">
        <f t="shared" si="220"/>
        <v>0</v>
      </c>
      <c r="X619" s="17">
        <f t="shared" si="221"/>
        <v>0</v>
      </c>
    </row>
    <row r="620" spans="1:24" x14ac:dyDescent="0.2">
      <c r="A620" t="s">
        <v>11</v>
      </c>
      <c r="B620" t="s">
        <v>21</v>
      </c>
      <c r="C620" t="s">
        <v>13</v>
      </c>
      <c r="D620" t="s">
        <v>49</v>
      </c>
      <c r="E620" t="s">
        <v>15</v>
      </c>
      <c r="F620" t="s">
        <v>19</v>
      </c>
      <c r="G620" t="s">
        <v>20</v>
      </c>
      <c r="H620">
        <v>1981</v>
      </c>
      <c r="I620" s="3">
        <v>53689.99</v>
      </c>
      <c r="J620" s="3">
        <v>40094.050000000003</v>
      </c>
      <c r="K620" s="3">
        <v>13595.94</v>
      </c>
      <c r="L620" s="10">
        <f>SUMIFS('KYPCo Gen Asset Grid 2020'!$O:$O,'KYPCo Gen Asset Grid 2020'!$BJ:$BJ,'Select cpr_ledger'!H620,'KYPCo Gen Asset Grid 2020'!$BL:$BL,'Select cpr_ledger'!R620)*T620</f>
        <v>0</v>
      </c>
      <c r="M620" s="10">
        <f>SUMIFS('KYPCo Gen Asset Grid 2020'!$P:$P,'KYPCo Gen Asset Grid 2020'!$BJ:$BJ,'Select cpr_ledger'!H620,'KYPCo Gen Asset Grid 2020'!$BL:$BL,'Select cpr_ledger'!R620)*T620</f>
        <v>0</v>
      </c>
      <c r="N620" s="10">
        <f t="shared" si="217"/>
        <v>0</v>
      </c>
      <c r="O620" s="10">
        <f t="shared" si="222"/>
        <v>-13595.94</v>
      </c>
      <c r="P620" s="10">
        <f t="shared" si="223"/>
        <v>-2855.1473999999998</v>
      </c>
      <c r="R620" s="11" t="s">
        <v>106</v>
      </c>
      <c r="S620" s="10">
        <f t="shared" si="218"/>
        <v>56287.89</v>
      </c>
      <c r="T620" s="12">
        <f t="shared" si="219"/>
        <v>0.95384620031058187</v>
      </c>
      <c r="U620" s="13">
        <f>SUMIFS('KYPCo Gen Asset Grid 2020'!$BK:$BK,'KYPCo Gen Asset Grid 2020'!$BJ:$BJ,'Select cpr_ledger'!H620,'KYPCo Gen Asset Grid 2020'!$BL:$BL,'Select cpr_ledger'!R620)</f>
        <v>0</v>
      </c>
      <c r="V620" s="14">
        <f t="shared" si="220"/>
        <v>0</v>
      </c>
      <c r="X620" s="17">
        <f t="shared" si="221"/>
        <v>0</v>
      </c>
    </row>
    <row r="621" spans="1:24" x14ac:dyDescent="0.2">
      <c r="A621" t="s">
        <v>11</v>
      </c>
      <c r="B621" t="s">
        <v>26</v>
      </c>
      <c r="C621" t="s">
        <v>13</v>
      </c>
      <c r="D621" t="s">
        <v>45</v>
      </c>
      <c r="E621" t="s">
        <v>15</v>
      </c>
      <c r="F621" t="s">
        <v>19</v>
      </c>
      <c r="G621" t="s">
        <v>20</v>
      </c>
      <c r="H621">
        <v>1977</v>
      </c>
      <c r="I621" s="3">
        <v>17013.54</v>
      </c>
      <c r="J621" s="3">
        <v>17065.93</v>
      </c>
      <c r="K621" s="3">
        <v>-52.39</v>
      </c>
      <c r="L621" s="10">
        <f>SUMIFS('KYPCo Gen Asset Grid 2020'!$O:$O,'KYPCo Gen Asset Grid 2020'!$BJ:$BJ,'Select cpr_ledger'!H621,'KYPCo Gen Asset Grid 2020'!$BL:$BL,'Select cpr_ledger'!R621)*T621</f>
        <v>22441.387511721405</v>
      </c>
      <c r="M621" s="10">
        <f>SUMIFS('KYPCo Gen Asset Grid 2020'!$P:$P,'KYPCo Gen Asset Grid 2020'!$BJ:$BJ,'Select cpr_ledger'!H621,'KYPCo Gen Asset Grid 2020'!$BL:$BL,'Select cpr_ledger'!R621)*T621</f>
        <v>22441.387511721405</v>
      </c>
      <c r="N621" s="10">
        <f t="shared" si="217"/>
        <v>0</v>
      </c>
      <c r="O621" s="10">
        <f t="shared" si="222"/>
        <v>52.39</v>
      </c>
      <c r="P621" s="10">
        <f t="shared" si="223"/>
        <v>11.001899999999999</v>
      </c>
      <c r="R621" s="11" t="s">
        <v>104</v>
      </c>
      <c r="S621" s="10">
        <f t="shared" si="218"/>
        <v>7060109.4400000004</v>
      </c>
      <c r="T621" s="12">
        <f t="shared" si="219"/>
        <v>2.4098125028498142E-3</v>
      </c>
      <c r="U621" s="13">
        <f>SUMIFS('KYPCo Gen Asset Grid 2020'!$BK:$BK,'KYPCo Gen Asset Grid 2020'!$BJ:$BJ,'Select cpr_ledger'!H621,'KYPCo Gen Asset Grid 2020'!$BL:$BL,'Select cpr_ledger'!R621)</f>
        <v>0</v>
      </c>
      <c r="V621" s="14">
        <f t="shared" si="220"/>
        <v>0</v>
      </c>
      <c r="X621" s="17">
        <f t="shared" si="221"/>
        <v>0</v>
      </c>
    </row>
    <row r="622" spans="1:24" x14ac:dyDescent="0.2">
      <c r="A622" t="s">
        <v>11</v>
      </c>
      <c r="B622" t="s">
        <v>22</v>
      </c>
      <c r="C622" t="s">
        <v>13</v>
      </c>
      <c r="D622" t="s">
        <v>23</v>
      </c>
      <c r="E622" t="s">
        <v>15</v>
      </c>
      <c r="F622" t="s">
        <v>19</v>
      </c>
      <c r="G622" t="s">
        <v>20</v>
      </c>
      <c r="H622">
        <v>1976</v>
      </c>
      <c r="I622" s="3">
        <v>78845</v>
      </c>
      <c r="J622" s="3">
        <v>78763.62</v>
      </c>
      <c r="K622" s="3">
        <v>81.38</v>
      </c>
      <c r="L622" s="10">
        <f>SUMIFS('KYPCo Gen Asset Grid 2020'!$O:$O,'KYPCo Gen Asset Grid 2020'!$BJ:$BJ,'Select cpr_ledger'!H622,'KYPCo Gen Asset Grid 2020'!$BL:$BL,'Select cpr_ledger'!R622)*T622</f>
        <v>183942.43505736743</v>
      </c>
      <c r="M622" s="10">
        <f>SUMIFS('KYPCo Gen Asset Grid 2020'!$P:$P,'KYPCo Gen Asset Grid 2020'!$BJ:$BJ,'Select cpr_ledger'!H622,'KYPCo Gen Asset Grid 2020'!$BL:$BL,'Select cpr_ledger'!R622)*T622</f>
        <v>183942.43505736743</v>
      </c>
      <c r="N622" s="10">
        <f t="shared" si="217"/>
        <v>0</v>
      </c>
      <c r="O622" s="10">
        <f t="shared" si="222"/>
        <v>-81.38</v>
      </c>
      <c r="P622" s="10">
        <f t="shared" si="223"/>
        <v>-17.089799999999997</v>
      </c>
      <c r="R622" s="11" t="s">
        <v>104</v>
      </c>
      <c r="S622" s="10">
        <f t="shared" si="218"/>
        <v>5393954.4199999999</v>
      </c>
      <c r="T622" s="12">
        <f t="shared" si="219"/>
        <v>1.4617290740843895E-2</v>
      </c>
      <c r="U622" s="13">
        <f>SUMIFS('KYPCo Gen Asset Grid 2020'!$BK:$BK,'KYPCo Gen Asset Grid 2020'!$BJ:$BJ,'Select cpr_ledger'!H622,'KYPCo Gen Asset Grid 2020'!$BL:$BL,'Select cpr_ledger'!R622)</f>
        <v>0</v>
      </c>
      <c r="V622" s="14">
        <f t="shared" si="220"/>
        <v>0</v>
      </c>
      <c r="X622" s="17">
        <f t="shared" si="221"/>
        <v>0</v>
      </c>
    </row>
    <row r="623" spans="1:24" x14ac:dyDescent="0.2">
      <c r="A623" t="s">
        <v>11</v>
      </c>
      <c r="B623" t="s">
        <v>26</v>
      </c>
      <c r="C623" t="s">
        <v>13</v>
      </c>
      <c r="D623" t="s">
        <v>27</v>
      </c>
      <c r="E623" t="s">
        <v>15</v>
      </c>
      <c r="F623" t="s">
        <v>16</v>
      </c>
      <c r="G623" t="s">
        <v>24</v>
      </c>
      <c r="H623">
        <v>2009</v>
      </c>
      <c r="I623" s="3">
        <v>198620.16</v>
      </c>
      <c r="J623" s="3">
        <v>63153.25</v>
      </c>
      <c r="K623" s="3">
        <v>135466.91</v>
      </c>
      <c r="L623" s="10">
        <f>SUMIFS('KYPCo Gen Asset Grid 2020'!$O:$O,'KYPCo Gen Asset Grid 2020'!$BJ:$BJ,'Select cpr_ledger'!H623,'KYPCo Gen Asset Grid 2020'!$BL:$BL,'Select cpr_ledger'!R623)*T623</f>
        <v>103398.78734479946</v>
      </c>
      <c r="M623" s="10">
        <f>SUMIFS('KYPCo Gen Asset Grid 2020'!$P:$P,'KYPCo Gen Asset Grid 2020'!$BJ:$BJ,'Select cpr_ledger'!H623,'KYPCo Gen Asset Grid 2020'!$BL:$BL,'Select cpr_ledger'!R623)*T623</f>
        <v>69316.278779008018</v>
      </c>
      <c r="N623" s="10">
        <f t="shared" si="217"/>
        <v>34082.508565791446</v>
      </c>
      <c r="O623" s="10">
        <f t="shared" si="222"/>
        <v>-101384.40143420856</v>
      </c>
      <c r="P623" s="10">
        <f t="shared" si="223"/>
        <v>-21290.724301183796</v>
      </c>
      <c r="R623" s="11" t="s">
        <v>104</v>
      </c>
      <c r="S623" s="10">
        <f t="shared" si="218"/>
        <v>23156906.130000003</v>
      </c>
      <c r="T623" s="12">
        <f t="shared" si="219"/>
        <v>8.5771457933530078E-3</v>
      </c>
      <c r="U623" s="13">
        <f>SUMIFS('KYPCo Gen Asset Grid 2020'!$BK:$BK,'KYPCo Gen Asset Grid 2020'!$BJ:$BJ,'Select cpr_ledger'!H623,'KYPCo Gen Asset Grid 2020'!$BL:$BL,'Select cpr_ledger'!R623)</f>
        <v>3973642.21</v>
      </c>
      <c r="V623" s="14">
        <f t="shared" si="220"/>
        <v>34082.508565791446</v>
      </c>
      <c r="X623" s="17">
        <f t="shared" si="221"/>
        <v>0</v>
      </c>
    </row>
    <row r="624" spans="1:24" x14ac:dyDescent="0.2">
      <c r="A624" t="s">
        <v>11</v>
      </c>
      <c r="B624" t="s">
        <v>12</v>
      </c>
      <c r="C624" t="s">
        <v>13</v>
      </c>
      <c r="D624" t="s">
        <v>18</v>
      </c>
      <c r="E624" t="s">
        <v>15</v>
      </c>
      <c r="F624" t="s">
        <v>19</v>
      </c>
      <c r="G624" t="s">
        <v>20</v>
      </c>
      <c r="H624">
        <v>1995</v>
      </c>
      <c r="I624" s="3">
        <v>383396.33</v>
      </c>
      <c r="J624" s="3">
        <v>289256.45</v>
      </c>
      <c r="K624" s="3">
        <v>94139.88</v>
      </c>
      <c r="L624" s="10">
        <f>SUMIFS('KYPCo Gen Asset Grid 2020'!$O:$O,'KYPCo Gen Asset Grid 2020'!$BJ:$BJ,'Select cpr_ledger'!H624,'KYPCo Gen Asset Grid 2020'!$BL:$BL,'Select cpr_ledger'!R624)*T624</f>
        <v>261980.67939472836</v>
      </c>
      <c r="M624" s="10">
        <f>SUMIFS('KYPCo Gen Asset Grid 2020'!$P:$P,'KYPCo Gen Asset Grid 2020'!$BJ:$BJ,'Select cpr_ledger'!H624,'KYPCo Gen Asset Grid 2020'!$BL:$BL,'Select cpr_ledger'!R624)*T624</f>
        <v>261980.67939472836</v>
      </c>
      <c r="N624" s="10">
        <f t="shared" si="217"/>
        <v>0</v>
      </c>
      <c r="O624" s="10">
        <f t="shared" si="222"/>
        <v>-94139.88</v>
      </c>
      <c r="P624" s="10">
        <f t="shared" si="223"/>
        <v>-19769.374800000001</v>
      </c>
      <c r="R624" s="11" t="s">
        <v>104</v>
      </c>
      <c r="S624" s="10">
        <f t="shared" si="218"/>
        <v>2120108.7999999998</v>
      </c>
      <c r="T624" s="12">
        <f t="shared" si="219"/>
        <v>0.18083804472676121</v>
      </c>
      <c r="U624" s="13">
        <f>SUMIFS('KYPCo Gen Asset Grid 2020'!$BK:$BK,'KYPCo Gen Asset Grid 2020'!$BJ:$BJ,'Select cpr_ledger'!H624,'KYPCo Gen Asset Grid 2020'!$BL:$BL,'Select cpr_ledger'!R624)</f>
        <v>0</v>
      </c>
      <c r="V624" s="14">
        <f t="shared" si="220"/>
        <v>0</v>
      </c>
      <c r="X624" s="17">
        <f t="shared" si="221"/>
        <v>0</v>
      </c>
    </row>
    <row r="625" spans="1:24" x14ac:dyDescent="0.2">
      <c r="A625" t="s">
        <v>11</v>
      </c>
      <c r="B625" t="s">
        <v>34</v>
      </c>
      <c r="C625" t="s">
        <v>13</v>
      </c>
      <c r="D625" t="s">
        <v>35</v>
      </c>
      <c r="E625" t="s">
        <v>15</v>
      </c>
      <c r="F625" t="s">
        <v>16</v>
      </c>
      <c r="G625" t="s">
        <v>24</v>
      </c>
      <c r="H625">
        <v>1997</v>
      </c>
      <c r="I625" s="3">
        <v>61547.35</v>
      </c>
      <c r="J625" s="3">
        <v>36574.949999999997</v>
      </c>
      <c r="K625" s="3">
        <v>24972.400000000001</v>
      </c>
      <c r="L625" s="10">
        <f>SUMIFS('KYPCo Gen Asset Grid 2020'!$O:$O,'KYPCo Gen Asset Grid 2020'!$BJ:$BJ,'Select cpr_ledger'!H625,'KYPCo Gen Asset Grid 2020'!$BL:$BL,'Select cpr_ledger'!R625)*T625</f>
        <v>40492.051407944258</v>
      </c>
      <c r="M625" s="10">
        <f>SUMIFS('KYPCo Gen Asset Grid 2020'!$P:$P,'KYPCo Gen Asset Grid 2020'!$BJ:$BJ,'Select cpr_ledger'!H625,'KYPCo Gen Asset Grid 2020'!$BL:$BL,'Select cpr_ledger'!R625)*T625</f>
        <v>40492.051407944258</v>
      </c>
      <c r="N625" s="10">
        <f t="shared" si="217"/>
        <v>0</v>
      </c>
      <c r="O625" s="10">
        <f t="shared" si="222"/>
        <v>-24972.400000000001</v>
      </c>
      <c r="P625" s="10">
        <f t="shared" si="223"/>
        <v>-5244.2039999999997</v>
      </c>
      <c r="R625" s="11" t="s">
        <v>104</v>
      </c>
      <c r="S625" s="10">
        <f t="shared" si="218"/>
        <v>4204640.88</v>
      </c>
      <c r="T625" s="12">
        <f t="shared" si="219"/>
        <v>1.4637956428754505E-2</v>
      </c>
      <c r="U625" s="13">
        <f>SUMIFS('KYPCo Gen Asset Grid 2020'!$BK:$BK,'KYPCo Gen Asset Grid 2020'!$BJ:$BJ,'Select cpr_ledger'!H625,'KYPCo Gen Asset Grid 2020'!$BL:$BL,'Select cpr_ledger'!R625)</f>
        <v>0</v>
      </c>
      <c r="V625" s="14">
        <f t="shared" si="220"/>
        <v>0</v>
      </c>
      <c r="X625" s="17">
        <f t="shared" si="221"/>
        <v>0</v>
      </c>
    </row>
    <row r="626" spans="1:24" x14ac:dyDescent="0.2">
      <c r="A626" t="s">
        <v>11</v>
      </c>
      <c r="B626" t="s">
        <v>26</v>
      </c>
      <c r="C626" t="s">
        <v>13</v>
      </c>
      <c r="D626" t="s">
        <v>45</v>
      </c>
      <c r="E626" t="s">
        <v>15</v>
      </c>
      <c r="F626" t="s">
        <v>19</v>
      </c>
      <c r="G626" t="s">
        <v>20</v>
      </c>
      <c r="H626">
        <v>2015</v>
      </c>
      <c r="I626" s="3">
        <v>342838.79</v>
      </c>
      <c r="J626" s="3">
        <v>46865.599999999999</v>
      </c>
      <c r="K626" s="3">
        <v>295973.19</v>
      </c>
      <c r="L626" s="10">
        <f>SUMIFS('KYPCo Gen Asset Grid 2020'!$O:$O,'KYPCo Gen Asset Grid 2020'!$BJ:$BJ,'Select cpr_ledger'!H626,'KYPCo Gen Asset Grid 2020'!$BL:$BL,'Select cpr_ledger'!R626)*T626</f>
        <v>113802.18070282918</v>
      </c>
      <c r="M626" s="10">
        <f>SUMIFS('KYPCo Gen Asset Grid 2020'!$P:$P,'KYPCo Gen Asset Grid 2020'!$BJ:$BJ,'Select cpr_ledger'!H626,'KYPCo Gen Asset Grid 2020'!$BL:$BL,'Select cpr_ledger'!R626)*T626</f>
        <v>39627.057275730309</v>
      </c>
      <c r="N626" s="10">
        <f t="shared" si="217"/>
        <v>74175.123427098879</v>
      </c>
      <c r="O626" s="10">
        <f t="shared" si="222"/>
        <v>-221798.06657290112</v>
      </c>
      <c r="P626" s="10">
        <f t="shared" si="223"/>
        <v>-46577.593980309233</v>
      </c>
      <c r="R626" s="11" t="s">
        <v>104</v>
      </c>
      <c r="S626" s="10">
        <f t="shared" si="218"/>
        <v>35724558.259999998</v>
      </c>
      <c r="T626" s="12">
        <f t="shared" si="219"/>
        <v>9.5967258014739137E-3</v>
      </c>
      <c r="U626" s="13">
        <f>SUMIFS('KYPCo Gen Asset Grid 2020'!$BK:$BK,'KYPCo Gen Asset Grid 2020'!$BJ:$BJ,'Select cpr_ledger'!H626,'KYPCo Gen Asset Grid 2020'!$BL:$BL,'Select cpr_ledger'!R626)</f>
        <v>7729211.4999999991</v>
      </c>
      <c r="V626" s="14">
        <f t="shared" si="220"/>
        <v>74175.123427098879</v>
      </c>
      <c r="X626" s="17">
        <f t="shared" si="221"/>
        <v>0</v>
      </c>
    </row>
    <row r="627" spans="1:24" x14ac:dyDescent="0.2">
      <c r="A627" t="s">
        <v>11</v>
      </c>
      <c r="B627" t="s">
        <v>34</v>
      </c>
      <c r="C627" t="s">
        <v>13</v>
      </c>
      <c r="D627" t="s">
        <v>40</v>
      </c>
      <c r="E627" t="s">
        <v>15</v>
      </c>
      <c r="F627" t="s">
        <v>19</v>
      </c>
      <c r="G627" t="s">
        <v>20</v>
      </c>
      <c r="H627">
        <v>2010</v>
      </c>
      <c r="I627" s="3">
        <v>521113.11</v>
      </c>
      <c r="J627" s="3">
        <v>165535.23000000001</v>
      </c>
      <c r="K627" s="3">
        <v>355577.88</v>
      </c>
      <c r="L627" s="10">
        <f>SUMIFS('KYPCo Gen Asset Grid 2020'!$O:$O,'KYPCo Gen Asset Grid 2020'!$BJ:$BJ,'Select cpr_ledger'!H627,'KYPCo Gen Asset Grid 2020'!$BL:$BL,'Select cpr_ledger'!R627)*T627</f>
        <v>505927.80556652346</v>
      </c>
      <c r="M627" s="10">
        <f>SUMIFS('KYPCo Gen Asset Grid 2020'!$P:$P,'KYPCo Gen Asset Grid 2020'!$BJ:$BJ,'Select cpr_ledger'!H627,'KYPCo Gen Asset Grid 2020'!$BL:$BL,'Select cpr_ledger'!R627)*T627</f>
        <v>305276.85093953431</v>
      </c>
      <c r="N627" s="10">
        <f t="shared" si="217"/>
        <v>200650.95462698903</v>
      </c>
      <c r="O627" s="10">
        <f t="shared" si="222"/>
        <v>-154926.92537301098</v>
      </c>
      <c r="P627" s="10">
        <f t="shared" si="223"/>
        <v>-32534.654328332304</v>
      </c>
      <c r="R627" s="11" t="s">
        <v>104</v>
      </c>
      <c r="S627" s="10">
        <f t="shared" si="218"/>
        <v>6472391.5700000003</v>
      </c>
      <c r="T627" s="12">
        <f t="shared" si="219"/>
        <v>8.0513223646016208E-2</v>
      </c>
      <c r="U627" s="13">
        <f>SUMIFS('KYPCo Gen Asset Grid 2020'!$BK:$BK,'KYPCo Gen Asset Grid 2020'!$BJ:$BJ,'Select cpr_ledger'!H627,'KYPCo Gen Asset Grid 2020'!$BL:$BL,'Select cpr_ledger'!R627)</f>
        <v>2492149.0599999996</v>
      </c>
      <c r="V627" s="14">
        <f t="shared" si="220"/>
        <v>200650.95462698903</v>
      </c>
      <c r="X627" s="17">
        <f t="shared" si="221"/>
        <v>0</v>
      </c>
    </row>
    <row r="628" spans="1:24" x14ac:dyDescent="0.2">
      <c r="A628" t="s">
        <v>11</v>
      </c>
      <c r="B628" t="s">
        <v>26</v>
      </c>
      <c r="C628" t="s">
        <v>13</v>
      </c>
      <c r="D628" t="s">
        <v>45</v>
      </c>
      <c r="E628" t="s">
        <v>15</v>
      </c>
      <c r="F628" t="s">
        <v>19</v>
      </c>
      <c r="G628" t="s">
        <v>20</v>
      </c>
      <c r="H628">
        <v>2019</v>
      </c>
      <c r="I628" s="3">
        <v>358778.5</v>
      </c>
      <c r="J628" s="3">
        <v>13375.79</v>
      </c>
      <c r="K628" s="3">
        <v>345402.71</v>
      </c>
      <c r="L628" s="10">
        <f>SUMIFS('KYPCo Gen Asset Grid 2020'!$O:$O,'KYPCo Gen Asset Grid 2020'!$BJ:$BJ,'Select cpr_ledger'!H628,'KYPCo Gen Asset Grid 2020'!$BL:$BL,'Select cpr_ledger'!R628)*T628</f>
        <v>165449.73086786352</v>
      </c>
      <c r="M628" s="10">
        <f>SUMIFS('KYPCo Gen Asset Grid 2020'!$P:$P,'KYPCo Gen Asset Grid 2020'!$BJ:$BJ,'Select cpr_ledger'!H628,'KYPCo Gen Asset Grid 2020'!$BL:$BL,'Select cpr_ledger'!R628)*T628</f>
        <v>15987.540290328467</v>
      </c>
      <c r="N628" s="10">
        <f t="shared" si="217"/>
        <v>149462.19057753508</v>
      </c>
      <c r="O628" s="10">
        <f t="shared" si="222"/>
        <v>-195940.51942246495</v>
      </c>
      <c r="P628" s="10">
        <f t="shared" si="223"/>
        <v>-41147.509078717638</v>
      </c>
      <c r="R628" s="11" t="s">
        <v>104</v>
      </c>
      <c r="S628" s="10">
        <f t="shared" si="218"/>
        <v>28269942.77</v>
      </c>
      <c r="T628" s="12">
        <f t="shared" si="219"/>
        <v>1.2691164708714406E-2</v>
      </c>
      <c r="U628" s="13">
        <f>SUMIFS('KYPCo Gen Asset Grid 2020'!$BK:$BK,'KYPCo Gen Asset Grid 2020'!$BJ:$BJ,'Select cpr_ledger'!H628,'KYPCo Gen Asset Grid 2020'!$BL:$BL,'Select cpr_ledger'!R628)</f>
        <v>11776869.5</v>
      </c>
      <c r="V628" s="14">
        <f t="shared" si="220"/>
        <v>149462.19057753508</v>
      </c>
      <c r="X628" s="17">
        <f t="shared" si="221"/>
        <v>0</v>
      </c>
    </row>
    <row r="629" spans="1:24" x14ac:dyDescent="0.2">
      <c r="A629" t="s">
        <v>11</v>
      </c>
      <c r="B629" t="s">
        <v>21</v>
      </c>
      <c r="C629" t="s">
        <v>13</v>
      </c>
      <c r="D629" t="s">
        <v>48</v>
      </c>
      <c r="E629" t="s">
        <v>15</v>
      </c>
      <c r="F629" t="s">
        <v>16</v>
      </c>
      <c r="G629" t="s">
        <v>24</v>
      </c>
      <c r="H629">
        <v>1995</v>
      </c>
      <c r="I629" s="3">
        <v>2660.49</v>
      </c>
      <c r="J629" s="3">
        <v>1465.34</v>
      </c>
      <c r="K629" s="3">
        <v>1195.1500000000001</v>
      </c>
      <c r="L629" s="10">
        <f>SUMIFS('KYPCo Gen Asset Grid 2020'!$O:$O,'KYPCo Gen Asset Grid 2020'!$BJ:$BJ,'Select cpr_ledger'!H629,'KYPCo Gen Asset Grid 2020'!$BL:$BL,'Select cpr_ledger'!R629)*T629</f>
        <v>0</v>
      </c>
      <c r="M629" s="10">
        <f>SUMIFS('KYPCo Gen Asset Grid 2020'!$P:$P,'KYPCo Gen Asset Grid 2020'!$BJ:$BJ,'Select cpr_ledger'!H629,'KYPCo Gen Asset Grid 2020'!$BL:$BL,'Select cpr_ledger'!R629)*T629</f>
        <v>0</v>
      </c>
      <c r="N629" s="10">
        <f t="shared" si="217"/>
        <v>0</v>
      </c>
      <c r="O629" s="10">
        <f t="shared" si="222"/>
        <v>-1195.1500000000001</v>
      </c>
      <c r="P629" s="10">
        <f t="shared" si="223"/>
        <v>-250.98150000000001</v>
      </c>
      <c r="R629" s="11" t="s">
        <v>106</v>
      </c>
      <c r="S629" s="10">
        <f t="shared" si="218"/>
        <v>149039.47999999998</v>
      </c>
      <c r="T629" s="12">
        <f t="shared" si="219"/>
        <v>1.7850907692377887E-2</v>
      </c>
      <c r="U629" s="13">
        <f>SUMIFS('KYPCo Gen Asset Grid 2020'!$BK:$BK,'KYPCo Gen Asset Grid 2020'!$BJ:$BJ,'Select cpr_ledger'!H629,'KYPCo Gen Asset Grid 2020'!$BL:$BL,'Select cpr_ledger'!R629)</f>
        <v>0</v>
      </c>
      <c r="V629" s="14">
        <f t="shared" si="220"/>
        <v>0</v>
      </c>
      <c r="X629" s="17">
        <f t="shared" si="221"/>
        <v>0</v>
      </c>
    </row>
    <row r="630" spans="1:24" x14ac:dyDescent="0.2">
      <c r="A630" t="s">
        <v>11</v>
      </c>
      <c r="B630" t="s">
        <v>41</v>
      </c>
      <c r="C630" t="s">
        <v>13</v>
      </c>
      <c r="D630" t="s">
        <v>42</v>
      </c>
      <c r="E630" t="s">
        <v>15</v>
      </c>
      <c r="F630" t="s">
        <v>16</v>
      </c>
      <c r="G630" t="s">
        <v>24</v>
      </c>
      <c r="H630">
        <v>2019</v>
      </c>
      <c r="I630" s="3">
        <v>615.42999999999995</v>
      </c>
      <c r="J630" s="3">
        <v>26.76</v>
      </c>
      <c r="K630" s="3">
        <v>588.66999999999996</v>
      </c>
      <c r="L630" s="10">
        <f>SUMIFS('KYPCo Gen Asset Grid 2020'!$O:$O,'KYPCo Gen Asset Grid 2020'!$BJ:$BJ,'Select cpr_ledger'!H630,'KYPCo Gen Asset Grid 2020'!$BL:$BL,'Select cpr_ledger'!R630)*T630</f>
        <v>103.11389574155652</v>
      </c>
      <c r="M630" s="10">
        <f>SUMIFS('KYPCo Gen Asset Grid 2020'!$P:$P,'KYPCo Gen Asset Grid 2020'!$BJ:$BJ,'Select cpr_ledger'!H630,'KYPCo Gen Asset Grid 2020'!$BL:$BL,'Select cpr_ledger'!R630)*T630</f>
        <v>47.875115625655546</v>
      </c>
      <c r="N630" s="10">
        <f t="shared" si="217"/>
        <v>55.23878011590098</v>
      </c>
      <c r="O630" s="10">
        <f t="shared" si="222"/>
        <v>-533.43121988409894</v>
      </c>
      <c r="P630" s="10">
        <f t="shared" si="223"/>
        <v>-112.02055617566077</v>
      </c>
      <c r="R630" s="11" t="s">
        <v>112</v>
      </c>
      <c r="S630" s="10">
        <f t="shared" si="218"/>
        <v>7627.2000000000007</v>
      </c>
      <c r="T630" s="12">
        <f t="shared" si="219"/>
        <v>8.0688850430039843E-2</v>
      </c>
      <c r="U630" s="13">
        <f>SUMIFS('KYPCo Gen Asset Grid 2020'!$BK:$BK,'KYPCo Gen Asset Grid 2020'!$BJ:$BJ,'Select cpr_ledger'!H630,'KYPCo Gen Asset Grid 2020'!$BL:$BL,'Select cpr_ledger'!R630)</f>
        <v>684.59</v>
      </c>
      <c r="V630" s="14">
        <f t="shared" si="220"/>
        <v>55.23878011590098</v>
      </c>
      <c r="X630" s="17">
        <f t="shared" si="221"/>
        <v>0</v>
      </c>
    </row>
    <row r="631" spans="1:24" x14ac:dyDescent="0.2">
      <c r="A631" t="s">
        <v>11</v>
      </c>
      <c r="B631" t="s">
        <v>34</v>
      </c>
      <c r="C631" t="s">
        <v>13</v>
      </c>
      <c r="D631" t="s">
        <v>35</v>
      </c>
      <c r="E631" t="s">
        <v>15</v>
      </c>
      <c r="F631" t="s">
        <v>16</v>
      </c>
      <c r="G631" t="s">
        <v>24</v>
      </c>
      <c r="H631">
        <v>1971</v>
      </c>
      <c r="I631" s="3">
        <v>24019.33</v>
      </c>
      <c r="J631" s="3">
        <v>17682.18</v>
      </c>
      <c r="K631" s="3">
        <v>6337.15</v>
      </c>
      <c r="L631" s="10">
        <f>SUMIFS('KYPCo Gen Asset Grid 2020'!$O:$O,'KYPCo Gen Asset Grid 2020'!$BJ:$BJ,'Select cpr_ledger'!H631,'KYPCo Gen Asset Grid 2020'!$BL:$BL,'Select cpr_ledger'!R631)*T631</f>
        <v>34109.663995101626</v>
      </c>
      <c r="M631" s="10">
        <f>SUMIFS('KYPCo Gen Asset Grid 2020'!$P:$P,'KYPCo Gen Asset Grid 2020'!$BJ:$BJ,'Select cpr_ledger'!H631,'KYPCo Gen Asset Grid 2020'!$BL:$BL,'Select cpr_ledger'!R631)*T631</f>
        <v>34109.663995101626</v>
      </c>
      <c r="N631" s="10">
        <f t="shared" si="217"/>
        <v>0</v>
      </c>
      <c r="O631" s="10">
        <f t="shared" si="222"/>
        <v>-6337.15</v>
      </c>
      <c r="P631" s="10">
        <f t="shared" si="223"/>
        <v>-1330.8014999999998</v>
      </c>
      <c r="R631" s="11" t="s">
        <v>104</v>
      </c>
      <c r="S631" s="10">
        <f t="shared" si="218"/>
        <v>69866541.61999999</v>
      </c>
      <c r="T631" s="12">
        <f t="shared" si="219"/>
        <v>3.4378873553867493E-4</v>
      </c>
      <c r="U631" s="13">
        <f>SUMIFS('KYPCo Gen Asset Grid 2020'!$BK:$BK,'KYPCo Gen Asset Grid 2020'!$BJ:$BJ,'Select cpr_ledger'!H631,'KYPCo Gen Asset Grid 2020'!$BL:$BL,'Select cpr_ledger'!R631)</f>
        <v>0</v>
      </c>
      <c r="V631" s="14">
        <f t="shared" si="220"/>
        <v>0</v>
      </c>
      <c r="X631" s="17">
        <f t="shared" si="221"/>
        <v>0</v>
      </c>
    </row>
    <row r="632" spans="1:24" x14ac:dyDescent="0.2">
      <c r="A632" t="s">
        <v>11</v>
      </c>
      <c r="B632" t="s">
        <v>12</v>
      </c>
      <c r="C632" t="s">
        <v>13</v>
      </c>
      <c r="D632" t="s">
        <v>14</v>
      </c>
      <c r="E632" t="s">
        <v>15</v>
      </c>
      <c r="F632" t="s">
        <v>16</v>
      </c>
      <c r="G632" t="s">
        <v>24</v>
      </c>
      <c r="H632">
        <v>1964</v>
      </c>
      <c r="I632" s="3">
        <v>74130.350000000006</v>
      </c>
      <c r="J632" s="3">
        <v>72936.39</v>
      </c>
      <c r="K632" s="3">
        <v>1193.96</v>
      </c>
      <c r="L632" s="10">
        <f>SUMIFS('KYPCo Gen Asset Grid 2020'!$O:$O,'KYPCo Gen Asset Grid 2020'!$BJ:$BJ,'Select cpr_ledger'!H632,'KYPCo Gen Asset Grid 2020'!$BL:$BL,'Select cpr_ledger'!R632)*T632</f>
        <v>0</v>
      </c>
      <c r="M632" s="10">
        <f>SUMIFS('KYPCo Gen Asset Grid 2020'!$P:$P,'KYPCo Gen Asset Grid 2020'!$BJ:$BJ,'Select cpr_ledger'!H632,'KYPCo Gen Asset Grid 2020'!$BL:$BL,'Select cpr_ledger'!R632)*T632</f>
        <v>0</v>
      </c>
      <c r="N632" s="10">
        <f t="shared" si="217"/>
        <v>0</v>
      </c>
      <c r="O632" s="10">
        <f t="shared" si="222"/>
        <v>-1193.96</v>
      </c>
      <c r="P632" s="10">
        <f t="shared" si="223"/>
        <v>-250.73159999999999</v>
      </c>
      <c r="R632" s="11" t="s">
        <v>104</v>
      </c>
      <c r="S632" s="10">
        <f t="shared" si="218"/>
        <v>87448.44</v>
      </c>
      <c r="T632" s="12">
        <f t="shared" si="219"/>
        <v>0.84770351535144595</v>
      </c>
      <c r="U632" s="13">
        <f>SUMIFS('KYPCo Gen Asset Grid 2020'!$BK:$BK,'KYPCo Gen Asset Grid 2020'!$BJ:$BJ,'Select cpr_ledger'!H632,'KYPCo Gen Asset Grid 2020'!$BL:$BL,'Select cpr_ledger'!R632)</f>
        <v>0</v>
      </c>
      <c r="V632" s="14">
        <f t="shared" si="220"/>
        <v>0</v>
      </c>
      <c r="X632" s="17">
        <f t="shared" si="221"/>
        <v>0</v>
      </c>
    </row>
    <row r="633" spans="1:24" x14ac:dyDescent="0.2">
      <c r="A633" t="s">
        <v>11</v>
      </c>
      <c r="B633" t="s">
        <v>43</v>
      </c>
      <c r="C633" t="s">
        <v>13</v>
      </c>
      <c r="D633" t="s">
        <v>44</v>
      </c>
      <c r="E633" t="s">
        <v>15</v>
      </c>
      <c r="F633" t="s">
        <v>16</v>
      </c>
      <c r="G633" t="s">
        <v>24</v>
      </c>
      <c r="H633">
        <v>2012</v>
      </c>
      <c r="I633" s="3">
        <v>115472.63</v>
      </c>
      <c r="J633" s="3">
        <v>22280.400000000001</v>
      </c>
      <c r="K633" s="3">
        <v>93192.23</v>
      </c>
      <c r="L633" s="10">
        <f>SUMIFS('KYPCo Gen Asset Grid 2020'!$O:$O,'KYPCo Gen Asset Grid 2020'!$BJ:$BJ,'Select cpr_ledger'!H633,'KYPCo Gen Asset Grid 2020'!$BL:$BL,'Select cpr_ledger'!R633)*T633</f>
        <v>83466.804432566976</v>
      </c>
      <c r="M633" s="10">
        <f>SUMIFS('KYPCo Gen Asset Grid 2020'!$P:$P,'KYPCo Gen Asset Grid 2020'!$BJ:$BJ,'Select cpr_ledger'!H633,'KYPCo Gen Asset Grid 2020'!$BL:$BL,'Select cpr_ledger'!R633)*T633</f>
        <v>40501.86900099233</v>
      </c>
      <c r="N633" s="10">
        <f t="shared" si="217"/>
        <v>42964.935431574639</v>
      </c>
      <c r="O633" s="10">
        <f t="shared" si="222"/>
        <v>-50227.294568425357</v>
      </c>
      <c r="P633" s="10">
        <f t="shared" si="223"/>
        <v>-10547.731859369325</v>
      </c>
      <c r="R633" s="11" t="s">
        <v>104</v>
      </c>
      <c r="S633" s="10">
        <f t="shared" si="218"/>
        <v>15239097.060000001</v>
      </c>
      <c r="T633" s="12">
        <f t="shared" si="219"/>
        <v>7.5773931713510592E-3</v>
      </c>
      <c r="U633" s="13">
        <f>SUMIFS('KYPCo Gen Asset Grid 2020'!$BK:$BK,'KYPCo Gen Asset Grid 2020'!$BJ:$BJ,'Select cpr_ledger'!H633,'KYPCo Gen Asset Grid 2020'!$BL:$BL,'Select cpr_ledger'!R633)</f>
        <v>5670147.2999999989</v>
      </c>
      <c r="V633" s="14">
        <f t="shared" si="220"/>
        <v>42964.935431574639</v>
      </c>
      <c r="X633" s="17">
        <f t="shared" si="221"/>
        <v>0</v>
      </c>
    </row>
    <row r="634" spans="1:24" x14ac:dyDescent="0.2">
      <c r="A634" t="s">
        <v>11</v>
      </c>
      <c r="B634" t="s">
        <v>26</v>
      </c>
      <c r="C634" t="s">
        <v>13</v>
      </c>
      <c r="D634" t="s">
        <v>27</v>
      </c>
      <c r="E634" t="s">
        <v>15</v>
      </c>
      <c r="F634" t="s">
        <v>16</v>
      </c>
      <c r="G634" t="s">
        <v>24</v>
      </c>
      <c r="H634">
        <v>1965</v>
      </c>
      <c r="I634" s="3">
        <v>12956.51</v>
      </c>
      <c r="J634" s="3">
        <v>11235.53</v>
      </c>
      <c r="K634" s="3">
        <v>1720.98</v>
      </c>
      <c r="L634" s="10">
        <f>SUMIFS('KYPCo Gen Asset Grid 2020'!$O:$O,'KYPCo Gen Asset Grid 2020'!$BJ:$BJ,'Select cpr_ledger'!H634,'KYPCo Gen Asset Grid 2020'!$BL:$BL,'Select cpr_ledger'!R634)*T634</f>
        <v>0</v>
      </c>
      <c r="M634" s="10">
        <f>SUMIFS('KYPCo Gen Asset Grid 2020'!$P:$P,'KYPCo Gen Asset Grid 2020'!$BJ:$BJ,'Select cpr_ledger'!H634,'KYPCo Gen Asset Grid 2020'!$BL:$BL,'Select cpr_ledger'!R634)*T634</f>
        <v>0</v>
      </c>
      <c r="N634" s="10">
        <f t="shared" si="217"/>
        <v>0</v>
      </c>
      <c r="O634" s="10">
        <f t="shared" si="222"/>
        <v>-1720.98</v>
      </c>
      <c r="P634" s="10">
        <f t="shared" si="223"/>
        <v>-361.4058</v>
      </c>
      <c r="R634" s="11" t="s">
        <v>104</v>
      </c>
      <c r="S634" s="10">
        <f t="shared" si="218"/>
        <v>41936.18</v>
      </c>
      <c r="T634" s="12">
        <f t="shared" si="219"/>
        <v>0.3089578020697164</v>
      </c>
      <c r="U634" s="13">
        <f>SUMIFS('KYPCo Gen Asset Grid 2020'!$BK:$BK,'KYPCo Gen Asset Grid 2020'!$BJ:$BJ,'Select cpr_ledger'!H634,'KYPCo Gen Asset Grid 2020'!$BL:$BL,'Select cpr_ledger'!R634)</f>
        <v>0</v>
      </c>
      <c r="V634" s="14">
        <f t="shared" si="220"/>
        <v>0</v>
      </c>
      <c r="X634" s="17">
        <f t="shared" si="221"/>
        <v>0</v>
      </c>
    </row>
    <row r="635" spans="1:24" x14ac:dyDescent="0.2">
      <c r="A635" t="s">
        <v>11</v>
      </c>
      <c r="B635" t="s">
        <v>26</v>
      </c>
      <c r="C635" t="s">
        <v>13</v>
      </c>
      <c r="D635" t="s">
        <v>27</v>
      </c>
      <c r="E635" t="s">
        <v>15</v>
      </c>
      <c r="F635" t="s">
        <v>16</v>
      </c>
      <c r="G635" t="s">
        <v>24</v>
      </c>
      <c r="H635">
        <v>1999</v>
      </c>
      <c r="I635" s="3">
        <v>10407.89</v>
      </c>
      <c r="J635" s="3">
        <v>6186.94</v>
      </c>
      <c r="K635" s="3">
        <v>4220.95</v>
      </c>
      <c r="L635" s="10">
        <f>SUMIFS('KYPCo Gen Asset Grid 2020'!$O:$O,'KYPCo Gen Asset Grid 2020'!$BJ:$BJ,'Select cpr_ledger'!H635,'KYPCo Gen Asset Grid 2020'!$BL:$BL,'Select cpr_ledger'!R635)*T635</f>
        <v>11442.004385162958</v>
      </c>
      <c r="M635" s="10">
        <f>SUMIFS('KYPCo Gen Asset Grid 2020'!$P:$P,'KYPCo Gen Asset Grid 2020'!$BJ:$BJ,'Select cpr_ledger'!H635,'KYPCo Gen Asset Grid 2020'!$BL:$BL,'Select cpr_ledger'!R635)*T635</f>
        <v>11442.004385162958</v>
      </c>
      <c r="N635" s="10">
        <f t="shared" si="217"/>
        <v>0</v>
      </c>
      <c r="O635" s="10">
        <f t="shared" si="222"/>
        <v>-4220.95</v>
      </c>
      <c r="P635" s="10">
        <f t="shared" si="223"/>
        <v>-886.39949999999988</v>
      </c>
      <c r="R635" s="11" t="s">
        <v>104</v>
      </c>
      <c r="S635" s="10">
        <f t="shared" si="218"/>
        <v>974164.55</v>
      </c>
      <c r="T635" s="12">
        <f t="shared" si="219"/>
        <v>1.0683913718683357E-2</v>
      </c>
      <c r="U635" s="13">
        <f>SUMIFS('KYPCo Gen Asset Grid 2020'!$BK:$BK,'KYPCo Gen Asset Grid 2020'!$BJ:$BJ,'Select cpr_ledger'!H635,'KYPCo Gen Asset Grid 2020'!$BL:$BL,'Select cpr_ledger'!R635)</f>
        <v>0</v>
      </c>
      <c r="V635" s="14">
        <f t="shared" si="220"/>
        <v>0</v>
      </c>
      <c r="X635" s="17">
        <f t="shared" si="221"/>
        <v>0</v>
      </c>
    </row>
    <row r="636" spans="1:24" x14ac:dyDescent="0.2">
      <c r="A636" t="s">
        <v>11</v>
      </c>
      <c r="B636" t="s">
        <v>12</v>
      </c>
      <c r="C636" t="s">
        <v>13</v>
      </c>
      <c r="D636" t="s">
        <v>18</v>
      </c>
      <c r="E636" t="s">
        <v>15</v>
      </c>
      <c r="F636" t="s">
        <v>19</v>
      </c>
      <c r="G636" t="s">
        <v>20</v>
      </c>
      <c r="H636">
        <v>2009</v>
      </c>
      <c r="I636" s="3">
        <v>12572933.16</v>
      </c>
      <c r="J636" s="3">
        <v>4277887.58</v>
      </c>
      <c r="K636" s="3">
        <v>8295045.5800000001</v>
      </c>
      <c r="L636" s="10">
        <f>SUMIFS('KYPCo Gen Asset Grid 2020'!$O:$O,'KYPCo Gen Asset Grid 2020'!$BJ:$BJ,'Select cpr_ledger'!H636,'KYPCo Gen Asset Grid 2020'!$BL:$BL,'Select cpr_ledger'!R636)*T636</f>
        <v>6545287.4577848362</v>
      </c>
      <c r="M636" s="10">
        <f>SUMIFS('KYPCo Gen Asset Grid 2020'!$P:$P,'KYPCo Gen Asset Grid 2020'!$BJ:$BJ,'Select cpr_ledger'!H636,'KYPCo Gen Asset Grid 2020'!$BL:$BL,'Select cpr_ledger'!R636)*T636</f>
        <v>4387817.1278705755</v>
      </c>
      <c r="N636" s="10">
        <f t="shared" si="217"/>
        <v>2157470.3299142611</v>
      </c>
      <c r="O636" s="10">
        <f t="shared" si="222"/>
        <v>-6137575.2500857394</v>
      </c>
      <c r="P636" s="10">
        <f t="shared" si="223"/>
        <v>-1288890.8025180053</v>
      </c>
      <c r="R636" s="11" t="s">
        <v>104</v>
      </c>
      <c r="S636" s="10">
        <f t="shared" si="218"/>
        <v>23156906.130000003</v>
      </c>
      <c r="T636" s="12">
        <f t="shared" si="219"/>
        <v>0.54294529197540942</v>
      </c>
      <c r="U636" s="13">
        <f>SUMIFS('KYPCo Gen Asset Grid 2020'!$BK:$BK,'KYPCo Gen Asset Grid 2020'!$BJ:$BJ,'Select cpr_ledger'!H636,'KYPCo Gen Asset Grid 2020'!$BL:$BL,'Select cpr_ledger'!R636)</f>
        <v>3973642.21</v>
      </c>
      <c r="V636" s="14">
        <f t="shared" si="220"/>
        <v>2157470.3299142611</v>
      </c>
      <c r="X636" s="17">
        <f t="shared" si="221"/>
        <v>0</v>
      </c>
    </row>
    <row r="637" spans="1:24" x14ac:dyDescent="0.2">
      <c r="A637" t="s">
        <v>11</v>
      </c>
      <c r="B637" t="s">
        <v>12</v>
      </c>
      <c r="C637" t="s">
        <v>13</v>
      </c>
      <c r="D637" t="s">
        <v>18</v>
      </c>
      <c r="E637" t="s">
        <v>15</v>
      </c>
      <c r="F637" t="s">
        <v>19</v>
      </c>
      <c r="G637" t="s">
        <v>20</v>
      </c>
      <c r="H637">
        <v>1984</v>
      </c>
      <c r="I637" s="3">
        <v>1267892.1000000001</v>
      </c>
      <c r="J637" s="3">
        <v>1273814.28</v>
      </c>
      <c r="K637" s="3">
        <v>-5922.18</v>
      </c>
      <c r="L637" s="10">
        <f>SUMIFS('KYPCo Gen Asset Grid 2020'!$O:$O,'KYPCo Gen Asset Grid 2020'!$BJ:$BJ,'Select cpr_ledger'!H637,'KYPCo Gen Asset Grid 2020'!$BL:$BL,'Select cpr_ledger'!R637)*T637</f>
        <v>192065.04695714545</v>
      </c>
      <c r="M637" s="10">
        <f>SUMIFS('KYPCo Gen Asset Grid 2020'!$P:$P,'KYPCo Gen Asset Grid 2020'!$BJ:$BJ,'Select cpr_ledger'!H637,'KYPCo Gen Asset Grid 2020'!$BL:$BL,'Select cpr_ledger'!R637)*T637</f>
        <v>192065.04695714545</v>
      </c>
      <c r="N637" s="10">
        <f t="shared" si="217"/>
        <v>0</v>
      </c>
      <c r="O637" s="10">
        <f t="shared" si="222"/>
        <v>5922.18</v>
      </c>
      <c r="P637" s="10">
        <f t="shared" si="223"/>
        <v>1243.6578</v>
      </c>
      <c r="R637" s="11" t="s">
        <v>104</v>
      </c>
      <c r="S637" s="10">
        <f t="shared" si="218"/>
        <v>2738875.73</v>
      </c>
      <c r="T637" s="12">
        <f t="shared" si="219"/>
        <v>0.46292428901109728</v>
      </c>
      <c r="U637" s="13">
        <f>SUMIFS('KYPCo Gen Asset Grid 2020'!$BK:$BK,'KYPCo Gen Asset Grid 2020'!$BJ:$BJ,'Select cpr_ledger'!H637,'KYPCo Gen Asset Grid 2020'!$BL:$BL,'Select cpr_ledger'!R637)</f>
        <v>0</v>
      </c>
      <c r="V637" s="14">
        <f t="shared" si="220"/>
        <v>0</v>
      </c>
      <c r="X637" s="17">
        <f t="shared" si="221"/>
        <v>0</v>
      </c>
    </row>
    <row r="638" spans="1:24" x14ac:dyDescent="0.2">
      <c r="A638" t="s">
        <v>11</v>
      </c>
      <c r="B638" t="s">
        <v>22</v>
      </c>
      <c r="C638" t="s">
        <v>13</v>
      </c>
      <c r="D638" t="s">
        <v>25</v>
      </c>
      <c r="E638" t="s">
        <v>15</v>
      </c>
      <c r="F638" t="s">
        <v>16</v>
      </c>
      <c r="G638" t="s">
        <v>24</v>
      </c>
      <c r="H638">
        <v>2011</v>
      </c>
      <c r="I638" s="3">
        <v>154350.70000000001</v>
      </c>
      <c r="J638" s="3">
        <v>43056.45</v>
      </c>
      <c r="K638" s="3">
        <v>111294.25</v>
      </c>
      <c r="L638" s="10">
        <f>SUMIFS('KYPCo Gen Asset Grid 2020'!$O:$O,'KYPCo Gen Asset Grid 2020'!$BJ:$BJ,'Select cpr_ledger'!H638,'KYPCo Gen Asset Grid 2020'!$BL:$BL,'Select cpr_ledger'!R638)*T638</f>
        <v>64149.272104477197</v>
      </c>
      <c r="M638" s="10">
        <f>SUMIFS('KYPCo Gen Asset Grid 2020'!$P:$P,'KYPCo Gen Asset Grid 2020'!$BJ:$BJ,'Select cpr_ledger'!H638,'KYPCo Gen Asset Grid 2020'!$BL:$BL,'Select cpr_ledger'!R638)*T638</f>
        <v>34096.685133803585</v>
      </c>
      <c r="N638" s="10">
        <f t="shared" si="217"/>
        <v>30052.586970673608</v>
      </c>
      <c r="O638" s="10">
        <f t="shared" si="222"/>
        <v>-81241.663029326388</v>
      </c>
      <c r="P638" s="10">
        <f t="shared" si="223"/>
        <v>-17060.749236158539</v>
      </c>
      <c r="R638" s="11" t="s">
        <v>104</v>
      </c>
      <c r="S638" s="10">
        <f t="shared" si="218"/>
        <v>8499666.120000001</v>
      </c>
      <c r="T638" s="12">
        <f t="shared" si="219"/>
        <v>1.8159619192194811E-2</v>
      </c>
      <c r="U638" s="13">
        <f>SUMIFS('KYPCo Gen Asset Grid 2020'!$BK:$BK,'KYPCo Gen Asset Grid 2020'!$BJ:$BJ,'Select cpr_ledger'!H638,'KYPCo Gen Asset Grid 2020'!$BL:$BL,'Select cpr_ledger'!R638)</f>
        <v>1654912.8399999994</v>
      </c>
      <c r="V638" s="14">
        <f t="shared" si="220"/>
        <v>30052.586970673608</v>
      </c>
      <c r="X638" s="17">
        <f t="shared" si="221"/>
        <v>0</v>
      </c>
    </row>
    <row r="639" spans="1:24" x14ac:dyDescent="0.2">
      <c r="A639" t="s">
        <v>11</v>
      </c>
      <c r="B639" t="s">
        <v>21</v>
      </c>
      <c r="C639" t="s">
        <v>13</v>
      </c>
      <c r="D639" t="s">
        <v>48</v>
      </c>
      <c r="E639" t="s">
        <v>15</v>
      </c>
      <c r="F639" t="s">
        <v>16</v>
      </c>
      <c r="G639" t="s">
        <v>24</v>
      </c>
      <c r="H639">
        <v>1997</v>
      </c>
      <c r="I639" s="3">
        <v>109987.04</v>
      </c>
      <c r="J639" s="3">
        <v>56725.04</v>
      </c>
      <c r="K639" s="3">
        <v>53262</v>
      </c>
      <c r="L639" s="10">
        <f>SUMIFS('KYPCo Gen Asset Grid 2020'!$O:$O,'KYPCo Gen Asset Grid 2020'!$BJ:$BJ,'Select cpr_ledger'!H639,'KYPCo Gen Asset Grid 2020'!$BL:$BL,'Select cpr_ledger'!R639)*T639</f>
        <v>0</v>
      </c>
      <c r="M639" s="10">
        <f>SUMIFS('KYPCo Gen Asset Grid 2020'!$P:$P,'KYPCo Gen Asset Grid 2020'!$BJ:$BJ,'Select cpr_ledger'!H639,'KYPCo Gen Asset Grid 2020'!$BL:$BL,'Select cpr_ledger'!R639)*T639</f>
        <v>0</v>
      </c>
      <c r="N639" s="10">
        <f t="shared" si="217"/>
        <v>0</v>
      </c>
      <c r="O639" s="10">
        <f t="shared" ref="O639:O658" si="224">N639-K639</f>
        <v>-53262</v>
      </c>
      <c r="P639" s="10">
        <f t="shared" ref="P639:P658" si="225">O639*0.21</f>
        <v>-11185.02</v>
      </c>
      <c r="R639" s="11" t="s">
        <v>106</v>
      </c>
      <c r="S639" s="10">
        <f t="shared" si="218"/>
        <v>112464.93</v>
      </c>
      <c r="T639" s="12">
        <f t="shared" si="219"/>
        <v>0.97796744282862225</v>
      </c>
      <c r="U639" s="13">
        <f>SUMIFS('KYPCo Gen Asset Grid 2020'!$BK:$BK,'KYPCo Gen Asset Grid 2020'!$BJ:$BJ,'Select cpr_ledger'!H639,'KYPCo Gen Asset Grid 2020'!$BL:$BL,'Select cpr_ledger'!R639)</f>
        <v>0</v>
      </c>
      <c r="V639" s="14">
        <f t="shared" si="220"/>
        <v>0</v>
      </c>
      <c r="X639" s="17">
        <f t="shared" si="221"/>
        <v>0</v>
      </c>
    </row>
    <row r="640" spans="1:24" x14ac:dyDescent="0.2">
      <c r="A640" t="s">
        <v>11</v>
      </c>
      <c r="B640" t="s">
        <v>12</v>
      </c>
      <c r="C640" t="s">
        <v>13</v>
      </c>
      <c r="D640" t="s">
        <v>18</v>
      </c>
      <c r="E640" t="s">
        <v>15</v>
      </c>
      <c r="F640" t="s">
        <v>19</v>
      </c>
      <c r="G640" t="s">
        <v>20</v>
      </c>
      <c r="H640">
        <v>1976</v>
      </c>
      <c r="I640" s="3">
        <v>5136253.41</v>
      </c>
      <c r="J640" s="3">
        <v>5176760.0599999996</v>
      </c>
      <c r="K640" s="3">
        <v>-40506.65</v>
      </c>
      <c r="L640" s="10">
        <f>SUMIFS('KYPCo Gen Asset Grid 2020'!$O:$O,'KYPCo Gen Asset Grid 2020'!$BJ:$BJ,'Select cpr_ledger'!H640,'KYPCo Gen Asset Grid 2020'!$BL:$BL,'Select cpr_ledger'!R640)*T640</f>
        <v>11982687.035412608</v>
      </c>
      <c r="M640" s="10">
        <f>SUMIFS('KYPCo Gen Asset Grid 2020'!$P:$P,'KYPCo Gen Asset Grid 2020'!$BJ:$BJ,'Select cpr_ledger'!H640,'KYPCo Gen Asset Grid 2020'!$BL:$BL,'Select cpr_ledger'!R640)*T640</f>
        <v>11982687.035412608</v>
      </c>
      <c r="N640" s="10">
        <f t="shared" si="217"/>
        <v>0</v>
      </c>
      <c r="O640" s="10">
        <f t="shared" si="224"/>
        <v>40506.65</v>
      </c>
      <c r="P640" s="10">
        <f t="shared" si="225"/>
        <v>8506.3965000000007</v>
      </c>
      <c r="R640" s="11" t="s">
        <v>104</v>
      </c>
      <c r="S640" s="10">
        <f t="shared" si="218"/>
        <v>5393954.4199999999</v>
      </c>
      <c r="T640" s="12">
        <f t="shared" si="219"/>
        <v>0.95222410314694506</v>
      </c>
      <c r="U640" s="13">
        <f>SUMIFS('KYPCo Gen Asset Grid 2020'!$BK:$BK,'KYPCo Gen Asset Grid 2020'!$BJ:$BJ,'Select cpr_ledger'!H640,'KYPCo Gen Asset Grid 2020'!$BL:$BL,'Select cpr_ledger'!R640)</f>
        <v>0</v>
      </c>
      <c r="V640" s="14">
        <f t="shared" si="220"/>
        <v>0</v>
      </c>
      <c r="X640" s="17">
        <f t="shared" si="221"/>
        <v>0</v>
      </c>
    </row>
    <row r="641" spans="1:24" x14ac:dyDescent="0.2">
      <c r="A641" t="s">
        <v>11</v>
      </c>
      <c r="B641" t="s">
        <v>34</v>
      </c>
      <c r="C641" t="s">
        <v>13</v>
      </c>
      <c r="D641" t="s">
        <v>40</v>
      </c>
      <c r="E641" t="s">
        <v>15</v>
      </c>
      <c r="F641" t="s">
        <v>19</v>
      </c>
      <c r="G641" t="s">
        <v>20</v>
      </c>
      <c r="H641">
        <v>2005</v>
      </c>
      <c r="I641" s="3">
        <v>121930.06</v>
      </c>
      <c r="J641" s="3">
        <v>57175.72</v>
      </c>
      <c r="K641" s="3">
        <v>64754.34</v>
      </c>
      <c r="L641" s="10">
        <f>SUMIFS('KYPCo Gen Asset Grid 2020'!$O:$O,'KYPCo Gen Asset Grid 2020'!$BJ:$BJ,'Select cpr_ledger'!H641,'KYPCo Gen Asset Grid 2020'!$BL:$BL,'Select cpr_ledger'!R641)*T641</f>
        <v>34320.48466455676</v>
      </c>
      <c r="M641" s="10">
        <f>SUMIFS('KYPCo Gen Asset Grid 2020'!$P:$P,'KYPCo Gen Asset Grid 2020'!$BJ:$BJ,'Select cpr_ledger'!H641,'KYPCo Gen Asset Grid 2020'!$BL:$BL,'Select cpr_ledger'!R641)*T641</f>
        <v>27430.129380668142</v>
      </c>
      <c r="N641" s="10">
        <f t="shared" si="217"/>
        <v>6890.3552838886153</v>
      </c>
      <c r="O641" s="10">
        <f t="shared" si="224"/>
        <v>-57863.984716111379</v>
      </c>
      <c r="P641" s="10">
        <f t="shared" si="225"/>
        <v>-12151.43679038339</v>
      </c>
      <c r="R641" s="11" t="s">
        <v>104</v>
      </c>
      <c r="S641" s="10">
        <f t="shared" si="218"/>
        <v>21800680.739999998</v>
      </c>
      <c r="T641" s="12">
        <f t="shared" si="219"/>
        <v>5.5929473695875065E-3</v>
      </c>
      <c r="U641" s="13">
        <f>SUMIFS('KYPCo Gen Asset Grid 2020'!$BK:$BK,'KYPCo Gen Asset Grid 2020'!$BJ:$BJ,'Select cpr_ledger'!H641,'KYPCo Gen Asset Grid 2020'!$BL:$BL,'Select cpr_ledger'!R641)</f>
        <v>1231972.1299999997</v>
      </c>
      <c r="V641" s="14">
        <f t="shared" si="220"/>
        <v>6890.3552838886153</v>
      </c>
      <c r="X641" s="17">
        <f t="shared" si="221"/>
        <v>0</v>
      </c>
    </row>
    <row r="642" spans="1:24" x14ac:dyDescent="0.2">
      <c r="A642" t="s">
        <v>11</v>
      </c>
      <c r="B642" t="s">
        <v>26</v>
      </c>
      <c r="C642" t="s">
        <v>13</v>
      </c>
      <c r="D642" t="s">
        <v>27</v>
      </c>
      <c r="E642" t="s">
        <v>15</v>
      </c>
      <c r="F642" t="s">
        <v>16</v>
      </c>
      <c r="G642" t="s">
        <v>24</v>
      </c>
      <c r="H642">
        <v>1967</v>
      </c>
      <c r="I642" s="3">
        <v>153.19999999999999</v>
      </c>
      <c r="J642" s="3">
        <v>133.53</v>
      </c>
      <c r="K642" s="3">
        <v>19.670000000000002</v>
      </c>
      <c r="L642" s="10">
        <f>SUMIFS('KYPCo Gen Asset Grid 2020'!$O:$O,'KYPCo Gen Asset Grid 2020'!$BJ:$BJ,'Select cpr_ledger'!H642,'KYPCo Gen Asset Grid 2020'!$BL:$BL,'Select cpr_ledger'!R642)*T642</f>
        <v>0</v>
      </c>
      <c r="M642" s="10">
        <f>SUMIFS('KYPCo Gen Asset Grid 2020'!$P:$P,'KYPCo Gen Asset Grid 2020'!$BJ:$BJ,'Select cpr_ledger'!H642,'KYPCo Gen Asset Grid 2020'!$BL:$BL,'Select cpr_ledger'!R642)*T642</f>
        <v>0</v>
      </c>
      <c r="N642" s="10">
        <f t="shared" si="217"/>
        <v>0</v>
      </c>
      <c r="O642" s="10">
        <f t="shared" si="224"/>
        <v>-19.670000000000002</v>
      </c>
      <c r="P642" s="10">
        <f t="shared" si="225"/>
        <v>-4.1307</v>
      </c>
      <c r="R642" s="11" t="s">
        <v>104</v>
      </c>
      <c r="S642" s="10">
        <f t="shared" si="218"/>
        <v>3145.75</v>
      </c>
      <c r="T642" s="12">
        <f t="shared" si="219"/>
        <v>4.870062783120082E-2</v>
      </c>
      <c r="U642" s="13">
        <f>SUMIFS('KYPCo Gen Asset Grid 2020'!$BK:$BK,'KYPCo Gen Asset Grid 2020'!$BJ:$BJ,'Select cpr_ledger'!H642,'KYPCo Gen Asset Grid 2020'!$BL:$BL,'Select cpr_ledger'!R642)</f>
        <v>0</v>
      </c>
      <c r="V642" s="14">
        <f t="shared" si="220"/>
        <v>0</v>
      </c>
      <c r="X642" s="17">
        <f t="shared" si="221"/>
        <v>0</v>
      </c>
    </row>
    <row r="643" spans="1:24" x14ac:dyDescent="0.2">
      <c r="A643" t="s">
        <v>11</v>
      </c>
      <c r="B643" t="s">
        <v>22</v>
      </c>
      <c r="C643" t="s">
        <v>13</v>
      </c>
      <c r="D643" t="s">
        <v>23</v>
      </c>
      <c r="E643" t="s">
        <v>15</v>
      </c>
      <c r="F643" t="s">
        <v>19</v>
      </c>
      <c r="G643" t="s">
        <v>20</v>
      </c>
      <c r="H643">
        <v>1988</v>
      </c>
      <c r="I643" s="3">
        <v>1499542</v>
      </c>
      <c r="J643" s="3">
        <v>1191322.1000000001</v>
      </c>
      <c r="K643" s="3">
        <v>308219.90000000002</v>
      </c>
      <c r="L643" s="10">
        <f>SUMIFS('KYPCo Gen Asset Grid 2020'!$O:$O,'KYPCo Gen Asset Grid 2020'!$BJ:$BJ,'Select cpr_ledger'!H643,'KYPCo Gen Asset Grid 2020'!$BL:$BL,'Select cpr_ledger'!R643)*T643</f>
        <v>1449279.6579926165</v>
      </c>
      <c r="M643" s="10">
        <f>SUMIFS('KYPCo Gen Asset Grid 2020'!$P:$P,'KYPCo Gen Asset Grid 2020'!$BJ:$BJ,'Select cpr_ledger'!H643,'KYPCo Gen Asset Grid 2020'!$BL:$BL,'Select cpr_ledger'!R643)*T643</f>
        <v>1449279.6579926165</v>
      </c>
      <c r="N643" s="10">
        <f t="shared" si="217"/>
        <v>0</v>
      </c>
      <c r="O643" s="10">
        <f t="shared" si="224"/>
        <v>-308219.90000000002</v>
      </c>
      <c r="P643" s="10">
        <f t="shared" si="225"/>
        <v>-64726.179000000004</v>
      </c>
      <c r="R643" s="11" t="s">
        <v>104</v>
      </c>
      <c r="S643" s="10">
        <f t="shared" si="218"/>
        <v>5592411.0800000001</v>
      </c>
      <c r="T643" s="12">
        <f t="shared" si="219"/>
        <v>0.26813872917224818</v>
      </c>
      <c r="U643" s="13">
        <f>SUMIFS('KYPCo Gen Asset Grid 2020'!$BK:$BK,'KYPCo Gen Asset Grid 2020'!$BJ:$BJ,'Select cpr_ledger'!H643,'KYPCo Gen Asset Grid 2020'!$BL:$BL,'Select cpr_ledger'!R643)</f>
        <v>0</v>
      </c>
      <c r="V643" s="14">
        <f t="shared" si="220"/>
        <v>0</v>
      </c>
      <c r="X643" s="17">
        <f t="shared" si="221"/>
        <v>0</v>
      </c>
    </row>
    <row r="644" spans="1:24" x14ac:dyDescent="0.2">
      <c r="A644" t="s">
        <v>11</v>
      </c>
      <c r="B644" t="s">
        <v>34</v>
      </c>
      <c r="C644" t="s">
        <v>13</v>
      </c>
      <c r="D644" t="s">
        <v>35</v>
      </c>
      <c r="E644" t="s">
        <v>15</v>
      </c>
      <c r="F644" t="s">
        <v>16</v>
      </c>
      <c r="G644" t="s">
        <v>24</v>
      </c>
      <c r="H644">
        <v>1998</v>
      </c>
      <c r="I644" s="3">
        <v>13263.32</v>
      </c>
      <c r="J644" s="3">
        <v>7546.43</v>
      </c>
      <c r="K644" s="3">
        <v>5716.89</v>
      </c>
      <c r="L644" s="10">
        <f>SUMIFS('KYPCo Gen Asset Grid 2020'!$O:$O,'KYPCo Gen Asset Grid 2020'!$BJ:$BJ,'Select cpr_ledger'!H644,'KYPCo Gen Asset Grid 2020'!$BL:$BL,'Select cpr_ledger'!R644)*T644</f>
        <v>840.29449673362444</v>
      </c>
      <c r="M644" s="10">
        <f>SUMIFS('KYPCo Gen Asset Grid 2020'!$P:$P,'KYPCo Gen Asset Grid 2020'!$BJ:$BJ,'Select cpr_ledger'!H644,'KYPCo Gen Asset Grid 2020'!$BL:$BL,'Select cpr_ledger'!R644)*T644</f>
        <v>840.29449673362444</v>
      </c>
      <c r="N644" s="10">
        <f t="shared" si="217"/>
        <v>0</v>
      </c>
      <c r="O644" s="10">
        <f t="shared" si="224"/>
        <v>-5716.89</v>
      </c>
      <c r="P644" s="10">
        <f t="shared" si="225"/>
        <v>-1200.5469000000001</v>
      </c>
      <c r="R644" s="11" t="s">
        <v>104</v>
      </c>
      <c r="S644" s="10">
        <f t="shared" si="218"/>
        <v>5611847.2000000011</v>
      </c>
      <c r="T644" s="12">
        <f t="shared" si="219"/>
        <v>2.3634499528069827E-3</v>
      </c>
      <c r="U644" s="13">
        <f>SUMIFS('KYPCo Gen Asset Grid 2020'!$BK:$BK,'KYPCo Gen Asset Grid 2020'!$BJ:$BJ,'Select cpr_ledger'!H644,'KYPCo Gen Asset Grid 2020'!$BL:$BL,'Select cpr_ledger'!R644)</f>
        <v>0</v>
      </c>
      <c r="V644" s="14">
        <f t="shared" si="220"/>
        <v>0</v>
      </c>
      <c r="X644" s="17">
        <f t="shared" si="221"/>
        <v>0</v>
      </c>
    </row>
    <row r="645" spans="1:24" x14ac:dyDescent="0.2">
      <c r="A645" t="s">
        <v>11</v>
      </c>
      <c r="B645" t="s">
        <v>43</v>
      </c>
      <c r="C645" t="s">
        <v>13</v>
      </c>
      <c r="D645" t="s">
        <v>44</v>
      </c>
      <c r="E645" t="s">
        <v>15</v>
      </c>
      <c r="F645" t="s">
        <v>16</v>
      </c>
      <c r="G645" t="s">
        <v>24</v>
      </c>
      <c r="H645">
        <v>1976</v>
      </c>
      <c r="I645" s="3">
        <v>70411.59</v>
      </c>
      <c r="J645" s="3">
        <v>67275.73</v>
      </c>
      <c r="K645" s="3">
        <v>3135.86</v>
      </c>
      <c r="L645" s="10">
        <f>SUMIFS('KYPCo Gen Asset Grid 2020'!$O:$O,'KYPCo Gen Asset Grid 2020'!$BJ:$BJ,'Select cpr_ledger'!H645,'KYPCo Gen Asset Grid 2020'!$BL:$BL,'Select cpr_ledger'!R645)*T645</f>
        <v>164267.60505879868</v>
      </c>
      <c r="M645" s="10">
        <f>SUMIFS('KYPCo Gen Asset Grid 2020'!$P:$P,'KYPCo Gen Asset Grid 2020'!$BJ:$BJ,'Select cpr_ledger'!H645,'KYPCo Gen Asset Grid 2020'!$BL:$BL,'Select cpr_ledger'!R645)*T645</f>
        <v>164267.60505879868</v>
      </c>
      <c r="N645" s="10">
        <f t="shared" si="217"/>
        <v>0</v>
      </c>
      <c r="O645" s="10">
        <f t="shared" si="224"/>
        <v>-3135.86</v>
      </c>
      <c r="P645" s="10">
        <f t="shared" si="225"/>
        <v>-658.53060000000005</v>
      </c>
      <c r="R645" s="11" t="s">
        <v>104</v>
      </c>
      <c r="S645" s="10">
        <f t="shared" si="218"/>
        <v>5393954.4199999999</v>
      </c>
      <c r="T645" s="12">
        <f t="shared" si="219"/>
        <v>1.3053797736763226E-2</v>
      </c>
      <c r="U645" s="13">
        <f>SUMIFS('KYPCo Gen Asset Grid 2020'!$BK:$BK,'KYPCo Gen Asset Grid 2020'!$BJ:$BJ,'Select cpr_ledger'!H645,'KYPCo Gen Asset Grid 2020'!$BL:$BL,'Select cpr_ledger'!R645)</f>
        <v>0</v>
      </c>
      <c r="V645" s="14">
        <f t="shared" si="220"/>
        <v>0</v>
      </c>
      <c r="X645" s="17">
        <f t="shared" si="221"/>
        <v>0</v>
      </c>
    </row>
    <row r="646" spans="1:24" x14ac:dyDescent="0.2">
      <c r="A646" t="s">
        <v>11</v>
      </c>
      <c r="B646" t="s">
        <v>26</v>
      </c>
      <c r="C646" t="s">
        <v>13</v>
      </c>
      <c r="D646" t="s">
        <v>27</v>
      </c>
      <c r="E646" t="s">
        <v>15</v>
      </c>
      <c r="F646" t="s">
        <v>16</v>
      </c>
      <c r="G646" t="s">
        <v>24</v>
      </c>
      <c r="H646">
        <v>1975</v>
      </c>
      <c r="I646" s="3">
        <v>5240.83</v>
      </c>
      <c r="J646" s="3">
        <v>4660.6899999999996</v>
      </c>
      <c r="K646" s="3">
        <v>580.14</v>
      </c>
      <c r="L646" s="10">
        <f>SUMIFS('KYPCo Gen Asset Grid 2020'!$O:$O,'KYPCo Gen Asset Grid 2020'!$BJ:$BJ,'Select cpr_ledger'!H646,'KYPCo Gen Asset Grid 2020'!$BL:$BL,'Select cpr_ledger'!R646)*T646</f>
        <v>10224.897347931477</v>
      </c>
      <c r="M646" s="10">
        <f>SUMIFS('KYPCo Gen Asset Grid 2020'!$P:$P,'KYPCo Gen Asset Grid 2020'!$BJ:$BJ,'Select cpr_ledger'!H646,'KYPCo Gen Asset Grid 2020'!$BL:$BL,'Select cpr_ledger'!R646)*T646</f>
        <v>10224.897347931477</v>
      </c>
      <c r="N646" s="10">
        <f t="shared" si="217"/>
        <v>0</v>
      </c>
      <c r="O646" s="10">
        <f t="shared" si="224"/>
        <v>-580.14</v>
      </c>
      <c r="P646" s="10">
        <f t="shared" si="225"/>
        <v>-121.82939999999999</v>
      </c>
      <c r="R646" s="11" t="s">
        <v>104</v>
      </c>
      <c r="S646" s="10">
        <f t="shared" si="218"/>
        <v>883928.82</v>
      </c>
      <c r="T646" s="12">
        <f t="shared" si="219"/>
        <v>5.9290181306680331E-3</v>
      </c>
      <c r="U646" s="13">
        <f>SUMIFS('KYPCo Gen Asset Grid 2020'!$BK:$BK,'KYPCo Gen Asset Grid 2020'!$BJ:$BJ,'Select cpr_ledger'!H646,'KYPCo Gen Asset Grid 2020'!$BL:$BL,'Select cpr_ledger'!R646)</f>
        <v>0</v>
      </c>
      <c r="V646" s="14">
        <f t="shared" si="220"/>
        <v>0</v>
      </c>
      <c r="X646" s="17">
        <f t="shared" si="221"/>
        <v>0</v>
      </c>
    </row>
    <row r="647" spans="1:24" x14ac:dyDescent="0.2">
      <c r="A647" t="s">
        <v>11</v>
      </c>
      <c r="B647" t="s">
        <v>26</v>
      </c>
      <c r="C647" t="s">
        <v>13</v>
      </c>
      <c r="D647" t="s">
        <v>45</v>
      </c>
      <c r="E647" t="s">
        <v>15</v>
      </c>
      <c r="F647" t="s">
        <v>19</v>
      </c>
      <c r="G647" t="s">
        <v>20</v>
      </c>
      <c r="H647">
        <v>1971</v>
      </c>
      <c r="I647" s="3">
        <v>9714593.2300000004</v>
      </c>
      <c r="J647" s="3">
        <v>9762037.0700000003</v>
      </c>
      <c r="K647" s="3">
        <v>-47443.839999999997</v>
      </c>
      <c r="L647" s="10">
        <f>SUMIFS('KYPCo Gen Asset Grid 2020'!$O:$O,'KYPCo Gen Asset Grid 2020'!$BJ:$BJ,'Select cpr_ledger'!H647,'KYPCo Gen Asset Grid 2020'!$BL:$BL,'Select cpr_ledger'!R647)*T647</f>
        <v>13795618.400862513</v>
      </c>
      <c r="M647" s="10">
        <f>SUMIFS('KYPCo Gen Asset Grid 2020'!$P:$P,'KYPCo Gen Asset Grid 2020'!$BJ:$BJ,'Select cpr_ledger'!H647,'KYPCo Gen Asset Grid 2020'!$BL:$BL,'Select cpr_ledger'!R647)*T647</f>
        <v>13795618.400862513</v>
      </c>
      <c r="N647" s="10">
        <f t="shared" si="217"/>
        <v>0</v>
      </c>
      <c r="O647" s="10">
        <f t="shared" si="224"/>
        <v>47443.839999999997</v>
      </c>
      <c r="P647" s="10">
        <f t="shared" si="225"/>
        <v>9963.2063999999991</v>
      </c>
      <c r="R647" s="11" t="s">
        <v>104</v>
      </c>
      <c r="S647" s="10">
        <f t="shared" si="218"/>
        <v>69866541.61999999</v>
      </c>
      <c r="T647" s="12">
        <f t="shared" si="219"/>
        <v>0.13904499929074923</v>
      </c>
      <c r="U647" s="13">
        <f>SUMIFS('KYPCo Gen Asset Grid 2020'!$BK:$BK,'KYPCo Gen Asset Grid 2020'!$BJ:$BJ,'Select cpr_ledger'!H647,'KYPCo Gen Asset Grid 2020'!$BL:$BL,'Select cpr_ledger'!R647)</f>
        <v>0</v>
      </c>
      <c r="V647" s="14">
        <f t="shared" si="220"/>
        <v>0</v>
      </c>
      <c r="X647" s="17">
        <f t="shared" si="221"/>
        <v>0</v>
      </c>
    </row>
    <row r="648" spans="1:24" x14ac:dyDescent="0.2">
      <c r="A648" t="s">
        <v>11</v>
      </c>
      <c r="B648" t="s">
        <v>34</v>
      </c>
      <c r="C648" t="s">
        <v>13</v>
      </c>
      <c r="D648" t="s">
        <v>35</v>
      </c>
      <c r="E648" t="s">
        <v>15</v>
      </c>
      <c r="F648" t="s">
        <v>16</v>
      </c>
      <c r="G648" t="s">
        <v>24</v>
      </c>
      <c r="H648">
        <v>2011</v>
      </c>
      <c r="I648" s="3">
        <v>6582.89</v>
      </c>
      <c r="J648" s="3">
        <v>1581.42</v>
      </c>
      <c r="K648" s="3">
        <v>5001.47</v>
      </c>
      <c r="L648" s="10">
        <f>SUMIFS('KYPCo Gen Asset Grid 2020'!$O:$O,'KYPCo Gen Asset Grid 2020'!$BJ:$BJ,'Select cpr_ledger'!H648,'KYPCo Gen Asset Grid 2020'!$BL:$BL,'Select cpr_ledger'!R648)*T648</f>
        <v>2735.8969013023061</v>
      </c>
      <c r="M648" s="10">
        <f>SUMIFS('KYPCo Gen Asset Grid 2020'!$P:$P,'KYPCo Gen Asset Grid 2020'!$BJ:$BJ,'Select cpr_ledger'!H648,'KYPCo Gen Asset Grid 2020'!$BL:$BL,'Select cpr_ledger'!R648)*T648</f>
        <v>1454.1866515698619</v>
      </c>
      <c r="N648" s="10">
        <f t="shared" si="217"/>
        <v>1281.710249732444</v>
      </c>
      <c r="O648" s="10">
        <f t="shared" si="224"/>
        <v>-3719.7597502675562</v>
      </c>
      <c r="P648" s="10">
        <f t="shared" si="225"/>
        <v>-781.1495475561868</v>
      </c>
      <c r="R648" s="11" t="s">
        <v>104</v>
      </c>
      <c r="S648" s="10">
        <f t="shared" si="218"/>
        <v>8499666.120000001</v>
      </c>
      <c r="T648" s="12">
        <f t="shared" si="219"/>
        <v>7.7448806895017179E-4</v>
      </c>
      <c r="U648" s="13">
        <f>SUMIFS('KYPCo Gen Asset Grid 2020'!$BK:$BK,'KYPCo Gen Asset Grid 2020'!$BJ:$BJ,'Select cpr_ledger'!H648,'KYPCo Gen Asset Grid 2020'!$BL:$BL,'Select cpr_ledger'!R648)</f>
        <v>1654912.8399999994</v>
      </c>
      <c r="V648" s="14">
        <f t="shared" si="220"/>
        <v>1281.710249732444</v>
      </c>
      <c r="X648" s="17">
        <f t="shared" si="221"/>
        <v>0</v>
      </c>
    </row>
    <row r="649" spans="1:24" x14ac:dyDescent="0.2">
      <c r="A649" t="s">
        <v>11</v>
      </c>
      <c r="B649" t="s">
        <v>22</v>
      </c>
      <c r="C649" t="s">
        <v>13</v>
      </c>
      <c r="D649" t="s">
        <v>25</v>
      </c>
      <c r="E649" t="s">
        <v>15</v>
      </c>
      <c r="F649" t="s">
        <v>16</v>
      </c>
      <c r="G649" t="s">
        <v>24</v>
      </c>
      <c r="H649">
        <v>1981</v>
      </c>
      <c r="I649" s="3">
        <v>809682.73</v>
      </c>
      <c r="J649" s="3">
        <v>774763.87</v>
      </c>
      <c r="K649" s="3">
        <v>34918.86</v>
      </c>
      <c r="L649" s="10">
        <f>SUMIFS('KYPCo Gen Asset Grid 2020'!$O:$O,'KYPCo Gen Asset Grid 2020'!$BJ:$BJ,'Select cpr_ledger'!H649,'KYPCo Gen Asset Grid 2020'!$BL:$BL,'Select cpr_ledger'!R649)*T649</f>
        <v>213083.49681856594</v>
      </c>
      <c r="M649" s="10">
        <f>SUMIFS('KYPCo Gen Asset Grid 2020'!$P:$P,'KYPCo Gen Asset Grid 2020'!$BJ:$BJ,'Select cpr_ledger'!H649,'KYPCo Gen Asset Grid 2020'!$BL:$BL,'Select cpr_ledger'!R649)*T649</f>
        <v>213083.49681856594</v>
      </c>
      <c r="N649" s="10">
        <f t="shared" si="217"/>
        <v>0</v>
      </c>
      <c r="O649" s="10">
        <f t="shared" si="224"/>
        <v>-34918.86</v>
      </c>
      <c r="P649" s="10">
        <f t="shared" si="225"/>
        <v>-7332.9605999999994</v>
      </c>
      <c r="R649" s="11" t="s">
        <v>104</v>
      </c>
      <c r="S649" s="10">
        <f t="shared" si="218"/>
        <v>2469681.64</v>
      </c>
      <c r="T649" s="12">
        <f t="shared" si="219"/>
        <v>0.32784902996646964</v>
      </c>
      <c r="U649" s="13">
        <f>SUMIFS('KYPCo Gen Asset Grid 2020'!$BK:$BK,'KYPCo Gen Asset Grid 2020'!$BJ:$BJ,'Select cpr_ledger'!H649,'KYPCo Gen Asset Grid 2020'!$BL:$BL,'Select cpr_ledger'!R649)</f>
        <v>0</v>
      </c>
      <c r="V649" s="14">
        <f t="shared" si="220"/>
        <v>0</v>
      </c>
      <c r="X649" s="17">
        <f t="shared" si="221"/>
        <v>0</v>
      </c>
    </row>
    <row r="650" spans="1:24" x14ac:dyDescent="0.2">
      <c r="A650" t="s">
        <v>11</v>
      </c>
      <c r="B650" t="s">
        <v>28</v>
      </c>
      <c r="C650" t="s">
        <v>13</v>
      </c>
      <c r="D650" t="s">
        <v>76</v>
      </c>
      <c r="E650" t="s">
        <v>15</v>
      </c>
      <c r="F650" t="s">
        <v>30</v>
      </c>
      <c r="G650" t="s">
        <v>77</v>
      </c>
      <c r="H650">
        <v>2020</v>
      </c>
      <c r="I650" s="3">
        <v>1279486.6200000001</v>
      </c>
      <c r="J650" s="3">
        <v>127494.21</v>
      </c>
      <c r="K650" s="3">
        <v>1151992.4099999999</v>
      </c>
      <c r="L650" s="10">
        <f>I650</f>
        <v>1279486.6200000001</v>
      </c>
      <c r="M650" s="10">
        <f>L650*6/36</f>
        <v>213247.77000000002</v>
      </c>
      <c r="N650" s="10">
        <f t="shared" ref="N650" si="226">L650-M650</f>
        <v>1066238.8500000001</v>
      </c>
      <c r="O650" s="10">
        <f t="shared" si="224"/>
        <v>-85753.559999999823</v>
      </c>
      <c r="P650" s="10">
        <f t="shared" si="225"/>
        <v>-18008.247599999962</v>
      </c>
      <c r="Q650" s="11" t="s">
        <v>99</v>
      </c>
      <c r="S650" s="11"/>
    </row>
    <row r="651" spans="1:24" x14ac:dyDescent="0.2">
      <c r="A651" t="s">
        <v>11</v>
      </c>
      <c r="B651" t="s">
        <v>43</v>
      </c>
      <c r="C651" t="s">
        <v>13</v>
      </c>
      <c r="D651" t="s">
        <v>52</v>
      </c>
      <c r="E651" t="s">
        <v>15</v>
      </c>
      <c r="F651" t="s">
        <v>19</v>
      </c>
      <c r="G651" t="s">
        <v>20</v>
      </c>
      <c r="H651">
        <v>2007</v>
      </c>
      <c r="I651" s="3">
        <v>127213.87</v>
      </c>
      <c r="J651" s="3">
        <v>35253.69</v>
      </c>
      <c r="K651" s="3">
        <v>91960.18</v>
      </c>
      <c r="L651" s="10">
        <f>SUMIFS('KYPCo Gen Asset Grid 2020'!$O:$O,'KYPCo Gen Asset Grid 2020'!$BJ:$BJ,'Select cpr_ledger'!H651,'KYPCo Gen Asset Grid 2020'!$BL:$BL,'Select cpr_ledger'!R651)*T651</f>
        <v>47975.616340121698</v>
      </c>
      <c r="M651" s="10">
        <f>SUMIFS('KYPCo Gen Asset Grid 2020'!$P:$P,'KYPCo Gen Asset Grid 2020'!$BJ:$BJ,'Select cpr_ledger'!H651,'KYPCo Gen Asset Grid 2020'!$BL:$BL,'Select cpr_ledger'!R651)*T651</f>
        <v>34208.640489378675</v>
      </c>
      <c r="N651" s="10">
        <f t="shared" ref="N651:N658" si="227">V651</f>
        <v>13766.975850743025</v>
      </c>
      <c r="O651" s="10">
        <f t="shared" si="224"/>
        <v>-78193.20414925697</v>
      </c>
      <c r="P651" s="10">
        <f t="shared" si="225"/>
        <v>-16420.572871343964</v>
      </c>
      <c r="R651" s="11" t="s">
        <v>104</v>
      </c>
      <c r="S651" s="10">
        <f t="shared" ref="S651:S658" si="228">SUMIFS($I:$I,$H:$H,H651,$R:$R,R651)</f>
        <v>514164505.98999995</v>
      </c>
      <c r="T651" s="12">
        <f t="shared" ref="T651:T658" si="229">I651/S651</f>
        <v>2.4741861508906682E-4</v>
      </c>
      <c r="U651" s="13">
        <f>SUMIFS('KYPCo Gen Asset Grid 2020'!$BK:$BK,'KYPCo Gen Asset Grid 2020'!$BJ:$BJ,'Select cpr_ledger'!H651,'KYPCo Gen Asset Grid 2020'!$BL:$BL,'Select cpr_ledger'!R651)</f>
        <v>55642441.640000008</v>
      </c>
      <c r="V651" s="14">
        <f t="shared" ref="V651:V658" si="230">U651*T651</f>
        <v>13766.975850743025</v>
      </c>
      <c r="X651" s="17">
        <f t="shared" ref="X651:X658" si="231">L651-M651-V651</f>
        <v>0</v>
      </c>
    </row>
    <row r="652" spans="1:24" x14ac:dyDescent="0.2">
      <c r="A652" t="s">
        <v>11</v>
      </c>
      <c r="B652" t="s">
        <v>26</v>
      </c>
      <c r="C652" t="s">
        <v>13</v>
      </c>
      <c r="D652" t="s">
        <v>27</v>
      </c>
      <c r="E652" t="s">
        <v>15</v>
      </c>
      <c r="F652" t="s">
        <v>16</v>
      </c>
      <c r="G652" t="s">
        <v>24</v>
      </c>
      <c r="H652">
        <v>1992</v>
      </c>
      <c r="I652" s="3">
        <v>3824.33</v>
      </c>
      <c r="J652" s="3">
        <v>3013.53</v>
      </c>
      <c r="K652" s="3">
        <v>810.8</v>
      </c>
      <c r="L652" s="10">
        <f>SUMIFS('KYPCo Gen Asset Grid 2020'!$O:$O,'KYPCo Gen Asset Grid 2020'!$BJ:$BJ,'Select cpr_ledger'!H652,'KYPCo Gen Asset Grid 2020'!$BL:$BL,'Select cpr_ledger'!R652)*T652</f>
        <v>4035.400482615305</v>
      </c>
      <c r="M652" s="10">
        <f>SUMIFS('KYPCo Gen Asset Grid 2020'!$P:$P,'KYPCo Gen Asset Grid 2020'!$BJ:$BJ,'Select cpr_ledger'!H652,'KYPCo Gen Asset Grid 2020'!$BL:$BL,'Select cpr_ledger'!R652)*T652</f>
        <v>4035.400482615305</v>
      </c>
      <c r="N652" s="10">
        <f t="shared" si="227"/>
        <v>0</v>
      </c>
      <c r="O652" s="10">
        <f t="shared" si="224"/>
        <v>-810.8</v>
      </c>
      <c r="P652" s="10">
        <f t="shared" si="225"/>
        <v>-170.26799999999997</v>
      </c>
      <c r="R652" s="11" t="s">
        <v>104</v>
      </c>
      <c r="S652" s="10">
        <f t="shared" si="228"/>
        <v>5058998.49</v>
      </c>
      <c r="T652" s="12">
        <f t="shared" si="229"/>
        <v>7.5594606473187542E-4</v>
      </c>
      <c r="U652" s="13">
        <f>SUMIFS('KYPCo Gen Asset Grid 2020'!$BK:$BK,'KYPCo Gen Asset Grid 2020'!$BJ:$BJ,'Select cpr_ledger'!H652,'KYPCo Gen Asset Grid 2020'!$BL:$BL,'Select cpr_ledger'!R652)</f>
        <v>0</v>
      </c>
      <c r="V652" s="14">
        <f t="shared" si="230"/>
        <v>0</v>
      </c>
      <c r="X652" s="17">
        <f t="shared" si="231"/>
        <v>0</v>
      </c>
    </row>
    <row r="653" spans="1:24" x14ac:dyDescent="0.2">
      <c r="A653" t="s">
        <v>11</v>
      </c>
      <c r="B653" t="s">
        <v>43</v>
      </c>
      <c r="C653" t="s">
        <v>13</v>
      </c>
      <c r="D653" t="s">
        <v>52</v>
      </c>
      <c r="E653" t="s">
        <v>15</v>
      </c>
      <c r="F653" t="s">
        <v>19</v>
      </c>
      <c r="G653" t="s">
        <v>20</v>
      </c>
      <c r="H653">
        <v>1987</v>
      </c>
      <c r="I653" s="3">
        <v>191826.9</v>
      </c>
      <c r="J653" s="3">
        <v>131913.95000000001</v>
      </c>
      <c r="K653" s="3">
        <v>59912.95</v>
      </c>
      <c r="L653" s="10">
        <f>SUMIFS('KYPCo Gen Asset Grid 2020'!$O:$O,'KYPCo Gen Asset Grid 2020'!$BJ:$BJ,'Select cpr_ledger'!H653,'KYPCo Gen Asset Grid 2020'!$BL:$BL,'Select cpr_ledger'!R653)*T653</f>
        <v>119011.22340311087</v>
      </c>
      <c r="M653" s="10">
        <f>SUMIFS('KYPCo Gen Asset Grid 2020'!$P:$P,'KYPCo Gen Asset Grid 2020'!$BJ:$BJ,'Select cpr_ledger'!H653,'KYPCo Gen Asset Grid 2020'!$BL:$BL,'Select cpr_ledger'!R653)*T653</f>
        <v>119011.22340311087</v>
      </c>
      <c r="N653" s="10">
        <f t="shared" si="227"/>
        <v>0</v>
      </c>
      <c r="O653" s="10">
        <f t="shared" si="224"/>
        <v>-59912.95</v>
      </c>
      <c r="P653" s="10">
        <f t="shared" si="225"/>
        <v>-12581.719499999999</v>
      </c>
      <c r="R653" s="11" t="s">
        <v>104</v>
      </c>
      <c r="S653" s="10">
        <f t="shared" si="228"/>
        <v>3571575.57</v>
      </c>
      <c r="T653" s="12">
        <f t="shared" si="229"/>
        <v>5.3709321345817136E-2</v>
      </c>
      <c r="U653" s="13">
        <f>SUMIFS('KYPCo Gen Asset Grid 2020'!$BK:$BK,'KYPCo Gen Asset Grid 2020'!$BJ:$BJ,'Select cpr_ledger'!H653,'KYPCo Gen Asset Grid 2020'!$BL:$BL,'Select cpr_ledger'!R653)</f>
        <v>0</v>
      </c>
      <c r="V653" s="14">
        <f t="shared" si="230"/>
        <v>0</v>
      </c>
      <c r="X653" s="17">
        <f t="shared" si="231"/>
        <v>0</v>
      </c>
    </row>
    <row r="654" spans="1:24" x14ac:dyDescent="0.2">
      <c r="A654" t="s">
        <v>11</v>
      </c>
      <c r="B654" t="s">
        <v>34</v>
      </c>
      <c r="C654" t="s">
        <v>13</v>
      </c>
      <c r="D654" t="s">
        <v>40</v>
      </c>
      <c r="E654" t="s">
        <v>15</v>
      </c>
      <c r="F654" t="s">
        <v>19</v>
      </c>
      <c r="G654" t="s">
        <v>20</v>
      </c>
      <c r="H654">
        <v>1976</v>
      </c>
      <c r="I654" s="3">
        <v>10732.72</v>
      </c>
      <c r="J654" s="3">
        <v>11054.7</v>
      </c>
      <c r="K654" s="3">
        <v>-321.98</v>
      </c>
      <c r="L654" s="10">
        <f>SUMIFS('KYPCo Gen Asset Grid 2020'!$O:$O,'KYPCo Gen Asset Grid 2020'!$BJ:$BJ,'Select cpr_ledger'!H654,'KYPCo Gen Asset Grid 2020'!$BL:$BL,'Select cpr_ledger'!R654)*T654</f>
        <v>25039.034201140319</v>
      </c>
      <c r="M654" s="10">
        <f>SUMIFS('KYPCo Gen Asset Grid 2020'!$P:$P,'KYPCo Gen Asset Grid 2020'!$BJ:$BJ,'Select cpr_ledger'!H654,'KYPCo Gen Asset Grid 2020'!$BL:$BL,'Select cpr_ledger'!R654)*T654</f>
        <v>25039.034201140319</v>
      </c>
      <c r="N654" s="10">
        <f t="shared" si="227"/>
        <v>0</v>
      </c>
      <c r="O654" s="10">
        <f t="shared" si="224"/>
        <v>321.98</v>
      </c>
      <c r="P654" s="10">
        <f t="shared" si="225"/>
        <v>67.615800000000007</v>
      </c>
      <c r="R654" s="11" t="s">
        <v>104</v>
      </c>
      <c r="S654" s="10">
        <f t="shared" si="228"/>
        <v>5393954.4199999999</v>
      </c>
      <c r="T654" s="12">
        <f t="shared" si="229"/>
        <v>1.9897683896261029E-3</v>
      </c>
      <c r="U654" s="13">
        <f>SUMIFS('KYPCo Gen Asset Grid 2020'!$BK:$BK,'KYPCo Gen Asset Grid 2020'!$BJ:$BJ,'Select cpr_ledger'!H654,'KYPCo Gen Asset Grid 2020'!$BL:$BL,'Select cpr_ledger'!R654)</f>
        <v>0</v>
      </c>
      <c r="V654" s="14">
        <f t="shared" si="230"/>
        <v>0</v>
      </c>
      <c r="X654" s="17">
        <f t="shared" si="231"/>
        <v>0</v>
      </c>
    </row>
    <row r="655" spans="1:24" x14ac:dyDescent="0.2">
      <c r="A655" t="s">
        <v>11</v>
      </c>
      <c r="B655" t="s">
        <v>12</v>
      </c>
      <c r="C655" t="s">
        <v>13</v>
      </c>
      <c r="D655" t="s">
        <v>14</v>
      </c>
      <c r="E655" t="s">
        <v>15</v>
      </c>
      <c r="F655" t="s">
        <v>16</v>
      </c>
      <c r="G655" t="s">
        <v>24</v>
      </c>
      <c r="H655">
        <v>1970</v>
      </c>
      <c r="I655" s="3">
        <v>207880.34</v>
      </c>
      <c r="J655" s="3">
        <v>204666.98</v>
      </c>
      <c r="K655" s="3">
        <v>3213.36</v>
      </c>
      <c r="L655" s="10">
        <f>SUMIFS('KYPCo Gen Asset Grid 2020'!$O:$O,'KYPCo Gen Asset Grid 2020'!$BJ:$BJ,'Select cpr_ledger'!H655,'KYPCo Gen Asset Grid 2020'!$BL:$BL,'Select cpr_ledger'!R655)*T655</f>
        <v>21341.316288764338</v>
      </c>
      <c r="M655" s="10">
        <f>SUMIFS('KYPCo Gen Asset Grid 2020'!$P:$P,'KYPCo Gen Asset Grid 2020'!$BJ:$BJ,'Select cpr_ledger'!H655,'KYPCo Gen Asset Grid 2020'!$BL:$BL,'Select cpr_ledger'!R655)*T655</f>
        <v>21341.316288764338</v>
      </c>
      <c r="N655" s="10">
        <f t="shared" si="227"/>
        <v>0</v>
      </c>
      <c r="O655" s="10">
        <f t="shared" si="224"/>
        <v>-3213.36</v>
      </c>
      <c r="P655" s="10">
        <f t="shared" si="225"/>
        <v>-674.80560000000003</v>
      </c>
      <c r="R655" s="11" t="s">
        <v>104</v>
      </c>
      <c r="S655" s="10">
        <f t="shared" si="228"/>
        <v>942937.90999999992</v>
      </c>
      <c r="T655" s="12">
        <f t="shared" si="229"/>
        <v>0.22046026339104344</v>
      </c>
      <c r="U655" s="13">
        <f>SUMIFS('KYPCo Gen Asset Grid 2020'!$BK:$BK,'KYPCo Gen Asset Grid 2020'!$BJ:$BJ,'Select cpr_ledger'!H655,'KYPCo Gen Asset Grid 2020'!$BL:$BL,'Select cpr_ledger'!R655)</f>
        <v>0</v>
      </c>
      <c r="V655" s="14">
        <f t="shared" si="230"/>
        <v>0</v>
      </c>
      <c r="X655" s="17">
        <f t="shared" si="231"/>
        <v>0</v>
      </c>
    </row>
    <row r="656" spans="1:24" x14ac:dyDescent="0.2">
      <c r="A656" t="s">
        <v>11</v>
      </c>
      <c r="B656" t="s">
        <v>26</v>
      </c>
      <c r="C656" t="s">
        <v>13</v>
      </c>
      <c r="D656" t="s">
        <v>45</v>
      </c>
      <c r="E656" t="s">
        <v>15</v>
      </c>
      <c r="F656" t="s">
        <v>19</v>
      </c>
      <c r="G656" t="s">
        <v>20</v>
      </c>
      <c r="H656">
        <v>1992</v>
      </c>
      <c r="I656" s="3">
        <v>209793.26</v>
      </c>
      <c r="J656" s="3">
        <v>148606.54999999999</v>
      </c>
      <c r="K656" s="3">
        <v>61186.71</v>
      </c>
      <c r="L656" s="10">
        <f>SUMIFS('KYPCo Gen Asset Grid 2020'!$O:$O,'KYPCo Gen Asset Grid 2020'!$BJ:$BJ,'Select cpr_ledger'!H656,'KYPCo Gen Asset Grid 2020'!$BL:$BL,'Select cpr_ledger'!R656)*T656</f>
        <v>221372.06325119385</v>
      </c>
      <c r="M656" s="10">
        <f>SUMIFS('KYPCo Gen Asset Grid 2020'!$P:$P,'KYPCo Gen Asset Grid 2020'!$BJ:$BJ,'Select cpr_ledger'!H656,'KYPCo Gen Asset Grid 2020'!$BL:$BL,'Select cpr_ledger'!R656)*T656</f>
        <v>221372.06325119385</v>
      </c>
      <c r="N656" s="10">
        <f t="shared" si="227"/>
        <v>0</v>
      </c>
      <c r="O656" s="10">
        <f t="shared" si="224"/>
        <v>-61186.71</v>
      </c>
      <c r="P656" s="10">
        <f t="shared" si="225"/>
        <v>-12849.2091</v>
      </c>
      <c r="R656" s="11" t="s">
        <v>104</v>
      </c>
      <c r="S656" s="10">
        <f t="shared" si="228"/>
        <v>5058998.49</v>
      </c>
      <c r="T656" s="12">
        <f t="shared" si="229"/>
        <v>4.1469326471374378E-2</v>
      </c>
      <c r="U656" s="13">
        <f>SUMIFS('KYPCo Gen Asset Grid 2020'!$BK:$BK,'KYPCo Gen Asset Grid 2020'!$BJ:$BJ,'Select cpr_ledger'!H656,'KYPCo Gen Asset Grid 2020'!$BL:$BL,'Select cpr_ledger'!R656)</f>
        <v>0</v>
      </c>
      <c r="V656" s="14">
        <f t="shared" si="230"/>
        <v>0</v>
      </c>
      <c r="X656" s="17">
        <f t="shared" si="231"/>
        <v>0</v>
      </c>
    </row>
    <row r="657" spans="1:24" x14ac:dyDescent="0.2">
      <c r="A657" t="s">
        <v>11</v>
      </c>
      <c r="B657" t="s">
        <v>26</v>
      </c>
      <c r="C657" t="s">
        <v>13</v>
      </c>
      <c r="D657" t="s">
        <v>27</v>
      </c>
      <c r="E657" t="s">
        <v>15</v>
      </c>
      <c r="F657" t="s">
        <v>16</v>
      </c>
      <c r="G657" t="s">
        <v>24</v>
      </c>
      <c r="H657">
        <v>1972</v>
      </c>
      <c r="I657" s="3">
        <v>10482.030000000001</v>
      </c>
      <c r="J657" s="3">
        <v>9252.1200000000008</v>
      </c>
      <c r="K657" s="3">
        <v>1229.9100000000001</v>
      </c>
      <c r="L657" s="10">
        <f>SUMIFS('KYPCo Gen Asset Grid 2020'!$O:$O,'KYPCo Gen Asset Grid 2020'!$BJ:$BJ,'Select cpr_ledger'!H657,'KYPCo Gen Asset Grid 2020'!$BL:$BL,'Select cpr_ledger'!R657)*T657</f>
        <v>11672.043580692569</v>
      </c>
      <c r="M657" s="10">
        <f>SUMIFS('KYPCo Gen Asset Grid 2020'!$P:$P,'KYPCo Gen Asset Grid 2020'!$BJ:$BJ,'Select cpr_ledger'!H657,'KYPCo Gen Asset Grid 2020'!$BL:$BL,'Select cpr_ledger'!R657)*T657</f>
        <v>11672.043580692569</v>
      </c>
      <c r="N657" s="10">
        <f t="shared" si="227"/>
        <v>0</v>
      </c>
      <c r="O657" s="10">
        <f t="shared" si="224"/>
        <v>-1229.9100000000001</v>
      </c>
      <c r="P657" s="10">
        <f t="shared" si="225"/>
        <v>-258.28109999999998</v>
      </c>
      <c r="R657" s="11" t="s">
        <v>104</v>
      </c>
      <c r="S657" s="10">
        <f t="shared" si="228"/>
        <v>4783205.67</v>
      </c>
      <c r="T657" s="12">
        <f t="shared" si="229"/>
        <v>2.1914236441352942E-3</v>
      </c>
      <c r="U657" s="13">
        <f>SUMIFS('KYPCo Gen Asset Grid 2020'!$BK:$BK,'KYPCo Gen Asset Grid 2020'!$BJ:$BJ,'Select cpr_ledger'!H657,'KYPCo Gen Asset Grid 2020'!$BL:$BL,'Select cpr_ledger'!R657)</f>
        <v>0</v>
      </c>
      <c r="V657" s="14">
        <f t="shared" si="230"/>
        <v>0</v>
      </c>
      <c r="X657" s="17">
        <f t="shared" si="231"/>
        <v>0</v>
      </c>
    </row>
    <row r="658" spans="1:24" x14ac:dyDescent="0.2">
      <c r="A658" t="s">
        <v>11</v>
      </c>
      <c r="B658" t="s">
        <v>22</v>
      </c>
      <c r="C658" t="s">
        <v>13</v>
      </c>
      <c r="D658" t="s">
        <v>23</v>
      </c>
      <c r="E658" t="s">
        <v>15</v>
      </c>
      <c r="F658" t="s">
        <v>19</v>
      </c>
      <c r="G658" t="s">
        <v>20</v>
      </c>
      <c r="H658">
        <v>1972</v>
      </c>
      <c r="I658" s="3">
        <v>196653.77</v>
      </c>
      <c r="J658" s="3">
        <v>196609.32</v>
      </c>
      <c r="K658" s="3">
        <v>44.45</v>
      </c>
      <c r="L658" s="10">
        <f>SUMIFS('KYPCo Gen Asset Grid 2020'!$O:$O,'KYPCo Gen Asset Grid 2020'!$BJ:$BJ,'Select cpr_ledger'!H658,'KYPCo Gen Asset Grid 2020'!$BL:$BL,'Select cpr_ledger'!R658)*T658</f>
        <v>218979.66078588716</v>
      </c>
      <c r="M658" s="10">
        <f>SUMIFS('KYPCo Gen Asset Grid 2020'!$P:$P,'KYPCo Gen Asset Grid 2020'!$BJ:$BJ,'Select cpr_ledger'!H658,'KYPCo Gen Asset Grid 2020'!$BL:$BL,'Select cpr_ledger'!R658)*T658</f>
        <v>218979.66078588716</v>
      </c>
      <c r="N658" s="10">
        <f t="shared" si="227"/>
        <v>0</v>
      </c>
      <c r="O658" s="10">
        <f t="shared" si="224"/>
        <v>-44.45</v>
      </c>
      <c r="P658" s="10">
        <f t="shared" si="225"/>
        <v>-9.3345000000000002</v>
      </c>
      <c r="R658" s="11" t="s">
        <v>104</v>
      </c>
      <c r="S658" s="10">
        <f t="shared" si="228"/>
        <v>4783205.67</v>
      </c>
      <c r="T658" s="12">
        <f t="shared" si="229"/>
        <v>4.1113383694412621E-2</v>
      </c>
      <c r="U658" s="13">
        <f>SUMIFS('KYPCo Gen Asset Grid 2020'!$BK:$BK,'KYPCo Gen Asset Grid 2020'!$BJ:$BJ,'Select cpr_ledger'!H658,'KYPCo Gen Asset Grid 2020'!$BL:$BL,'Select cpr_ledger'!R658)</f>
        <v>0</v>
      </c>
      <c r="V658" s="14">
        <f t="shared" si="230"/>
        <v>0</v>
      </c>
      <c r="X658" s="17">
        <f t="shared" si="231"/>
        <v>0</v>
      </c>
    </row>
    <row r="659" spans="1:24" x14ac:dyDescent="0.2">
      <c r="I659" s="3">
        <f>SUM(I2:I658)</f>
        <v>1266547626.0899997</v>
      </c>
      <c r="J659" s="3">
        <f>SUM(J2:J658)</f>
        <v>545717674.81999981</v>
      </c>
      <c r="K659" s="3">
        <f>SUM(K2:K658)</f>
        <v>720829951.26999998</v>
      </c>
      <c r="L659" s="10">
        <f t="shared" ref="L659:M659" si="232">SUM(L2:L658)</f>
        <v>691008628.68000042</v>
      </c>
      <c r="M659" s="10">
        <f t="shared" si="232"/>
        <v>483435261.92666656</v>
      </c>
      <c r="N659" s="10">
        <f>SUM(N2:N658)</f>
        <v>207573366.75333342</v>
      </c>
      <c r="O659" s="10">
        <f t="shared" ref="O659:P659" si="233">SUM(O2:O658)</f>
        <v>-513256584.51666671</v>
      </c>
      <c r="P659" s="10">
        <f t="shared" si="233"/>
        <v>-107783882.74850008</v>
      </c>
      <c r="V659" s="14">
        <f>SUBTOTAL(9,V2:V658)</f>
        <v>194367281.26000005</v>
      </c>
    </row>
    <row r="660" spans="1:24" x14ac:dyDescent="0.2">
      <c r="M660" s="10">
        <f>L659-M659-N659</f>
        <v>4.4703483581542969E-7</v>
      </c>
      <c r="V660" s="14"/>
    </row>
    <row r="661" spans="1:24" s="11" customFormat="1" x14ac:dyDescent="0.2">
      <c r="F661" s="11" t="s">
        <v>19</v>
      </c>
      <c r="I661" s="10">
        <f>SUMIF($F$2:$F$658,F661,$I$2:$I$658)</f>
        <v>1061187259.1599998</v>
      </c>
      <c r="J661" s="10">
        <f>SUMIF($F$2:$F$658,F661,$J$2:$J$658)</f>
        <v>472320687.52999973</v>
      </c>
      <c r="K661" s="10">
        <f>SUMIF($F$2:$F$658,F661,$K$2:$K$658)</f>
        <v>588866571.63000011</v>
      </c>
      <c r="L661" s="10">
        <f>SUMIF($F$2:$F$658,F661,$L$2:$L$658)</f>
        <v>582263279.87282884</v>
      </c>
      <c r="M661" s="10">
        <f>SUMIF($F$2:$F$658,F661,$M$2:$M$658)</f>
        <v>430872302.38331068</v>
      </c>
      <c r="N661" s="10">
        <f>SUMIF($F$2:$F$658,F661,$N$2:$N$658)</f>
        <v>151390977.48951781</v>
      </c>
      <c r="O661" s="10">
        <f>SUMIF($F$2:$F$658,F661,$O$2:$O$658)</f>
        <v>-437475594.14048207</v>
      </c>
      <c r="P661" s="10">
        <f>O661*0.21</f>
        <v>-91869874.769501224</v>
      </c>
      <c r="S661" s="10"/>
      <c r="V661" s="14">
        <f>SUM('KYPCo Gen Asset Grid 2020'!BK:BK)</f>
        <v>196859931.54000002</v>
      </c>
    </row>
    <row r="662" spans="1:24" s="11" customFormat="1" x14ac:dyDescent="0.2">
      <c r="F662" s="11" t="s">
        <v>16</v>
      </c>
      <c r="I662" s="10">
        <f t="shared" ref="I662:I666" si="234">SUMIF($F$2:$F$658,F662,$I$2:$I$658)</f>
        <v>181795979.73999998</v>
      </c>
      <c r="J662" s="10">
        <f t="shared" ref="J662:J666" si="235">SUMIF($F$2:$F$658,F662,$J$2:$J$658)</f>
        <v>64442407.040000021</v>
      </c>
      <c r="K662" s="10">
        <f t="shared" ref="K662:K666" si="236">SUMIF($F$2:$F$658,F662,$K$2:$K$658)</f>
        <v>117353572.7</v>
      </c>
      <c r="L662" s="10">
        <f t="shared" ref="L662:L666" si="237">SUMIF($F$2:$F$658,F662,$L$2:$L$658)</f>
        <v>84997907.638672486</v>
      </c>
      <c r="M662" s="10">
        <f t="shared" ref="M662:M666" si="238">SUMIF($F$2:$F$658,F662,$M$2:$M$658)</f>
        <v>37211382.761475503</v>
      </c>
      <c r="N662" s="10">
        <f t="shared" ref="N662:N666" si="239">SUMIF($F$2:$F$658,F662,$N$2:$N$658)</f>
        <v>47786524.87719699</v>
      </c>
      <c r="O662" s="10">
        <f t="shared" ref="O662:O666" si="240">SUMIF($F$2:$F$658,F662,$O$2:$O$658)</f>
        <v>-69567047.822803035</v>
      </c>
      <c r="P662" s="10">
        <f t="shared" ref="P662:P666" si="241">O662*0.21</f>
        <v>-14609080.042788638</v>
      </c>
      <c r="S662" s="10"/>
      <c r="V662" s="14">
        <f>V661-V659</f>
        <v>2492650.2799999714</v>
      </c>
    </row>
    <row r="663" spans="1:24" s="11" customFormat="1" x14ac:dyDescent="0.2">
      <c r="F663" s="11" t="s">
        <v>53</v>
      </c>
      <c r="I663" s="10">
        <f t="shared" si="234"/>
        <v>304599.67</v>
      </c>
      <c r="J663" s="10">
        <f t="shared" si="235"/>
        <v>286669.37</v>
      </c>
      <c r="K663" s="10">
        <f t="shared" si="236"/>
        <v>17930.3</v>
      </c>
      <c r="L663" s="10">
        <f t="shared" si="237"/>
        <v>470757.73619212367</v>
      </c>
      <c r="M663" s="10">
        <f t="shared" si="238"/>
        <v>470613.41015391296</v>
      </c>
      <c r="N663" s="10">
        <f t="shared" si="239"/>
        <v>144.32603821072075</v>
      </c>
      <c r="O663" s="10">
        <f t="shared" si="240"/>
        <v>-17785.973961789281</v>
      </c>
      <c r="P663" s="10">
        <f t="shared" si="241"/>
        <v>-3735.0545319757489</v>
      </c>
      <c r="S663" s="10"/>
    </row>
    <row r="664" spans="1:24" s="11" customFormat="1" x14ac:dyDescent="0.2">
      <c r="F664" s="11" t="s">
        <v>30</v>
      </c>
      <c r="I664" s="10">
        <f t="shared" si="234"/>
        <v>23131829.039999999</v>
      </c>
      <c r="J664" s="10">
        <f t="shared" si="235"/>
        <v>8647084.9300000016</v>
      </c>
      <c r="K664" s="10">
        <f t="shared" si="236"/>
        <v>14484744.110000001</v>
      </c>
      <c r="L664" s="10">
        <f t="shared" si="237"/>
        <v>23131829.039999999</v>
      </c>
      <c r="M664" s="10">
        <f t="shared" si="238"/>
        <v>14754115.113333333</v>
      </c>
      <c r="N664" s="10">
        <f t="shared" si="239"/>
        <v>8377713.9266666658</v>
      </c>
      <c r="O664" s="10">
        <f t="shared" si="240"/>
        <v>-6107030.1833333327</v>
      </c>
      <c r="P664" s="10">
        <f t="shared" si="241"/>
        <v>-1282476.3384999998</v>
      </c>
      <c r="S664" s="10"/>
      <c r="V664" s="14">
        <f>V659*K668</f>
        <v>162069002.80535951</v>
      </c>
    </row>
    <row r="665" spans="1:24" s="11" customFormat="1" x14ac:dyDescent="0.2">
      <c r="F665" s="11" t="s">
        <v>38</v>
      </c>
      <c r="I665" s="10">
        <f t="shared" si="234"/>
        <v>13524.520000000002</v>
      </c>
      <c r="J665" s="10">
        <f t="shared" si="235"/>
        <v>12716.35</v>
      </c>
      <c r="K665" s="10">
        <f t="shared" si="236"/>
        <v>808.17000000000007</v>
      </c>
      <c r="L665" s="10">
        <f t="shared" si="237"/>
        <v>87210.770180364503</v>
      </c>
      <c r="M665" s="10">
        <f t="shared" si="238"/>
        <v>87210.770180364503</v>
      </c>
      <c r="N665" s="10">
        <f t="shared" si="239"/>
        <v>0</v>
      </c>
      <c r="O665" s="10">
        <f t="shared" si="240"/>
        <v>-808.17000000000007</v>
      </c>
      <c r="P665" s="10">
        <f t="shared" si="241"/>
        <v>-169.7157</v>
      </c>
      <c r="S665" s="10"/>
    </row>
    <row r="666" spans="1:24" s="11" customFormat="1" x14ac:dyDescent="0.2">
      <c r="F666" s="11" t="s">
        <v>85</v>
      </c>
      <c r="I666" s="10">
        <f t="shared" si="234"/>
        <v>114433.96</v>
      </c>
      <c r="J666" s="10">
        <f t="shared" si="235"/>
        <v>8109.6</v>
      </c>
      <c r="K666" s="10">
        <f t="shared" si="236"/>
        <v>106324.36</v>
      </c>
      <c r="L666" s="10">
        <f t="shared" si="237"/>
        <v>57643.622126291979</v>
      </c>
      <c r="M666" s="10">
        <f t="shared" si="238"/>
        <v>39637.488212631935</v>
      </c>
      <c r="N666" s="10">
        <f t="shared" si="239"/>
        <v>18006.133913660036</v>
      </c>
      <c r="O666" s="10">
        <f t="shared" si="240"/>
        <v>-88318.226086339972</v>
      </c>
      <c r="P666" s="10">
        <f t="shared" si="241"/>
        <v>-18546.827478131392</v>
      </c>
      <c r="S666" s="10"/>
    </row>
    <row r="667" spans="1:24" s="11" customFormat="1" x14ac:dyDescent="0.2">
      <c r="I667" s="10">
        <f t="shared" ref="I667:J667" si="242">SUM(I661:I666)</f>
        <v>1266547626.0899999</v>
      </c>
      <c r="J667" s="10">
        <f t="shared" si="242"/>
        <v>545717674.81999969</v>
      </c>
      <c r="K667" s="10">
        <f t="shared" ref="K667:P667" si="243">SUM(K661:K666)</f>
        <v>720829951.2700001</v>
      </c>
      <c r="L667" s="10">
        <f t="shared" si="243"/>
        <v>691008628.68000007</v>
      </c>
      <c r="M667" s="10">
        <f t="shared" si="243"/>
        <v>483435261.92666644</v>
      </c>
      <c r="N667" s="10">
        <f t="shared" si="243"/>
        <v>207573366.75333336</v>
      </c>
      <c r="O667" s="10">
        <f t="shared" si="243"/>
        <v>-513256584.51666653</v>
      </c>
      <c r="P667" s="10">
        <f t="shared" si="243"/>
        <v>-107783882.74849996</v>
      </c>
      <c r="S667" s="10"/>
    </row>
    <row r="668" spans="1:24" s="11" customFormat="1" x14ac:dyDescent="0.2">
      <c r="H668" s="15" t="s">
        <v>530</v>
      </c>
      <c r="I668" s="16">
        <f>K668</f>
        <v>0.83382862462619944</v>
      </c>
      <c r="J668" s="18">
        <f>K668</f>
        <v>0.83382862462619944</v>
      </c>
      <c r="K668" s="16">
        <f>K661/(K661+K662)</f>
        <v>0.83382862462619944</v>
      </c>
      <c r="L668" s="16">
        <f>K668</f>
        <v>0.83382862462619944</v>
      </c>
      <c r="M668" s="16">
        <f>K668</f>
        <v>0.83382862462619944</v>
      </c>
      <c r="N668" s="10"/>
      <c r="O668" s="10"/>
      <c r="P668" s="10"/>
      <c r="S668" s="10"/>
    </row>
    <row r="669" spans="1:24" s="11" customFormat="1" x14ac:dyDescent="0.2">
      <c r="I669" s="10"/>
      <c r="J669" s="10"/>
      <c r="K669" s="10"/>
      <c r="L669" s="10"/>
      <c r="M669" s="10"/>
      <c r="N669" s="10"/>
      <c r="O669" s="10"/>
      <c r="P669" s="10"/>
      <c r="S669" s="10"/>
    </row>
    <row r="670" spans="1:24" s="11" customFormat="1" x14ac:dyDescent="0.2">
      <c r="H670" s="11" t="s">
        <v>102</v>
      </c>
      <c r="I670" s="10">
        <f t="shared" ref="I670:J670" si="244">I661+((I663+I664+I665+I666)*I668)</f>
        <v>1080835919.7207968</v>
      </c>
      <c r="J670" s="10">
        <f t="shared" si="244"/>
        <v>479787272.86396217</v>
      </c>
      <c r="K670" s="10">
        <f>K661+((K663+K664+K665+K666)*K668)</f>
        <v>601048646.85683465</v>
      </c>
      <c r="L670" s="10">
        <f t="shared" ref="L670:M670" si="245">L661+((L663+L664+L665+L666)*L668)</f>
        <v>602064576.08074975</v>
      </c>
      <c r="M670" s="10">
        <f t="shared" si="245"/>
        <v>443672886.53718936</v>
      </c>
      <c r="N670" s="10">
        <f>N661+((N663+N664+N665+N666)*N668)</f>
        <v>151390977.48951781</v>
      </c>
      <c r="O670" s="10">
        <f>N670-K670</f>
        <v>-449657669.36731684</v>
      </c>
      <c r="P670" s="23">
        <f>O670*0.21</f>
        <v>-94428110.567136526</v>
      </c>
      <c r="Q670" s="11" t="s">
        <v>552</v>
      </c>
      <c r="S670" s="10"/>
    </row>
    <row r="671" spans="1:24" x14ac:dyDescent="0.2">
      <c r="H671" s="11"/>
      <c r="K671" s="10"/>
    </row>
    <row r="672" spans="1:24" x14ac:dyDescent="0.2">
      <c r="I672" s="19"/>
    </row>
    <row r="673" spans="13:14" x14ac:dyDescent="0.2">
      <c r="M673" s="15" t="s">
        <v>549</v>
      </c>
      <c r="N673" s="10">
        <f>'KYPCO 2021 Estimate'!C56+'KYPCO 2021 Estimate'!D56</f>
        <v>-14657319.08</v>
      </c>
    </row>
    <row r="674" spans="13:14" x14ac:dyDescent="0.2">
      <c r="M674" s="15" t="s">
        <v>550</v>
      </c>
      <c r="N674" s="10">
        <f>N673*M668</f>
        <v>-12221692.209183751</v>
      </c>
    </row>
    <row r="675" spans="13:14" x14ac:dyDescent="0.2">
      <c r="M675" s="15" t="s">
        <v>551</v>
      </c>
      <c r="N675" s="23">
        <f>N661+N674</f>
        <v>139169285.28033406</v>
      </c>
    </row>
  </sheetData>
  <autoFilter ref="A1:V668"/>
  <pageMargins left="0.2" right="0.2" top="0.25" bottom="0.25" header="0.3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sqref="A1:G57"/>
    </sheetView>
  </sheetViews>
  <sheetFormatPr defaultRowHeight="12" x14ac:dyDescent="0.2"/>
  <cols>
    <col min="1" max="1" width="37" bestFit="1" customWidth="1"/>
    <col min="2" max="2" width="25" bestFit="1" customWidth="1"/>
    <col min="3" max="3" width="18" bestFit="1" customWidth="1"/>
    <col min="4" max="4" width="16.6640625" bestFit="1" customWidth="1"/>
    <col min="5" max="5" width="7.5" bestFit="1" customWidth="1"/>
    <col min="6" max="6" width="20.1640625" bestFit="1" customWidth="1"/>
    <col min="7" max="7" width="7.83203125" bestFit="1" customWidth="1"/>
  </cols>
  <sheetData>
    <row r="1" spans="1:7" ht="15" x14ac:dyDescent="0.25">
      <c r="A1" s="20" t="s">
        <v>478</v>
      </c>
      <c r="B1" s="20"/>
      <c r="C1" s="20"/>
      <c r="D1" s="20"/>
      <c r="E1" s="20"/>
      <c r="F1" s="20"/>
      <c r="G1" s="20"/>
    </row>
    <row r="2" spans="1:7" ht="15" x14ac:dyDescent="0.25">
      <c r="A2" s="20" t="s">
        <v>479</v>
      </c>
      <c r="B2" s="20"/>
      <c r="C2" s="20"/>
      <c r="D2" s="20"/>
      <c r="E2" s="20"/>
      <c r="F2" s="20"/>
      <c r="G2" s="20"/>
    </row>
    <row r="3" spans="1:7" ht="15" x14ac:dyDescent="0.25">
      <c r="A3" s="20" t="s">
        <v>480</v>
      </c>
      <c r="B3" s="20"/>
      <c r="C3" s="20"/>
      <c r="D3" s="20"/>
      <c r="E3" s="20"/>
      <c r="F3" s="20"/>
      <c r="G3" s="20"/>
    </row>
    <row r="4" spans="1:7" ht="15" x14ac:dyDescent="0.25">
      <c r="A4" s="20"/>
      <c r="B4" s="20"/>
      <c r="C4" s="20"/>
      <c r="D4" s="20"/>
      <c r="E4" s="20"/>
      <c r="F4" s="20"/>
      <c r="G4" s="20"/>
    </row>
    <row r="5" spans="1:7" ht="15" x14ac:dyDescent="0.25">
      <c r="A5" s="20" t="s">
        <v>481</v>
      </c>
      <c r="B5" s="20"/>
      <c r="C5" s="20"/>
      <c r="D5" s="20"/>
      <c r="E5" s="20"/>
      <c r="F5" s="20"/>
      <c r="G5" s="20"/>
    </row>
    <row r="6" spans="1:7" ht="15" x14ac:dyDescent="0.25">
      <c r="A6" s="20" t="s">
        <v>547</v>
      </c>
      <c r="B6" s="20"/>
      <c r="C6" s="20"/>
      <c r="D6" s="20"/>
      <c r="E6" s="20"/>
      <c r="F6" s="20"/>
      <c r="G6" s="20"/>
    </row>
    <row r="7" spans="1:7" ht="15" x14ac:dyDescent="0.25">
      <c r="A7" s="20" t="s">
        <v>482</v>
      </c>
      <c r="B7" s="20"/>
      <c r="C7" s="20"/>
      <c r="D7" s="20"/>
      <c r="E7" s="20"/>
      <c r="F7" s="20"/>
      <c r="G7" s="20"/>
    </row>
    <row r="8" spans="1:7" ht="15" x14ac:dyDescent="0.25">
      <c r="A8" s="20" t="s">
        <v>11</v>
      </c>
      <c r="B8" s="20"/>
      <c r="C8" s="20"/>
      <c r="D8" s="20"/>
      <c r="E8" s="20"/>
      <c r="F8" s="20"/>
      <c r="G8" s="20"/>
    </row>
    <row r="9" spans="1:7" ht="15" x14ac:dyDescent="0.25">
      <c r="A9" s="20" t="s">
        <v>483</v>
      </c>
      <c r="B9" s="20"/>
      <c r="C9" s="20"/>
      <c r="D9" s="20"/>
      <c r="E9" s="20"/>
      <c r="F9" s="20"/>
      <c r="G9" s="20"/>
    </row>
    <row r="10" spans="1:7" ht="15" x14ac:dyDescent="0.25">
      <c r="A10" s="20" t="s">
        <v>484</v>
      </c>
      <c r="B10" s="20"/>
      <c r="C10" s="20"/>
      <c r="D10" s="20"/>
      <c r="E10" s="20"/>
      <c r="F10" s="20"/>
      <c r="G10" s="20"/>
    </row>
    <row r="11" spans="1:7" ht="45" x14ac:dyDescent="0.25">
      <c r="A11" s="20"/>
      <c r="B11" s="21" t="s">
        <v>472</v>
      </c>
      <c r="C11" s="21" t="s">
        <v>473</v>
      </c>
      <c r="D11" s="21" t="s">
        <v>474</v>
      </c>
      <c r="E11" s="21" t="s">
        <v>475</v>
      </c>
      <c r="F11" s="21" t="s">
        <v>476</v>
      </c>
      <c r="G11" s="21" t="s">
        <v>477</v>
      </c>
    </row>
    <row r="12" spans="1:7" ht="15" x14ac:dyDescent="0.25">
      <c r="A12" s="20" t="s">
        <v>485</v>
      </c>
      <c r="B12" s="22">
        <v>1160152713.9400001</v>
      </c>
      <c r="C12" s="22">
        <v>11582163.18</v>
      </c>
      <c r="D12" s="22">
        <v>-1828786.66</v>
      </c>
      <c r="E12" s="22">
        <v>0</v>
      </c>
      <c r="F12" s="22">
        <v>1169906090.46</v>
      </c>
      <c r="G12" s="22">
        <v>0</v>
      </c>
    </row>
    <row r="13" spans="1:7" ht="15" x14ac:dyDescent="0.25">
      <c r="A13" s="20" t="s">
        <v>486</v>
      </c>
      <c r="B13" s="20"/>
      <c r="C13" s="20"/>
      <c r="D13" s="20"/>
      <c r="E13" s="20"/>
      <c r="F13" s="20"/>
      <c r="G13" s="20"/>
    </row>
    <row r="14" spans="1:7" ht="15" x14ac:dyDescent="0.25">
      <c r="A14" s="20" t="s">
        <v>487</v>
      </c>
      <c r="B14" s="22">
        <v>-38952482.670000002</v>
      </c>
      <c r="C14" s="22">
        <v>-18744.419999999998</v>
      </c>
      <c r="D14" s="22">
        <v>46389.25</v>
      </c>
      <c r="E14" s="22">
        <v>0</v>
      </c>
      <c r="F14" s="22">
        <v>-38924837.840000004</v>
      </c>
      <c r="G14" s="22">
        <v>0</v>
      </c>
    </row>
    <row r="15" spans="1:7" ht="15" x14ac:dyDescent="0.25">
      <c r="A15" s="20" t="s">
        <v>488</v>
      </c>
      <c r="B15" s="22">
        <v>-5810906.5099999998</v>
      </c>
      <c r="C15" s="22">
        <v>-21445.06</v>
      </c>
      <c r="D15" s="22">
        <v>20204.41</v>
      </c>
      <c r="E15" s="22">
        <v>0</v>
      </c>
      <c r="F15" s="22">
        <v>-5812147.1600000001</v>
      </c>
      <c r="G15" s="22">
        <v>0</v>
      </c>
    </row>
    <row r="16" spans="1:7" ht="15" x14ac:dyDescent="0.25">
      <c r="A16" s="20" t="s">
        <v>489</v>
      </c>
      <c r="B16" s="22">
        <v>991623.51</v>
      </c>
      <c r="C16" s="22">
        <v>0</v>
      </c>
      <c r="D16" s="22">
        <v>-4.17</v>
      </c>
      <c r="E16" s="22">
        <v>0</v>
      </c>
      <c r="F16" s="22">
        <v>991619.34</v>
      </c>
      <c r="G16" s="22">
        <v>0</v>
      </c>
    </row>
    <row r="17" spans="1:7" ht="15" x14ac:dyDescent="0.25">
      <c r="A17" s="20" t="s">
        <v>490</v>
      </c>
      <c r="B17" s="22">
        <v>2189121.0699999998</v>
      </c>
      <c r="C17" s="22">
        <v>0</v>
      </c>
      <c r="D17" s="22">
        <v>0</v>
      </c>
      <c r="E17" s="22">
        <v>0</v>
      </c>
      <c r="F17" s="22">
        <v>2189121.0699999998</v>
      </c>
      <c r="G17" s="22">
        <v>0</v>
      </c>
    </row>
    <row r="18" spans="1:7" ht="15" x14ac:dyDescent="0.25">
      <c r="A18" s="20" t="s">
        <v>491</v>
      </c>
      <c r="B18" s="22">
        <v>1411882.08</v>
      </c>
      <c r="C18" s="22">
        <v>0</v>
      </c>
      <c r="D18" s="22">
        <v>0</v>
      </c>
      <c r="E18" s="22">
        <v>0</v>
      </c>
      <c r="F18" s="22">
        <v>1411882.08</v>
      </c>
      <c r="G18" s="22">
        <v>0</v>
      </c>
    </row>
    <row r="19" spans="1:7" ht="15" x14ac:dyDescent="0.25">
      <c r="A19" s="20" t="s">
        <v>492</v>
      </c>
      <c r="B19" s="22">
        <v>208467.01</v>
      </c>
      <c r="C19" s="22">
        <v>0</v>
      </c>
      <c r="D19" s="22">
        <v>0</v>
      </c>
      <c r="E19" s="22">
        <v>0</v>
      </c>
      <c r="F19" s="22">
        <v>208467.01</v>
      </c>
      <c r="G19" s="22">
        <v>0</v>
      </c>
    </row>
    <row r="20" spans="1:7" ht="15" x14ac:dyDescent="0.25">
      <c r="A20" s="20" t="s">
        <v>493</v>
      </c>
      <c r="B20" s="22">
        <v>-101735380.45</v>
      </c>
      <c r="C20" s="22">
        <v>-4824294</v>
      </c>
      <c r="D20" s="22">
        <v>173299.57</v>
      </c>
      <c r="E20" s="22">
        <v>0</v>
      </c>
      <c r="F20" s="22">
        <v>-106386374.88</v>
      </c>
      <c r="G20" s="22">
        <v>0</v>
      </c>
    </row>
    <row r="21" spans="1:7" ht="15" x14ac:dyDescent="0.25">
      <c r="A21" s="20" t="s">
        <v>494</v>
      </c>
      <c r="B21" s="22">
        <v>-9807716.3200000003</v>
      </c>
      <c r="C21" s="22">
        <v>0</v>
      </c>
      <c r="D21" s="22">
        <v>9016.42</v>
      </c>
      <c r="E21" s="22">
        <v>0</v>
      </c>
      <c r="F21" s="22">
        <v>-9798699.9000000004</v>
      </c>
      <c r="G21" s="22">
        <v>0</v>
      </c>
    </row>
    <row r="22" spans="1:7" ht="15" x14ac:dyDescent="0.25">
      <c r="A22" s="20" t="s">
        <v>495</v>
      </c>
      <c r="B22" s="22">
        <v>-3159967.23</v>
      </c>
      <c r="C22" s="22">
        <v>0</v>
      </c>
      <c r="D22" s="22">
        <v>35766.370000000003</v>
      </c>
      <c r="E22" s="22">
        <v>0</v>
      </c>
      <c r="F22" s="22">
        <v>-3124200.86</v>
      </c>
      <c r="G22" s="22">
        <v>0</v>
      </c>
    </row>
    <row r="23" spans="1:7" ht="15" x14ac:dyDescent="0.25">
      <c r="A23" s="20" t="s">
        <v>496</v>
      </c>
      <c r="B23" s="22">
        <v>-200611.94</v>
      </c>
      <c r="C23" s="22">
        <v>0</v>
      </c>
      <c r="D23" s="22">
        <v>441.95</v>
      </c>
      <c r="E23" s="22">
        <v>0</v>
      </c>
      <c r="F23" s="22">
        <v>-200169.99</v>
      </c>
      <c r="G23" s="22">
        <v>0</v>
      </c>
    </row>
    <row r="24" spans="1:7" ht="15" x14ac:dyDescent="0.25">
      <c r="A24" s="20" t="s">
        <v>497</v>
      </c>
      <c r="B24" s="22">
        <v>-135068455.78999999</v>
      </c>
      <c r="C24" s="22">
        <v>0</v>
      </c>
      <c r="D24" s="22">
        <v>332961.88</v>
      </c>
      <c r="E24" s="22">
        <v>0</v>
      </c>
      <c r="F24" s="22">
        <v>-134735493.91</v>
      </c>
      <c r="G24" s="22">
        <v>0</v>
      </c>
    </row>
    <row r="25" spans="1:7" ht="15" x14ac:dyDescent="0.25">
      <c r="A25" s="20" t="s">
        <v>498</v>
      </c>
      <c r="B25" s="22">
        <v>46105961.009999998</v>
      </c>
      <c r="C25" s="22">
        <v>39719.15</v>
      </c>
      <c r="D25" s="22">
        <v>-55727.59</v>
      </c>
      <c r="E25" s="22">
        <v>0</v>
      </c>
      <c r="F25" s="22">
        <v>46089952.57</v>
      </c>
      <c r="G25" s="22">
        <v>0</v>
      </c>
    </row>
    <row r="26" spans="1:7" ht="15" x14ac:dyDescent="0.25">
      <c r="A26" s="20" t="s">
        <v>499</v>
      </c>
      <c r="B26" s="22">
        <v>-1667967.85</v>
      </c>
      <c r="C26" s="22">
        <v>-30471.13</v>
      </c>
      <c r="D26" s="22">
        <v>3930.94</v>
      </c>
      <c r="E26" s="22">
        <v>0</v>
      </c>
      <c r="F26" s="22">
        <v>-1694508.04</v>
      </c>
      <c r="G26" s="22">
        <v>0</v>
      </c>
    </row>
    <row r="27" spans="1:7" ht="15" x14ac:dyDescent="0.25">
      <c r="A27" s="20" t="s">
        <v>500</v>
      </c>
      <c r="B27" s="22">
        <v>-131820188.76000001</v>
      </c>
      <c r="C27" s="22">
        <v>0</v>
      </c>
      <c r="D27" s="22">
        <v>264336.2</v>
      </c>
      <c r="E27" s="22">
        <v>0</v>
      </c>
      <c r="F27" s="22">
        <v>-131555852.56</v>
      </c>
      <c r="G27" s="22">
        <v>0</v>
      </c>
    </row>
    <row r="28" spans="1:7" ht="15" x14ac:dyDescent="0.25">
      <c r="A28" s="20" t="s">
        <v>501</v>
      </c>
      <c r="B28" s="22">
        <v>12751269.949999999</v>
      </c>
      <c r="C28" s="22">
        <v>0</v>
      </c>
      <c r="D28" s="22">
        <v>-25014.32</v>
      </c>
      <c r="E28" s="22">
        <v>0</v>
      </c>
      <c r="F28" s="22">
        <v>12726255.630000001</v>
      </c>
      <c r="G28" s="22">
        <v>0</v>
      </c>
    </row>
    <row r="29" spans="1:7" ht="15" x14ac:dyDescent="0.25">
      <c r="A29" s="20" t="s">
        <v>502</v>
      </c>
      <c r="B29" s="22">
        <v>132601086.92</v>
      </c>
      <c r="C29" s="22">
        <v>0</v>
      </c>
      <c r="D29" s="22">
        <v>-309273.64</v>
      </c>
      <c r="E29" s="22">
        <v>0</v>
      </c>
      <c r="F29" s="22">
        <v>132291813.28</v>
      </c>
      <c r="G29" s="22">
        <v>0</v>
      </c>
    </row>
    <row r="30" spans="1:7" ht="15" x14ac:dyDescent="0.25">
      <c r="A30" s="20" t="s">
        <v>503</v>
      </c>
      <c r="B30" s="22">
        <v>-6733132.5099999998</v>
      </c>
      <c r="C30" s="22">
        <v>0</v>
      </c>
      <c r="D30" s="22">
        <v>7142.46</v>
      </c>
      <c r="E30" s="22">
        <v>0</v>
      </c>
      <c r="F30" s="22">
        <v>-6725990.0499999998</v>
      </c>
      <c r="G30" s="22">
        <v>0</v>
      </c>
    </row>
    <row r="31" spans="1:7" ht="15" x14ac:dyDescent="0.25">
      <c r="A31" s="20" t="s">
        <v>504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</row>
    <row r="32" spans="1:7" ht="15" x14ac:dyDescent="0.25">
      <c r="A32" s="20" t="s">
        <v>505</v>
      </c>
      <c r="B32" s="22">
        <v>425069.49</v>
      </c>
      <c r="C32" s="22">
        <v>0</v>
      </c>
      <c r="D32" s="22">
        <v>0</v>
      </c>
      <c r="E32" s="22">
        <v>0</v>
      </c>
      <c r="F32" s="22">
        <v>425069.49</v>
      </c>
      <c r="G32" s="22">
        <v>0</v>
      </c>
    </row>
    <row r="33" spans="1:7" ht="15" x14ac:dyDescent="0.25">
      <c r="A33" s="20" t="s">
        <v>506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1:7" ht="15" x14ac:dyDescent="0.25">
      <c r="A34" s="20" t="s">
        <v>507</v>
      </c>
      <c r="B34" s="22">
        <v>-3572529.74</v>
      </c>
      <c r="C34" s="22">
        <v>0</v>
      </c>
      <c r="D34" s="22">
        <v>1078.26</v>
      </c>
      <c r="E34" s="22">
        <v>0</v>
      </c>
      <c r="F34" s="22">
        <v>-3571451.48</v>
      </c>
      <c r="G34" s="22">
        <v>0</v>
      </c>
    </row>
    <row r="35" spans="1:7" ht="15" x14ac:dyDescent="0.25">
      <c r="A35" s="20" t="s">
        <v>508</v>
      </c>
      <c r="B35" s="22">
        <v>-32464.35</v>
      </c>
      <c r="C35" s="22">
        <v>0</v>
      </c>
      <c r="D35" s="22">
        <v>268.48</v>
      </c>
      <c r="E35" s="22">
        <v>0</v>
      </c>
      <c r="F35" s="22">
        <v>-32195.87</v>
      </c>
      <c r="G35" s="22">
        <v>0</v>
      </c>
    </row>
    <row r="36" spans="1:7" ht="15" x14ac:dyDescent="0.25">
      <c r="A36" s="20" t="s">
        <v>509</v>
      </c>
      <c r="B36" s="22">
        <v>-333.91</v>
      </c>
      <c r="C36" s="22">
        <v>0</v>
      </c>
      <c r="D36" s="22">
        <v>2.86</v>
      </c>
      <c r="E36" s="22">
        <v>0</v>
      </c>
      <c r="F36" s="22">
        <v>-331.05</v>
      </c>
      <c r="G36" s="22">
        <v>0</v>
      </c>
    </row>
    <row r="37" spans="1:7" ht="15" x14ac:dyDescent="0.25">
      <c r="A37" s="20" t="s">
        <v>510</v>
      </c>
      <c r="B37" s="22">
        <v>-84198845.349999994</v>
      </c>
      <c r="C37" s="22">
        <v>0</v>
      </c>
      <c r="D37" s="22">
        <v>273340.17</v>
      </c>
      <c r="E37" s="22">
        <v>0</v>
      </c>
      <c r="F37" s="22">
        <v>-83925505.180000007</v>
      </c>
      <c r="G37" s="22">
        <v>0</v>
      </c>
    </row>
    <row r="38" spans="1:7" ht="15" x14ac:dyDescent="0.25">
      <c r="A38" s="20" t="s">
        <v>511</v>
      </c>
      <c r="B38" s="22">
        <v>190183.95</v>
      </c>
      <c r="C38" s="22">
        <v>0</v>
      </c>
      <c r="D38" s="22">
        <v>-102.92</v>
      </c>
      <c r="E38" s="22">
        <v>0</v>
      </c>
      <c r="F38" s="22">
        <v>190081.03</v>
      </c>
      <c r="G38" s="22">
        <v>0</v>
      </c>
    </row>
    <row r="39" spans="1:7" ht="15" x14ac:dyDescent="0.25">
      <c r="A39" s="20" t="s">
        <v>512</v>
      </c>
      <c r="B39" s="22">
        <v>1586389.08</v>
      </c>
      <c r="C39" s="22">
        <v>0</v>
      </c>
      <c r="D39" s="22">
        <v>0</v>
      </c>
      <c r="E39" s="22">
        <v>0</v>
      </c>
      <c r="F39" s="22">
        <v>1586389.08</v>
      </c>
      <c r="G39" s="22">
        <v>0</v>
      </c>
    </row>
    <row r="40" spans="1:7" ht="15" x14ac:dyDescent="0.25">
      <c r="A40" s="20" t="s">
        <v>513</v>
      </c>
      <c r="B40" s="22">
        <v>1183858.6299999999</v>
      </c>
      <c r="C40" s="22">
        <v>0</v>
      </c>
      <c r="D40" s="22">
        <v>0</v>
      </c>
      <c r="E40" s="22">
        <v>0</v>
      </c>
      <c r="F40" s="22">
        <v>1183858.6299999999</v>
      </c>
      <c r="G40" s="22">
        <v>0</v>
      </c>
    </row>
    <row r="41" spans="1:7" ht="15" x14ac:dyDescent="0.25">
      <c r="A41" s="20" t="s">
        <v>514</v>
      </c>
      <c r="B41" s="22">
        <v>7700264.5599999996</v>
      </c>
      <c r="C41" s="22">
        <v>0</v>
      </c>
      <c r="D41" s="22">
        <v>0</v>
      </c>
      <c r="E41" s="22">
        <v>0</v>
      </c>
      <c r="F41" s="22">
        <v>7700264.5599999996</v>
      </c>
      <c r="G41" s="22">
        <v>0</v>
      </c>
    </row>
    <row r="42" spans="1:7" ht="15" x14ac:dyDescent="0.25">
      <c r="A42" s="20" t="s">
        <v>515</v>
      </c>
      <c r="B42" s="22">
        <v>15509733.52</v>
      </c>
      <c r="C42" s="22">
        <v>0</v>
      </c>
      <c r="D42" s="22">
        <v>-19093.009999999998</v>
      </c>
      <c r="E42" s="22">
        <v>0</v>
      </c>
      <c r="F42" s="22">
        <v>15490640.51</v>
      </c>
      <c r="G42" s="22">
        <v>0</v>
      </c>
    </row>
    <row r="43" spans="1:7" ht="15" x14ac:dyDescent="0.25">
      <c r="A43" s="20" t="s">
        <v>388</v>
      </c>
      <c r="B43" s="22">
        <v>1616433</v>
      </c>
      <c r="C43" s="22">
        <v>0</v>
      </c>
      <c r="D43" s="22">
        <v>0</v>
      </c>
      <c r="E43" s="22">
        <v>0</v>
      </c>
      <c r="F43" s="22">
        <v>1616433</v>
      </c>
      <c r="G43" s="22">
        <v>0</v>
      </c>
    </row>
    <row r="44" spans="1:7" ht="15" x14ac:dyDescent="0.25">
      <c r="A44" s="20" t="s">
        <v>516</v>
      </c>
      <c r="B44" s="22">
        <v>40107.870000000003</v>
      </c>
      <c r="C44" s="22">
        <v>0</v>
      </c>
      <c r="D44" s="22">
        <v>0</v>
      </c>
      <c r="E44" s="22">
        <v>0</v>
      </c>
      <c r="F44" s="22">
        <v>40107.870000000003</v>
      </c>
      <c r="G44" s="22">
        <v>0</v>
      </c>
    </row>
    <row r="45" spans="1:7" ht="15" x14ac:dyDescent="0.25">
      <c r="A45" s="20" t="s">
        <v>517</v>
      </c>
      <c r="B45" s="22">
        <v>2895997.16</v>
      </c>
      <c r="C45" s="22">
        <v>0</v>
      </c>
      <c r="D45" s="22">
        <v>0</v>
      </c>
      <c r="E45" s="22">
        <v>0</v>
      </c>
      <c r="F45" s="22">
        <v>2895997.16</v>
      </c>
      <c r="G45" s="22">
        <v>0</v>
      </c>
    </row>
    <row r="46" spans="1:7" ht="15" x14ac:dyDescent="0.25">
      <c r="A46" s="20" t="s">
        <v>518</v>
      </c>
      <c r="B46" s="22">
        <v>107978.98</v>
      </c>
      <c r="C46" s="22">
        <v>0</v>
      </c>
      <c r="D46" s="22">
        <v>-468.94</v>
      </c>
      <c r="E46" s="22">
        <v>0</v>
      </c>
      <c r="F46" s="22">
        <v>107510.04</v>
      </c>
      <c r="G46" s="22">
        <v>0</v>
      </c>
    </row>
    <row r="47" spans="1:7" ht="15" x14ac:dyDescent="0.25">
      <c r="A47" s="20" t="s">
        <v>519</v>
      </c>
      <c r="B47" s="22">
        <v>-628.13</v>
      </c>
      <c r="C47" s="22">
        <v>0</v>
      </c>
      <c r="D47" s="22">
        <v>6.05</v>
      </c>
      <c r="E47" s="22">
        <v>0</v>
      </c>
      <c r="F47" s="22">
        <v>-622.08000000000004</v>
      </c>
      <c r="G47" s="22">
        <v>0</v>
      </c>
    </row>
    <row r="48" spans="1:7" ht="15" x14ac:dyDescent="0.25">
      <c r="A48" s="20" t="s">
        <v>520</v>
      </c>
      <c r="B48" s="22">
        <v>-9943913.4299999997</v>
      </c>
      <c r="C48" s="22">
        <v>0</v>
      </c>
      <c r="D48" s="22">
        <v>34921.43</v>
      </c>
      <c r="E48" s="22">
        <v>0</v>
      </c>
      <c r="F48" s="22">
        <v>-9908992</v>
      </c>
      <c r="G48" s="22">
        <v>0</v>
      </c>
    </row>
    <row r="49" spans="1:7" ht="15" x14ac:dyDescent="0.25">
      <c r="A49" s="20" t="s">
        <v>521</v>
      </c>
      <c r="B49" s="22">
        <v>357098.86</v>
      </c>
      <c r="C49" s="22">
        <v>0</v>
      </c>
      <c r="D49" s="22">
        <v>875.85</v>
      </c>
      <c r="E49" s="22">
        <v>0</v>
      </c>
      <c r="F49" s="22">
        <v>357974.71</v>
      </c>
      <c r="G49" s="22">
        <v>0</v>
      </c>
    </row>
    <row r="50" spans="1:7" ht="15" x14ac:dyDescent="0.25">
      <c r="A50" s="20" t="s">
        <v>522</v>
      </c>
      <c r="B50" s="22">
        <v>419427.16</v>
      </c>
      <c r="C50" s="22">
        <v>0</v>
      </c>
      <c r="D50" s="22">
        <v>10108.56</v>
      </c>
      <c r="E50" s="22">
        <v>0</v>
      </c>
      <c r="F50" s="22">
        <v>429535.72</v>
      </c>
      <c r="G50" s="22">
        <v>0</v>
      </c>
    </row>
    <row r="51" spans="1:7" ht="15" x14ac:dyDescent="0.25">
      <c r="A51" s="20" t="s">
        <v>523</v>
      </c>
      <c r="B51" s="22">
        <v>-304413571.13</v>
      </c>
      <c r="C51" s="22">
        <v>-4855235.46</v>
      </c>
      <c r="D51" s="22">
        <v>804406.52</v>
      </c>
      <c r="E51" s="22">
        <v>0</v>
      </c>
      <c r="F51" s="22">
        <v>-308464400.06999999</v>
      </c>
      <c r="G51" s="22">
        <v>0</v>
      </c>
    </row>
    <row r="52" spans="1:7" ht="15" x14ac:dyDescent="0.25">
      <c r="A52" s="20" t="s">
        <v>524</v>
      </c>
      <c r="B52" s="22">
        <v>124422583.06</v>
      </c>
      <c r="C52" s="22">
        <v>0</v>
      </c>
      <c r="D52" s="22">
        <v>62503.03</v>
      </c>
      <c r="E52" s="22">
        <v>0</v>
      </c>
      <c r="F52" s="22">
        <v>124485086.09</v>
      </c>
      <c r="G52" s="22">
        <v>0</v>
      </c>
    </row>
    <row r="53" spans="1:7" ht="15" x14ac:dyDescent="0.25">
      <c r="A53" s="20" t="s">
        <v>525</v>
      </c>
      <c r="B53" s="22">
        <v>67063.8</v>
      </c>
      <c r="C53" s="22">
        <v>0</v>
      </c>
      <c r="D53" s="22">
        <v>-0.1</v>
      </c>
      <c r="E53" s="22">
        <v>0</v>
      </c>
      <c r="F53" s="22">
        <v>67063.7</v>
      </c>
      <c r="G53" s="22">
        <v>0</v>
      </c>
    </row>
    <row r="54" spans="1:7" ht="15" x14ac:dyDescent="0.25">
      <c r="A54" s="20" t="s">
        <v>526</v>
      </c>
      <c r="B54" s="22">
        <v>980228789.66999996</v>
      </c>
      <c r="C54" s="22">
        <v>6726927.7199999997</v>
      </c>
      <c r="D54" s="22">
        <v>-961877.21</v>
      </c>
      <c r="E54" s="22">
        <v>0</v>
      </c>
      <c r="F54" s="22">
        <v>985993840.17999995</v>
      </c>
      <c r="G54" s="22">
        <v>0</v>
      </c>
    </row>
    <row r="55" spans="1:7" ht="15" x14ac:dyDescent="0.25">
      <c r="A55" s="20" t="s">
        <v>527</v>
      </c>
      <c r="B55" s="22">
        <v>783228244.30999994</v>
      </c>
      <c r="C55" s="22">
        <v>21021229.57</v>
      </c>
      <c r="D55" s="22">
        <v>-598859.98</v>
      </c>
      <c r="E55" s="22">
        <v>0</v>
      </c>
      <c r="F55" s="22">
        <v>803650613.90999997</v>
      </c>
      <c r="G55" s="22">
        <v>0</v>
      </c>
    </row>
    <row r="56" spans="1:7" ht="15" x14ac:dyDescent="0.25">
      <c r="A56" s="20" t="s">
        <v>528</v>
      </c>
      <c r="B56" s="22">
        <v>197000545.36000001</v>
      </c>
      <c r="C56" s="22">
        <v>-14294301.85</v>
      </c>
      <c r="D56" s="22">
        <v>-363017.23</v>
      </c>
      <c r="E56" s="22">
        <v>0</v>
      </c>
      <c r="F56" s="22">
        <v>182343226.27000001</v>
      </c>
      <c r="G56" s="22">
        <v>0</v>
      </c>
    </row>
    <row r="57" spans="1:7" ht="15" x14ac:dyDescent="0.25">
      <c r="A57" s="20" t="s">
        <v>529</v>
      </c>
      <c r="B57" s="20" t="s">
        <v>548</v>
      </c>
      <c r="C57" s="20"/>
      <c r="D57" s="20"/>
      <c r="E57" s="20"/>
      <c r="F57" s="20"/>
      <c r="G57" s="20"/>
    </row>
  </sheetData>
  <pageMargins left="0.7" right="0.7" top="0.75" bottom="0.75" header="0.3" footer="0.3"/>
  <pageSetup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0" sqref="C30"/>
    </sheetView>
  </sheetViews>
  <sheetFormatPr defaultColWidth="9.1640625" defaultRowHeight="12" x14ac:dyDescent="0.2"/>
  <cols>
    <col min="1" max="1" width="80" customWidth="1"/>
  </cols>
  <sheetData>
    <row r="1" spans="1:1" x14ac:dyDescent="0.2">
      <c r="A1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L930"/>
  <sheetViews>
    <sheetView topLeftCell="G1" workbookViewId="0">
      <selection activeCell="C1" sqref="C1:Y931"/>
    </sheetView>
  </sheetViews>
  <sheetFormatPr defaultColWidth="8.83203125" defaultRowHeight="12.75" x14ac:dyDescent="0.2"/>
  <cols>
    <col min="1" max="1" width="8.5" style="4" bestFit="1" customWidth="1"/>
    <col min="2" max="2" width="21" style="4" bestFit="1" customWidth="1"/>
    <col min="3" max="3" width="19.6640625" style="4" bestFit="1" customWidth="1"/>
    <col min="4" max="4" width="32.6640625" style="4" bestFit="1" customWidth="1"/>
    <col min="5" max="5" width="17.83203125" style="4" bestFit="1" customWidth="1"/>
    <col min="6" max="6" width="22.33203125" style="4" bestFit="1" customWidth="1"/>
    <col min="7" max="7" width="16.1640625" style="4" bestFit="1" customWidth="1"/>
    <col min="8" max="8" width="13.1640625" style="4" bestFit="1" customWidth="1"/>
    <col min="9" max="9" width="13.6640625" style="4" bestFit="1" customWidth="1"/>
    <col min="10" max="10" width="14.33203125" style="4" bestFit="1" customWidth="1"/>
    <col min="11" max="11" width="11.83203125" style="4" bestFit="1" customWidth="1"/>
    <col min="12" max="12" width="19.33203125" style="4" bestFit="1" customWidth="1"/>
    <col min="13" max="13" width="9.6640625" style="4" bestFit="1" customWidth="1"/>
    <col min="14" max="14" width="17.5" style="4" bestFit="1" customWidth="1"/>
    <col min="15" max="15" width="15.83203125" style="7" bestFit="1" customWidth="1"/>
    <col min="16" max="16" width="18.83203125" style="7" bestFit="1" customWidth="1"/>
    <col min="17" max="17" width="13" style="4" bestFit="1" customWidth="1"/>
    <col min="18" max="18" width="10.83203125" style="4" bestFit="1" customWidth="1"/>
    <col min="19" max="19" width="19.33203125" style="4" bestFit="1" customWidth="1"/>
    <col min="20" max="20" width="21.6640625" style="4" bestFit="1" customWidth="1"/>
    <col min="21" max="21" width="23.33203125" style="4" bestFit="1" customWidth="1"/>
    <col min="22" max="22" width="17.6640625" style="4" bestFit="1" customWidth="1"/>
    <col min="23" max="23" width="8.6640625" style="4" bestFit="1" customWidth="1"/>
    <col min="24" max="24" width="11.33203125" style="4" bestFit="1" customWidth="1"/>
    <col min="25" max="25" width="15.5" style="4" bestFit="1" customWidth="1"/>
    <col min="26" max="26" width="13.83203125" style="4" bestFit="1" customWidth="1"/>
    <col min="27" max="27" width="16" style="4" bestFit="1" customWidth="1"/>
    <col min="28" max="28" width="20.83203125" style="4" bestFit="1" customWidth="1"/>
    <col min="29" max="29" width="18" style="4" bestFit="1" customWidth="1"/>
    <col min="30" max="30" width="22.1640625" style="4" bestFit="1" customWidth="1"/>
    <col min="31" max="31" width="26.83203125" style="4" bestFit="1" customWidth="1"/>
    <col min="32" max="32" width="18.33203125" style="4" bestFit="1" customWidth="1"/>
    <col min="33" max="33" width="20.83203125" style="4" bestFit="1" customWidth="1"/>
    <col min="34" max="34" width="33.83203125" style="4" bestFit="1" customWidth="1"/>
    <col min="35" max="35" width="18.83203125" style="4" bestFit="1" customWidth="1"/>
    <col min="36" max="36" width="25.33203125" style="4" bestFit="1" customWidth="1"/>
    <col min="37" max="37" width="27.83203125" style="4" bestFit="1" customWidth="1"/>
    <col min="38" max="38" width="22" style="4" bestFit="1" customWidth="1"/>
    <col min="39" max="39" width="26.1640625" style="4" bestFit="1" customWidth="1"/>
    <col min="40" max="40" width="106.1640625" style="4" bestFit="1" customWidth="1"/>
    <col min="41" max="41" width="11.33203125" style="4" bestFit="1" customWidth="1"/>
    <col min="42" max="42" width="11.5" style="4" bestFit="1" customWidth="1"/>
    <col min="43" max="43" width="11.6640625" style="4" bestFit="1" customWidth="1"/>
    <col min="44" max="44" width="9.6640625" style="4" bestFit="1" customWidth="1"/>
    <col min="45" max="45" width="10.6640625" style="4" bestFit="1" customWidth="1"/>
    <col min="46" max="46" width="13.83203125" style="4" bestFit="1" customWidth="1"/>
    <col min="47" max="47" width="18.83203125" style="4" bestFit="1" customWidth="1"/>
    <col min="48" max="48" width="10.1640625" style="4" bestFit="1" customWidth="1"/>
    <col min="49" max="49" width="12.6640625" style="4" bestFit="1" customWidth="1"/>
    <col min="50" max="50" width="22.83203125" style="4" bestFit="1" customWidth="1"/>
    <col min="51" max="51" width="10.6640625" style="4" bestFit="1" customWidth="1"/>
    <col min="52" max="52" width="17.1640625" style="4" bestFit="1" customWidth="1"/>
    <col min="53" max="53" width="17.83203125" style="4" bestFit="1" customWidth="1"/>
    <col min="54" max="54" width="12.1640625" style="4" bestFit="1" customWidth="1"/>
    <col min="55" max="55" width="22.83203125" style="4" bestFit="1" customWidth="1"/>
    <col min="56" max="56" width="9.83203125" style="4" bestFit="1" customWidth="1"/>
    <col min="57" max="57" width="8.33203125" style="4" bestFit="1" customWidth="1"/>
    <col min="58" max="58" width="12.83203125" style="4" bestFit="1" customWidth="1"/>
    <col min="59" max="59" width="11.5" style="4" bestFit="1" customWidth="1"/>
    <col min="60" max="60" width="8.83203125" style="4" bestFit="1" customWidth="1"/>
    <col min="61" max="61" width="20.33203125" style="4" bestFit="1" customWidth="1"/>
    <col min="62" max="62" width="8.83203125" style="4"/>
    <col min="63" max="63" width="15.1640625" style="7" bestFit="1" customWidth="1"/>
    <col min="64" max="64" width="32.6640625" style="4" bestFit="1" customWidth="1"/>
    <col min="65" max="16384" width="8.83203125" style="4"/>
  </cols>
  <sheetData>
    <row r="1" spans="1:64" x14ac:dyDescent="0.2">
      <c r="A1" s="4" t="s">
        <v>117</v>
      </c>
      <c r="B1" s="4" t="s">
        <v>118</v>
      </c>
      <c r="C1" s="4" t="s">
        <v>119</v>
      </c>
      <c r="D1" s="4" t="s">
        <v>120</v>
      </c>
      <c r="E1" s="4" t="s">
        <v>121</v>
      </c>
      <c r="F1" s="4" t="s">
        <v>122</v>
      </c>
      <c r="G1" s="4" t="s">
        <v>123</v>
      </c>
      <c r="H1" s="4" t="s">
        <v>124</v>
      </c>
      <c r="I1" s="4" t="s">
        <v>125</v>
      </c>
      <c r="J1" s="4" t="s">
        <v>126</v>
      </c>
      <c r="K1" s="4" t="s">
        <v>127</v>
      </c>
      <c r="L1" s="4" t="s">
        <v>128</v>
      </c>
      <c r="M1" s="4" t="s">
        <v>129</v>
      </c>
      <c r="N1" s="4" t="s">
        <v>130</v>
      </c>
      <c r="O1" s="7" t="s">
        <v>131</v>
      </c>
      <c r="P1" s="7" t="s">
        <v>132</v>
      </c>
      <c r="Q1" s="4" t="s">
        <v>133</v>
      </c>
      <c r="R1" s="4" t="s">
        <v>134</v>
      </c>
      <c r="S1" s="4" t="s">
        <v>135</v>
      </c>
      <c r="T1" s="4" t="s">
        <v>136</v>
      </c>
      <c r="U1" s="4" t="s">
        <v>137</v>
      </c>
      <c r="V1" s="4" t="s">
        <v>138</v>
      </c>
      <c r="W1" s="4" t="s">
        <v>139</v>
      </c>
      <c r="X1" s="4" t="s">
        <v>140</v>
      </c>
      <c r="Y1" s="4" t="s">
        <v>141</v>
      </c>
      <c r="Z1" s="4" t="s">
        <v>142</v>
      </c>
      <c r="AA1" s="4" t="s">
        <v>143</v>
      </c>
      <c r="AB1" s="4" t="s">
        <v>144</v>
      </c>
      <c r="AC1" s="4" t="s">
        <v>145</v>
      </c>
      <c r="AD1" s="4" t="s">
        <v>146</v>
      </c>
      <c r="AE1" s="4" t="s">
        <v>147</v>
      </c>
      <c r="AF1" s="4" t="s">
        <v>148</v>
      </c>
      <c r="AG1" s="4" t="s">
        <v>149</v>
      </c>
      <c r="AH1" s="4" t="s">
        <v>150</v>
      </c>
      <c r="AI1" s="4" t="s">
        <v>151</v>
      </c>
      <c r="AJ1" s="4" t="s">
        <v>152</v>
      </c>
      <c r="AK1" s="4" t="s">
        <v>153</v>
      </c>
      <c r="AL1" s="4" t="s">
        <v>154</v>
      </c>
      <c r="AM1" s="4" t="s">
        <v>155</v>
      </c>
      <c r="AN1" s="4" t="s">
        <v>156</v>
      </c>
      <c r="AO1" s="4" t="s">
        <v>157</v>
      </c>
      <c r="AP1" s="4" t="s">
        <v>158</v>
      </c>
      <c r="AQ1" s="4" t="s">
        <v>159</v>
      </c>
      <c r="AR1" s="4" t="s">
        <v>160</v>
      </c>
      <c r="AS1" s="4" t="s">
        <v>161</v>
      </c>
      <c r="AT1" s="4" t="s">
        <v>162</v>
      </c>
      <c r="AU1" s="4" t="s">
        <v>163</v>
      </c>
      <c r="AV1" s="4" t="s">
        <v>164</v>
      </c>
      <c r="AW1" s="4" t="s">
        <v>165</v>
      </c>
      <c r="AX1" s="4" t="s">
        <v>166</v>
      </c>
      <c r="AY1" s="4" t="s">
        <v>167</v>
      </c>
      <c r="AZ1" s="4" t="s">
        <v>168</v>
      </c>
      <c r="BA1" s="4" t="s">
        <v>169</v>
      </c>
      <c r="BB1" s="4" t="s">
        <v>170</v>
      </c>
      <c r="BC1" s="4" t="s">
        <v>171</v>
      </c>
      <c r="BD1" s="4" t="s">
        <v>172</v>
      </c>
      <c r="BE1" s="4" t="s">
        <v>173</v>
      </c>
      <c r="BF1" s="4" t="s">
        <v>174</v>
      </c>
      <c r="BG1" s="4" t="s">
        <v>175</v>
      </c>
      <c r="BH1" s="4" t="s">
        <v>176</v>
      </c>
      <c r="BI1" s="4" t="s">
        <v>177</v>
      </c>
    </row>
    <row r="2" spans="1:64" hidden="1" x14ac:dyDescent="0.2">
      <c r="A2" s="4">
        <v>2020</v>
      </c>
      <c r="B2" s="4" t="s">
        <v>11</v>
      </c>
      <c r="C2" s="4" t="s">
        <v>178</v>
      </c>
      <c r="D2" s="4" t="s">
        <v>179</v>
      </c>
      <c r="E2" s="4" t="s">
        <v>180</v>
      </c>
      <c r="F2" s="4" t="s">
        <v>181</v>
      </c>
      <c r="H2" s="4">
        <v>826634.58</v>
      </c>
      <c r="I2" s="4">
        <v>807670.85</v>
      </c>
      <c r="J2" s="4">
        <v>0</v>
      </c>
      <c r="K2" s="4">
        <v>0</v>
      </c>
      <c r="L2" s="4">
        <v>0</v>
      </c>
      <c r="M2" s="4">
        <v>0</v>
      </c>
      <c r="N2" s="4">
        <v>826634.58</v>
      </c>
      <c r="O2" s="4">
        <v>807670.85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E2" s="4" t="s">
        <v>182</v>
      </c>
      <c r="AF2" s="4" t="s">
        <v>183</v>
      </c>
      <c r="AG2" s="4" t="s">
        <v>184</v>
      </c>
      <c r="AH2" s="4" t="s">
        <v>185</v>
      </c>
      <c r="AJ2" s="4" t="s">
        <v>186</v>
      </c>
      <c r="AM2" s="4" t="s">
        <v>187</v>
      </c>
      <c r="AO2" s="4">
        <v>117</v>
      </c>
      <c r="AP2" s="4">
        <v>10</v>
      </c>
      <c r="AQ2" s="4">
        <v>249</v>
      </c>
      <c r="AR2" s="4">
        <v>1</v>
      </c>
      <c r="AS2" s="4">
        <v>192</v>
      </c>
      <c r="AU2" s="4">
        <v>1</v>
      </c>
      <c r="AV2" s="4">
        <v>1</v>
      </c>
      <c r="AW2" s="4">
        <v>1</v>
      </c>
      <c r="AX2" s="4">
        <v>24</v>
      </c>
      <c r="AZ2" s="4">
        <v>2</v>
      </c>
      <c r="BC2" s="4">
        <v>0</v>
      </c>
      <c r="BD2" s="4">
        <v>0</v>
      </c>
      <c r="BE2" s="4">
        <v>0</v>
      </c>
      <c r="BF2" s="4">
        <v>-366832779</v>
      </c>
      <c r="BJ2" s="6">
        <v>1953</v>
      </c>
      <c r="BK2" s="7">
        <f>O2-P2</f>
        <v>807670.85</v>
      </c>
      <c r="BL2" s="4" t="str">
        <f>D2</f>
        <v>NonUtil Ge Land Rights Mitchell</v>
      </c>
    </row>
    <row r="3" spans="1:64" hidden="1" x14ac:dyDescent="0.2">
      <c r="A3" s="4">
        <v>2020</v>
      </c>
      <c r="B3" s="4" t="s">
        <v>11</v>
      </c>
      <c r="C3" s="4" t="s">
        <v>178</v>
      </c>
      <c r="D3" s="4" t="s">
        <v>188</v>
      </c>
      <c r="E3" s="4" t="s">
        <v>180</v>
      </c>
      <c r="F3" s="4" t="s">
        <v>189</v>
      </c>
      <c r="H3" s="4">
        <v>3296.73</v>
      </c>
      <c r="I3" s="4">
        <v>3103.17</v>
      </c>
      <c r="J3" s="4">
        <v>3103.17</v>
      </c>
      <c r="K3" s="4">
        <v>0</v>
      </c>
      <c r="L3" s="4">
        <v>0</v>
      </c>
      <c r="M3" s="4">
        <v>0</v>
      </c>
      <c r="N3" s="4">
        <v>3296.73</v>
      </c>
      <c r="O3" s="4">
        <v>3103.17</v>
      </c>
      <c r="P3" s="4">
        <v>3103.17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E3" s="4" t="s">
        <v>182</v>
      </c>
      <c r="AF3" s="4" t="s">
        <v>183</v>
      </c>
      <c r="AG3" s="4" t="s">
        <v>184</v>
      </c>
      <c r="AH3" s="4" t="s">
        <v>185</v>
      </c>
      <c r="AJ3" s="4" t="s">
        <v>190</v>
      </c>
      <c r="AM3" s="4" t="s">
        <v>187</v>
      </c>
      <c r="AO3" s="4">
        <v>117</v>
      </c>
      <c r="AP3" s="4">
        <v>10</v>
      </c>
      <c r="AQ3" s="4">
        <v>233</v>
      </c>
      <c r="AR3" s="4">
        <v>1</v>
      </c>
      <c r="AS3" s="4">
        <v>461</v>
      </c>
      <c r="AU3" s="4">
        <v>1</v>
      </c>
      <c r="AV3" s="4">
        <v>1</v>
      </c>
      <c r="AW3" s="4">
        <v>1</v>
      </c>
      <c r="AX3" s="4">
        <v>24</v>
      </c>
      <c r="AZ3" s="4">
        <v>3</v>
      </c>
      <c r="BC3" s="4">
        <v>0</v>
      </c>
      <c r="BD3" s="4">
        <v>0</v>
      </c>
      <c r="BE3" s="4">
        <v>0</v>
      </c>
      <c r="BF3" s="4">
        <v>-366832341</v>
      </c>
      <c r="BJ3" s="6">
        <v>1953</v>
      </c>
      <c r="BK3" s="7">
        <f t="shared" ref="BK3:BK65" si="0">O3-P3</f>
        <v>0</v>
      </c>
      <c r="BL3" s="4" t="str">
        <f t="shared" ref="BL3:BL65" si="1">D3</f>
        <v>NonUtility General Mitchell</v>
      </c>
    </row>
    <row r="4" spans="1:64" hidden="1" x14ac:dyDescent="0.2">
      <c r="A4" s="4">
        <v>2020</v>
      </c>
      <c r="B4" s="4" t="s">
        <v>11</v>
      </c>
      <c r="C4" s="4" t="s">
        <v>178</v>
      </c>
      <c r="D4" s="4" t="s">
        <v>191</v>
      </c>
      <c r="E4" s="4" t="s">
        <v>180</v>
      </c>
      <c r="F4" s="4" t="s">
        <v>181</v>
      </c>
      <c r="H4" s="4">
        <v>100396.3</v>
      </c>
      <c r="I4" s="4">
        <v>100396.3</v>
      </c>
      <c r="J4" s="4">
        <v>0</v>
      </c>
      <c r="K4" s="4">
        <v>0</v>
      </c>
      <c r="L4" s="4">
        <v>0</v>
      </c>
      <c r="M4" s="4">
        <v>0</v>
      </c>
      <c r="N4" s="4">
        <v>100396.3</v>
      </c>
      <c r="O4" s="4">
        <v>100396.3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E4" s="4" t="s">
        <v>182</v>
      </c>
      <c r="AF4" s="4" t="s">
        <v>183</v>
      </c>
      <c r="AG4" s="4" t="s">
        <v>184</v>
      </c>
      <c r="AH4" s="4" t="s">
        <v>185</v>
      </c>
      <c r="AJ4" s="4" t="s">
        <v>186</v>
      </c>
      <c r="AM4" s="4" t="s">
        <v>187</v>
      </c>
      <c r="AO4" s="4">
        <v>117</v>
      </c>
      <c r="AP4" s="4">
        <v>10</v>
      </c>
      <c r="AQ4" s="4">
        <v>371</v>
      </c>
      <c r="AR4" s="4">
        <v>1</v>
      </c>
      <c r="AS4" s="4">
        <v>192</v>
      </c>
      <c r="AU4" s="4">
        <v>1</v>
      </c>
      <c r="AV4" s="4">
        <v>1</v>
      </c>
      <c r="AW4" s="4">
        <v>1</v>
      </c>
      <c r="AX4" s="4">
        <v>24</v>
      </c>
      <c r="AZ4" s="4">
        <v>2</v>
      </c>
      <c r="BC4" s="4">
        <v>0</v>
      </c>
      <c r="BD4" s="4">
        <v>0</v>
      </c>
      <c r="BE4" s="4">
        <v>0</v>
      </c>
      <c r="BF4" s="4">
        <v>-366832845</v>
      </c>
      <c r="BJ4" s="6">
        <v>1953</v>
      </c>
      <c r="BK4" s="7">
        <f t="shared" si="0"/>
        <v>100396.3</v>
      </c>
      <c r="BL4" s="4" t="str">
        <f t="shared" si="1"/>
        <v>Util Emergency Facil Mitchell</v>
      </c>
    </row>
    <row r="5" spans="1:64" hidden="1" x14ac:dyDescent="0.2">
      <c r="A5" s="4">
        <v>2020</v>
      </c>
      <c r="B5" s="4" t="s">
        <v>11</v>
      </c>
      <c r="C5" s="4" t="s">
        <v>178</v>
      </c>
      <c r="D5" s="4" t="s">
        <v>192</v>
      </c>
      <c r="E5" s="4" t="s">
        <v>180</v>
      </c>
      <c r="F5" s="4" t="s">
        <v>193</v>
      </c>
      <c r="H5" s="4">
        <v>14</v>
      </c>
      <c r="I5" s="4">
        <v>13.81</v>
      </c>
      <c r="J5" s="4">
        <v>13.81</v>
      </c>
      <c r="K5" s="4">
        <v>0</v>
      </c>
      <c r="L5" s="4">
        <v>0</v>
      </c>
      <c r="M5" s="4">
        <v>0</v>
      </c>
      <c r="N5" s="4">
        <v>14</v>
      </c>
      <c r="O5" s="4">
        <v>13.81</v>
      </c>
      <c r="P5" s="4">
        <v>13.81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E5" s="4" t="s">
        <v>182</v>
      </c>
      <c r="AF5" s="4" t="s">
        <v>183</v>
      </c>
      <c r="AG5" s="4" t="s">
        <v>184</v>
      </c>
      <c r="AH5" s="4" t="s">
        <v>185</v>
      </c>
      <c r="AJ5" s="4" t="s">
        <v>190</v>
      </c>
      <c r="AM5" s="4" t="s">
        <v>187</v>
      </c>
      <c r="AO5" s="4">
        <v>117</v>
      </c>
      <c r="AP5" s="4">
        <v>10</v>
      </c>
      <c r="AQ5" s="4">
        <v>110100</v>
      </c>
      <c r="AR5" s="4">
        <v>1</v>
      </c>
      <c r="AS5" s="4">
        <v>31</v>
      </c>
      <c r="AU5" s="4">
        <v>1</v>
      </c>
      <c r="AV5" s="4">
        <v>1</v>
      </c>
      <c r="AW5" s="4">
        <v>1</v>
      </c>
      <c r="AX5" s="4">
        <v>24</v>
      </c>
      <c r="AZ5" s="4">
        <v>3</v>
      </c>
      <c r="BC5" s="4">
        <v>0</v>
      </c>
      <c r="BD5" s="4">
        <v>0</v>
      </c>
      <c r="BE5" s="4">
        <v>0</v>
      </c>
      <c r="BF5" s="4">
        <v>-366832910</v>
      </c>
      <c r="BJ5" s="6">
        <v>1953</v>
      </c>
      <c r="BK5" s="7">
        <f t="shared" si="0"/>
        <v>0</v>
      </c>
      <c r="BL5" s="4" t="str">
        <f t="shared" si="1"/>
        <v>Utility Straight Line Buildings</v>
      </c>
    </row>
    <row r="6" spans="1:64" hidden="1" x14ac:dyDescent="0.2">
      <c r="A6" s="4">
        <v>2020</v>
      </c>
      <c r="B6" s="4" t="s">
        <v>11</v>
      </c>
      <c r="C6" s="4" t="s">
        <v>178</v>
      </c>
      <c r="D6" s="4" t="s">
        <v>194</v>
      </c>
      <c r="E6" s="4" t="s">
        <v>180</v>
      </c>
      <c r="F6" s="4" t="s">
        <v>195</v>
      </c>
      <c r="H6" s="4">
        <v>-241</v>
      </c>
      <c r="I6" s="4">
        <v>-237.51</v>
      </c>
      <c r="J6" s="4">
        <v>-237.51</v>
      </c>
      <c r="K6" s="4">
        <v>0</v>
      </c>
      <c r="L6" s="4">
        <v>0</v>
      </c>
      <c r="M6" s="4">
        <v>0</v>
      </c>
      <c r="N6" s="4">
        <v>-241</v>
      </c>
      <c r="O6" s="4">
        <v>-237.51</v>
      </c>
      <c r="P6" s="4">
        <v>-237.51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E6" s="4" t="s">
        <v>182</v>
      </c>
      <c r="AF6" s="4" t="s">
        <v>183</v>
      </c>
      <c r="AG6" s="4" t="s">
        <v>184</v>
      </c>
      <c r="AH6" s="4" t="s">
        <v>185</v>
      </c>
      <c r="AJ6" s="4" t="s">
        <v>190</v>
      </c>
      <c r="AM6" s="4" t="s">
        <v>187</v>
      </c>
      <c r="AO6" s="4">
        <v>117</v>
      </c>
      <c r="AP6" s="4">
        <v>10</v>
      </c>
      <c r="AQ6" s="4">
        <v>110120</v>
      </c>
      <c r="AR6" s="4">
        <v>1</v>
      </c>
      <c r="AS6" s="4">
        <v>542</v>
      </c>
      <c r="AU6" s="4">
        <v>1</v>
      </c>
      <c r="AV6" s="4">
        <v>1</v>
      </c>
      <c r="AW6" s="4">
        <v>1</v>
      </c>
      <c r="AX6" s="4">
        <v>24</v>
      </c>
      <c r="AZ6" s="4">
        <v>3</v>
      </c>
      <c r="BC6" s="4">
        <v>0</v>
      </c>
      <c r="BD6" s="4">
        <v>0</v>
      </c>
      <c r="BE6" s="4">
        <v>0</v>
      </c>
      <c r="BF6" s="4">
        <v>-366832907</v>
      </c>
      <c r="BJ6" s="6">
        <v>1953</v>
      </c>
      <c r="BK6" s="7">
        <f t="shared" si="0"/>
        <v>0</v>
      </c>
      <c r="BL6" s="4" t="str">
        <f t="shared" si="1"/>
        <v>Utility Straight Line Furniture</v>
      </c>
    </row>
    <row r="7" spans="1:64" hidden="1" x14ac:dyDescent="0.2">
      <c r="A7" s="4">
        <v>2020</v>
      </c>
      <c r="B7" s="4" t="s">
        <v>11</v>
      </c>
      <c r="C7" s="4" t="s">
        <v>178</v>
      </c>
      <c r="D7" s="4" t="s">
        <v>196</v>
      </c>
      <c r="E7" s="4" t="s">
        <v>180</v>
      </c>
      <c r="F7" s="4" t="s">
        <v>197</v>
      </c>
      <c r="H7" s="4">
        <v>1395948</v>
      </c>
      <c r="I7" s="4">
        <v>1389780.65</v>
      </c>
      <c r="J7" s="4">
        <v>1389780.65</v>
      </c>
      <c r="K7" s="4">
        <v>0</v>
      </c>
      <c r="L7" s="4">
        <v>0</v>
      </c>
      <c r="M7" s="4">
        <v>0</v>
      </c>
      <c r="N7" s="4">
        <v>1395948</v>
      </c>
      <c r="O7" s="4">
        <v>1389780.65</v>
      </c>
      <c r="P7" s="4">
        <v>1389780.65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E7" s="4" t="s">
        <v>182</v>
      </c>
      <c r="AF7" s="4" t="s">
        <v>183</v>
      </c>
      <c r="AG7" s="4" t="s">
        <v>184</v>
      </c>
      <c r="AH7" s="4" t="s">
        <v>185</v>
      </c>
      <c r="AJ7" s="4" t="s">
        <v>190</v>
      </c>
      <c r="AM7" s="4" t="s">
        <v>187</v>
      </c>
      <c r="AO7" s="4">
        <v>117</v>
      </c>
      <c r="AP7" s="4">
        <v>10</v>
      </c>
      <c r="AQ7" s="4">
        <v>110250</v>
      </c>
      <c r="AR7" s="4">
        <v>1</v>
      </c>
      <c r="AS7" s="4">
        <v>658</v>
      </c>
      <c r="AU7" s="4">
        <v>1</v>
      </c>
      <c r="AV7" s="4">
        <v>1</v>
      </c>
      <c r="AW7" s="4">
        <v>1</v>
      </c>
      <c r="AX7" s="4">
        <v>24</v>
      </c>
      <c r="AZ7" s="4">
        <v>3</v>
      </c>
      <c r="BC7" s="4">
        <v>0</v>
      </c>
      <c r="BD7" s="4">
        <v>0</v>
      </c>
      <c r="BE7" s="4">
        <v>0</v>
      </c>
      <c r="BF7" s="4">
        <v>-366832925</v>
      </c>
      <c r="BJ7" s="6">
        <v>1953</v>
      </c>
      <c r="BK7" s="7">
        <f t="shared" si="0"/>
        <v>0</v>
      </c>
      <c r="BL7" s="4" t="str">
        <f t="shared" si="1"/>
        <v>Utility Straight Line Other</v>
      </c>
    </row>
    <row r="8" spans="1:64" hidden="1" x14ac:dyDescent="0.2">
      <c r="A8" s="4">
        <v>2020</v>
      </c>
      <c r="B8" s="4" t="s">
        <v>11</v>
      </c>
      <c r="C8" s="4" t="s">
        <v>178</v>
      </c>
      <c r="D8" s="4" t="s">
        <v>198</v>
      </c>
      <c r="E8" s="4" t="s">
        <v>180</v>
      </c>
      <c r="F8" s="4" t="s">
        <v>199</v>
      </c>
      <c r="H8" s="4">
        <v>2437564.87</v>
      </c>
      <c r="I8" s="4">
        <v>2426518.09</v>
      </c>
      <c r="J8" s="4">
        <v>2426518.09</v>
      </c>
      <c r="K8" s="4">
        <v>0</v>
      </c>
      <c r="L8" s="4">
        <v>0</v>
      </c>
      <c r="M8" s="4">
        <v>0</v>
      </c>
      <c r="N8" s="4">
        <v>2437564.87</v>
      </c>
      <c r="O8" s="4">
        <v>2426518.09</v>
      </c>
      <c r="P8" s="4">
        <v>2426518.09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E8" s="4" t="s">
        <v>182</v>
      </c>
      <c r="AF8" s="4" t="s">
        <v>183</v>
      </c>
      <c r="AG8" s="4" t="s">
        <v>184</v>
      </c>
      <c r="AH8" s="4" t="s">
        <v>185</v>
      </c>
      <c r="AJ8" s="4" t="s">
        <v>190</v>
      </c>
      <c r="AM8" s="4" t="s">
        <v>187</v>
      </c>
      <c r="AO8" s="4">
        <v>117</v>
      </c>
      <c r="AP8" s="4">
        <v>10</v>
      </c>
      <c r="AQ8" s="4">
        <v>110080</v>
      </c>
      <c r="AR8" s="4">
        <v>1</v>
      </c>
      <c r="AS8" s="4">
        <v>476</v>
      </c>
      <c r="AU8" s="4">
        <v>1</v>
      </c>
      <c r="AV8" s="4">
        <v>1</v>
      </c>
      <c r="AW8" s="4">
        <v>1</v>
      </c>
      <c r="AX8" s="4">
        <v>24</v>
      </c>
      <c r="AZ8" s="4">
        <v>3</v>
      </c>
      <c r="BC8" s="4">
        <v>0</v>
      </c>
      <c r="BD8" s="4">
        <v>0</v>
      </c>
      <c r="BE8" s="4">
        <v>0</v>
      </c>
      <c r="BF8" s="4">
        <v>-366832986</v>
      </c>
      <c r="BJ8" s="6">
        <v>1953</v>
      </c>
      <c r="BK8" s="7">
        <f t="shared" si="0"/>
        <v>0</v>
      </c>
      <c r="BL8" s="4" t="str">
        <f t="shared" si="1"/>
        <v>Utility Straight Line Utility Prop</v>
      </c>
    </row>
    <row r="9" spans="1:64" hidden="1" x14ac:dyDescent="0.2">
      <c r="A9" s="4">
        <v>2020</v>
      </c>
      <c r="B9" s="4" t="s">
        <v>11</v>
      </c>
      <c r="C9" s="4" t="s">
        <v>178</v>
      </c>
      <c r="D9" s="4" t="s">
        <v>200</v>
      </c>
      <c r="E9" s="4" t="s">
        <v>201</v>
      </c>
      <c r="F9" s="4" t="s">
        <v>202</v>
      </c>
      <c r="H9" s="4">
        <v>3030</v>
      </c>
      <c r="I9" s="4">
        <v>2822.66</v>
      </c>
      <c r="J9" s="4">
        <v>2822.66</v>
      </c>
      <c r="K9" s="4">
        <v>0</v>
      </c>
      <c r="L9" s="4">
        <v>0</v>
      </c>
      <c r="M9" s="4">
        <v>0</v>
      </c>
      <c r="N9" s="4">
        <v>3030</v>
      </c>
      <c r="O9" s="4">
        <v>2822.66</v>
      </c>
      <c r="P9" s="4">
        <v>2822.66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E9" s="4" t="s">
        <v>182</v>
      </c>
      <c r="AF9" s="4" t="s">
        <v>183</v>
      </c>
      <c r="AG9" s="4" t="s">
        <v>184</v>
      </c>
      <c r="AH9" s="4" t="s">
        <v>185</v>
      </c>
      <c r="AJ9" s="4" t="s">
        <v>186</v>
      </c>
      <c r="AM9" s="4" t="s">
        <v>187</v>
      </c>
      <c r="AO9" s="4">
        <v>117</v>
      </c>
      <c r="AP9" s="4">
        <v>10</v>
      </c>
      <c r="AQ9" s="4">
        <v>111120</v>
      </c>
      <c r="AR9" s="4">
        <v>2</v>
      </c>
      <c r="AS9" s="4">
        <v>607</v>
      </c>
      <c r="AU9" s="4">
        <v>1</v>
      </c>
      <c r="AV9" s="4">
        <v>1</v>
      </c>
      <c r="AW9" s="4">
        <v>1</v>
      </c>
      <c r="AX9" s="4">
        <v>24</v>
      </c>
      <c r="AZ9" s="4">
        <v>2</v>
      </c>
      <c r="BC9" s="4">
        <v>0</v>
      </c>
      <c r="BD9" s="4">
        <v>0</v>
      </c>
      <c r="BE9" s="4">
        <v>0</v>
      </c>
      <c r="BF9" s="4">
        <v>-366832957</v>
      </c>
      <c r="BJ9" s="6">
        <v>1954</v>
      </c>
      <c r="BK9" s="7">
        <f t="shared" si="0"/>
        <v>0</v>
      </c>
      <c r="BL9" s="4" t="str">
        <f t="shared" si="1"/>
        <v>Utility Declining Balance Furniture</v>
      </c>
    </row>
    <row r="10" spans="1:64" hidden="1" x14ac:dyDescent="0.2">
      <c r="A10" s="4">
        <v>2020</v>
      </c>
      <c r="B10" s="4" t="s">
        <v>11</v>
      </c>
      <c r="C10" s="4" t="s">
        <v>178</v>
      </c>
      <c r="D10" s="4" t="s">
        <v>203</v>
      </c>
      <c r="E10" s="4" t="s">
        <v>204</v>
      </c>
      <c r="F10" s="4" t="s">
        <v>205</v>
      </c>
      <c r="H10" s="4">
        <v>-59.83</v>
      </c>
      <c r="I10" s="4">
        <v>-57.4</v>
      </c>
      <c r="J10" s="4">
        <v>-57.4</v>
      </c>
      <c r="K10" s="4">
        <v>0</v>
      </c>
      <c r="L10" s="4">
        <v>0</v>
      </c>
      <c r="M10" s="4">
        <v>0</v>
      </c>
      <c r="N10" s="4">
        <v>-59.83</v>
      </c>
      <c r="O10" s="4">
        <v>-57.4</v>
      </c>
      <c r="P10" s="4">
        <v>-57.4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E10" s="4" t="s">
        <v>182</v>
      </c>
      <c r="AF10" s="4" t="s">
        <v>183</v>
      </c>
      <c r="AG10" s="4" t="s">
        <v>184</v>
      </c>
      <c r="AH10" s="4" t="s">
        <v>185</v>
      </c>
      <c r="AJ10" s="4" t="s">
        <v>186</v>
      </c>
      <c r="AM10" s="4" t="s">
        <v>187</v>
      </c>
      <c r="AO10" s="4">
        <v>117</v>
      </c>
      <c r="AP10" s="4">
        <v>10</v>
      </c>
      <c r="AQ10" s="4">
        <v>264</v>
      </c>
      <c r="AR10" s="4">
        <v>8</v>
      </c>
      <c r="AS10" s="4">
        <v>603</v>
      </c>
      <c r="AU10" s="4">
        <v>1</v>
      </c>
      <c r="AV10" s="4">
        <v>1</v>
      </c>
      <c r="AW10" s="4">
        <v>1</v>
      </c>
      <c r="AX10" s="4">
        <v>24</v>
      </c>
      <c r="AZ10" s="4">
        <v>2</v>
      </c>
      <c r="BC10" s="4">
        <v>0</v>
      </c>
      <c r="BD10" s="4">
        <v>0</v>
      </c>
      <c r="BE10" s="4">
        <v>0</v>
      </c>
      <c r="BF10" s="4">
        <v>-366832278</v>
      </c>
      <c r="BJ10" s="6">
        <v>1960</v>
      </c>
      <c r="BK10" s="7">
        <f t="shared" si="0"/>
        <v>0</v>
      </c>
      <c r="BL10" s="4" t="str">
        <f t="shared" si="1"/>
        <v>NonUtil SYD Prop Improv Mitchell</v>
      </c>
    </row>
    <row r="11" spans="1:64" hidden="1" x14ac:dyDescent="0.2">
      <c r="A11" s="4">
        <v>2020</v>
      </c>
      <c r="B11" s="4" t="s">
        <v>11</v>
      </c>
      <c r="C11" s="4" t="s">
        <v>178</v>
      </c>
      <c r="D11" s="4" t="s">
        <v>206</v>
      </c>
      <c r="E11" s="4" t="s">
        <v>207</v>
      </c>
      <c r="F11" s="4" t="s">
        <v>208</v>
      </c>
      <c r="H11" s="4">
        <v>7739962.4100000001</v>
      </c>
      <c r="I11" s="4">
        <v>8128971.1200000001</v>
      </c>
      <c r="J11" s="4">
        <v>8128971.1200000001</v>
      </c>
      <c r="K11" s="4">
        <v>0</v>
      </c>
      <c r="L11" s="4">
        <v>0</v>
      </c>
      <c r="M11" s="4">
        <v>1746.43</v>
      </c>
      <c r="N11" s="4">
        <v>7688649.9400000004</v>
      </c>
      <c r="O11" s="4">
        <v>8081539.0999999996</v>
      </c>
      <c r="P11" s="4">
        <v>8081539.0999999996</v>
      </c>
      <c r="Q11" s="4">
        <v>0</v>
      </c>
      <c r="R11" s="4">
        <v>47432.02</v>
      </c>
      <c r="S11" s="4">
        <v>0</v>
      </c>
      <c r="T11" s="4">
        <v>974334.29</v>
      </c>
      <c r="U11" s="4">
        <v>974334.29</v>
      </c>
      <c r="V11" s="4">
        <v>0</v>
      </c>
      <c r="W11" s="4">
        <v>0</v>
      </c>
      <c r="X11" s="4">
        <v>0</v>
      </c>
      <c r="Y11" s="4">
        <v>11116.74</v>
      </c>
      <c r="Z11" s="4">
        <v>1746.43</v>
      </c>
      <c r="AA11" s="4">
        <v>0</v>
      </c>
      <c r="AB11" s="4">
        <v>0</v>
      </c>
      <c r="AC11" s="4">
        <v>0</v>
      </c>
      <c r="AE11" s="4" t="s">
        <v>182</v>
      </c>
      <c r="AF11" s="4" t="s">
        <v>183</v>
      </c>
      <c r="AG11" s="4" t="s">
        <v>184</v>
      </c>
      <c r="AH11" s="4" t="s">
        <v>185</v>
      </c>
      <c r="AJ11" s="4" t="s">
        <v>186</v>
      </c>
      <c r="AM11" s="4" t="s">
        <v>187</v>
      </c>
      <c r="AO11" s="4">
        <v>117</v>
      </c>
      <c r="AP11" s="4">
        <v>10</v>
      </c>
      <c r="AQ11" s="4">
        <v>111080</v>
      </c>
      <c r="AR11" s="4">
        <v>10</v>
      </c>
      <c r="AS11" s="4">
        <v>576</v>
      </c>
      <c r="AU11" s="4">
        <v>1</v>
      </c>
      <c r="AV11" s="4">
        <v>1</v>
      </c>
      <c r="AW11" s="4">
        <v>1</v>
      </c>
      <c r="AX11" s="4">
        <v>24</v>
      </c>
      <c r="AZ11" s="4">
        <v>2</v>
      </c>
      <c r="BC11" s="4">
        <v>0</v>
      </c>
      <c r="BD11" s="4">
        <v>0</v>
      </c>
      <c r="BE11" s="4">
        <v>0</v>
      </c>
      <c r="BF11" s="4">
        <v>-366833031</v>
      </c>
      <c r="BJ11" s="6">
        <v>1962</v>
      </c>
      <c r="BK11" s="7">
        <f t="shared" si="0"/>
        <v>0</v>
      </c>
      <c r="BL11" s="4" t="str">
        <f t="shared" si="1"/>
        <v>Utility DB Utility Property</v>
      </c>
    </row>
    <row r="12" spans="1:64" hidden="1" x14ac:dyDescent="0.2">
      <c r="A12" s="4">
        <v>2020</v>
      </c>
      <c r="B12" s="4" t="s">
        <v>11</v>
      </c>
      <c r="C12" s="4" t="s">
        <v>178</v>
      </c>
      <c r="D12" s="4" t="s">
        <v>209</v>
      </c>
      <c r="E12" s="4" t="s">
        <v>207</v>
      </c>
      <c r="F12" s="4" t="s">
        <v>210</v>
      </c>
      <c r="H12" s="4">
        <v>30</v>
      </c>
      <c r="I12" s="4">
        <v>28.04</v>
      </c>
      <c r="J12" s="4">
        <v>28.04</v>
      </c>
      <c r="K12" s="4">
        <v>0</v>
      </c>
      <c r="L12" s="4">
        <v>0</v>
      </c>
      <c r="M12" s="4">
        <v>0</v>
      </c>
      <c r="N12" s="4">
        <v>30</v>
      </c>
      <c r="O12" s="4">
        <v>28.04</v>
      </c>
      <c r="P12" s="4">
        <v>28.04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E12" s="4" t="s">
        <v>182</v>
      </c>
      <c r="AF12" s="4" t="s">
        <v>183</v>
      </c>
      <c r="AG12" s="4" t="s">
        <v>184</v>
      </c>
      <c r="AH12" s="4" t="s">
        <v>185</v>
      </c>
      <c r="AJ12" s="4" t="s">
        <v>186</v>
      </c>
      <c r="AM12" s="4" t="s">
        <v>187</v>
      </c>
      <c r="AO12" s="4">
        <v>117</v>
      </c>
      <c r="AP12" s="4">
        <v>10</v>
      </c>
      <c r="AQ12" s="4">
        <v>111100</v>
      </c>
      <c r="AR12" s="4">
        <v>10</v>
      </c>
      <c r="AS12" s="4">
        <v>653</v>
      </c>
      <c r="AU12" s="4">
        <v>1</v>
      </c>
      <c r="AV12" s="4">
        <v>1</v>
      </c>
      <c r="AW12" s="4">
        <v>1</v>
      </c>
      <c r="AX12" s="4">
        <v>24</v>
      </c>
      <c r="AZ12" s="4">
        <v>2</v>
      </c>
      <c r="BC12" s="4">
        <v>0</v>
      </c>
      <c r="BD12" s="4">
        <v>0</v>
      </c>
      <c r="BE12" s="4">
        <v>0</v>
      </c>
      <c r="BF12" s="4">
        <v>-366832959</v>
      </c>
      <c r="BJ12" s="6">
        <v>1962</v>
      </c>
      <c r="BK12" s="7">
        <f t="shared" si="0"/>
        <v>0</v>
      </c>
      <c r="BL12" s="4" t="str">
        <f t="shared" si="1"/>
        <v>Utility Declining Balance Buildings</v>
      </c>
    </row>
    <row r="13" spans="1:64" hidden="1" x14ac:dyDescent="0.2">
      <c r="A13" s="4">
        <v>2020</v>
      </c>
      <c r="B13" s="4" t="s">
        <v>11</v>
      </c>
      <c r="C13" s="4" t="s">
        <v>178</v>
      </c>
      <c r="D13" s="4" t="s">
        <v>211</v>
      </c>
      <c r="E13" s="4" t="s">
        <v>207</v>
      </c>
      <c r="F13" s="4" t="s">
        <v>208</v>
      </c>
      <c r="H13" s="4">
        <v>447134</v>
      </c>
      <c r="I13" s="4">
        <v>414038.67</v>
      </c>
      <c r="J13" s="4">
        <v>414038.67</v>
      </c>
      <c r="K13" s="4">
        <v>0</v>
      </c>
      <c r="L13" s="4">
        <v>0</v>
      </c>
      <c r="M13" s="4">
        <v>0</v>
      </c>
      <c r="N13" s="4">
        <v>447134</v>
      </c>
      <c r="O13" s="4">
        <v>414038.67</v>
      </c>
      <c r="P13" s="4">
        <v>414038.67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E13" s="4" t="s">
        <v>182</v>
      </c>
      <c r="AF13" s="4" t="s">
        <v>183</v>
      </c>
      <c r="AG13" s="4" t="s">
        <v>184</v>
      </c>
      <c r="AH13" s="4" t="s">
        <v>185</v>
      </c>
      <c r="AJ13" s="4" t="s">
        <v>186</v>
      </c>
      <c r="AM13" s="4" t="s">
        <v>187</v>
      </c>
      <c r="AO13" s="4">
        <v>117</v>
      </c>
      <c r="AP13" s="4">
        <v>10</v>
      </c>
      <c r="AQ13" s="4">
        <v>111250</v>
      </c>
      <c r="AR13" s="4">
        <v>10</v>
      </c>
      <c r="AS13" s="4">
        <v>576</v>
      </c>
      <c r="AU13" s="4">
        <v>1</v>
      </c>
      <c r="AV13" s="4">
        <v>1</v>
      </c>
      <c r="AW13" s="4">
        <v>1</v>
      </c>
      <c r="AX13" s="4">
        <v>24</v>
      </c>
      <c r="AZ13" s="4">
        <v>2</v>
      </c>
      <c r="BC13" s="4">
        <v>0</v>
      </c>
      <c r="BD13" s="4">
        <v>0</v>
      </c>
      <c r="BE13" s="4">
        <v>0</v>
      </c>
      <c r="BF13" s="4">
        <v>-366832970</v>
      </c>
      <c r="BJ13" s="6">
        <v>1962</v>
      </c>
      <c r="BK13" s="7">
        <f t="shared" si="0"/>
        <v>0</v>
      </c>
      <c r="BL13" s="4" t="str">
        <f t="shared" si="1"/>
        <v>Utility Declining Balance Other</v>
      </c>
    </row>
    <row r="14" spans="1:64" hidden="1" x14ac:dyDescent="0.2">
      <c r="A14" s="4">
        <v>2020</v>
      </c>
      <c r="B14" s="4" t="s">
        <v>11</v>
      </c>
      <c r="C14" s="4" t="s">
        <v>178</v>
      </c>
      <c r="D14" s="4" t="s">
        <v>188</v>
      </c>
      <c r="E14" s="4" t="s">
        <v>212</v>
      </c>
      <c r="F14" s="4" t="s">
        <v>213</v>
      </c>
      <c r="H14" s="4">
        <v>32.36</v>
      </c>
      <c r="I14" s="4">
        <v>31.89</v>
      </c>
      <c r="J14" s="4">
        <v>31.89</v>
      </c>
      <c r="K14" s="4">
        <v>0</v>
      </c>
      <c r="L14" s="4">
        <v>0</v>
      </c>
      <c r="M14" s="4">
        <v>0</v>
      </c>
      <c r="N14" s="4">
        <v>32.36</v>
      </c>
      <c r="O14" s="4">
        <v>31.89</v>
      </c>
      <c r="P14" s="4">
        <v>31.89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E14" s="4" t="s">
        <v>182</v>
      </c>
      <c r="AF14" s="4" t="s">
        <v>183</v>
      </c>
      <c r="AG14" s="4" t="s">
        <v>214</v>
      </c>
      <c r="AH14" s="4" t="s">
        <v>215</v>
      </c>
      <c r="AJ14" s="4" t="s">
        <v>186</v>
      </c>
      <c r="AM14" s="4" t="s">
        <v>187</v>
      </c>
      <c r="AO14" s="4">
        <v>117</v>
      </c>
      <c r="AP14" s="4">
        <v>10</v>
      </c>
      <c r="AQ14" s="4">
        <v>233</v>
      </c>
      <c r="AR14" s="4">
        <v>11</v>
      </c>
      <c r="AS14" s="4">
        <v>581</v>
      </c>
      <c r="AU14" s="4">
        <v>1</v>
      </c>
      <c r="AV14" s="4">
        <v>1</v>
      </c>
      <c r="AW14" s="4">
        <v>14</v>
      </c>
      <c r="AX14" s="4">
        <v>25</v>
      </c>
      <c r="AZ14" s="4">
        <v>2</v>
      </c>
      <c r="BC14" s="4">
        <v>0</v>
      </c>
      <c r="BD14" s="4">
        <v>0</v>
      </c>
      <c r="BE14" s="4">
        <v>0</v>
      </c>
      <c r="BF14" s="4">
        <v>-366832669</v>
      </c>
      <c r="BJ14" s="6">
        <v>1963</v>
      </c>
      <c r="BK14" s="7">
        <f t="shared" si="0"/>
        <v>0</v>
      </c>
      <c r="BL14" s="4" t="str">
        <f t="shared" si="1"/>
        <v>NonUtility General Mitchell</v>
      </c>
    </row>
    <row r="15" spans="1:64" hidden="1" x14ac:dyDescent="0.2">
      <c r="A15" s="4">
        <v>2020</v>
      </c>
      <c r="B15" s="4" t="s">
        <v>11</v>
      </c>
      <c r="C15" s="4" t="s">
        <v>178</v>
      </c>
      <c r="D15" s="4" t="s">
        <v>188</v>
      </c>
      <c r="E15" s="4" t="s">
        <v>216</v>
      </c>
      <c r="F15" s="4" t="s">
        <v>213</v>
      </c>
      <c r="H15" s="4">
        <v>3807.63</v>
      </c>
      <c r="I15" s="4">
        <v>3757.29</v>
      </c>
      <c r="J15" s="4">
        <v>3757.29</v>
      </c>
      <c r="K15" s="4">
        <v>0</v>
      </c>
      <c r="L15" s="4">
        <v>0</v>
      </c>
      <c r="M15" s="4">
        <v>0</v>
      </c>
      <c r="N15" s="4">
        <v>3807.63</v>
      </c>
      <c r="O15" s="4">
        <v>3757.29</v>
      </c>
      <c r="P15" s="4">
        <v>3757.29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E15" s="4" t="s">
        <v>182</v>
      </c>
      <c r="AF15" s="4" t="s">
        <v>183</v>
      </c>
      <c r="AG15" s="4" t="s">
        <v>214</v>
      </c>
      <c r="AH15" s="4" t="s">
        <v>215</v>
      </c>
      <c r="AJ15" s="4" t="s">
        <v>186</v>
      </c>
      <c r="AM15" s="4" t="s">
        <v>187</v>
      </c>
      <c r="AO15" s="4">
        <v>117</v>
      </c>
      <c r="AP15" s="4">
        <v>10</v>
      </c>
      <c r="AQ15" s="4">
        <v>233</v>
      </c>
      <c r="AR15" s="4">
        <v>12</v>
      </c>
      <c r="AS15" s="4">
        <v>581</v>
      </c>
      <c r="AU15" s="4">
        <v>1</v>
      </c>
      <c r="AV15" s="4">
        <v>1</v>
      </c>
      <c r="AW15" s="4">
        <v>14</v>
      </c>
      <c r="AX15" s="4">
        <v>25</v>
      </c>
      <c r="AZ15" s="4">
        <v>2</v>
      </c>
      <c r="BC15" s="4">
        <v>0</v>
      </c>
      <c r="BD15" s="4">
        <v>0</v>
      </c>
      <c r="BE15" s="4">
        <v>0</v>
      </c>
      <c r="BF15" s="4">
        <v>-366832432</v>
      </c>
      <c r="BJ15" s="6">
        <v>1964</v>
      </c>
      <c r="BK15" s="7">
        <f t="shared" si="0"/>
        <v>0</v>
      </c>
      <c r="BL15" s="4" t="str">
        <f t="shared" si="1"/>
        <v>NonUtility General Mitchell</v>
      </c>
    </row>
    <row r="16" spans="1:64" hidden="1" x14ac:dyDescent="0.2">
      <c r="A16" s="4">
        <v>2020</v>
      </c>
      <c r="B16" s="4" t="s">
        <v>11</v>
      </c>
      <c r="C16" s="4" t="s">
        <v>178</v>
      </c>
      <c r="D16" s="4" t="s">
        <v>188</v>
      </c>
      <c r="E16" s="4" t="s">
        <v>217</v>
      </c>
      <c r="F16" s="4" t="s">
        <v>213</v>
      </c>
      <c r="H16" s="4">
        <v>155.66999999999999</v>
      </c>
      <c r="I16" s="4">
        <v>152.19999999999999</v>
      </c>
      <c r="J16" s="4">
        <v>152.19999999999999</v>
      </c>
      <c r="K16" s="4">
        <v>0</v>
      </c>
      <c r="L16" s="4">
        <v>0</v>
      </c>
      <c r="M16" s="4">
        <v>0</v>
      </c>
      <c r="N16" s="4">
        <v>155.66999999999999</v>
      </c>
      <c r="O16" s="4">
        <v>152.19999999999999</v>
      </c>
      <c r="P16" s="4">
        <v>152.19999999999999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E16" s="4" t="s">
        <v>182</v>
      </c>
      <c r="AF16" s="4" t="s">
        <v>183</v>
      </c>
      <c r="AG16" s="4" t="s">
        <v>214</v>
      </c>
      <c r="AH16" s="4" t="s">
        <v>215</v>
      </c>
      <c r="AJ16" s="4" t="s">
        <v>186</v>
      </c>
      <c r="AM16" s="4" t="s">
        <v>187</v>
      </c>
      <c r="AO16" s="4">
        <v>117</v>
      </c>
      <c r="AP16" s="4">
        <v>10</v>
      </c>
      <c r="AQ16" s="4">
        <v>233</v>
      </c>
      <c r="AR16" s="4">
        <v>13</v>
      </c>
      <c r="AS16" s="4">
        <v>581</v>
      </c>
      <c r="AU16" s="4">
        <v>1</v>
      </c>
      <c r="AV16" s="4">
        <v>1</v>
      </c>
      <c r="AW16" s="4">
        <v>14</v>
      </c>
      <c r="AX16" s="4">
        <v>25</v>
      </c>
      <c r="AZ16" s="4">
        <v>2</v>
      </c>
      <c r="BC16" s="4">
        <v>0</v>
      </c>
      <c r="BD16" s="4">
        <v>0</v>
      </c>
      <c r="BE16" s="4">
        <v>0</v>
      </c>
      <c r="BF16" s="4">
        <v>-366832484</v>
      </c>
      <c r="BJ16" s="6">
        <v>1965</v>
      </c>
      <c r="BK16" s="7">
        <f t="shared" si="0"/>
        <v>0</v>
      </c>
      <c r="BL16" s="4" t="str">
        <f t="shared" si="1"/>
        <v>NonUtility General Mitchell</v>
      </c>
    </row>
    <row r="17" spans="1:64" hidden="1" x14ac:dyDescent="0.2">
      <c r="A17" s="4">
        <v>2020</v>
      </c>
      <c r="B17" s="4" t="s">
        <v>11</v>
      </c>
      <c r="C17" s="4" t="s">
        <v>178</v>
      </c>
      <c r="D17" s="4" t="s">
        <v>188</v>
      </c>
      <c r="E17" s="4" t="s">
        <v>218</v>
      </c>
      <c r="F17" s="4" t="s">
        <v>219</v>
      </c>
      <c r="H17" s="4">
        <v>1965</v>
      </c>
      <c r="I17" s="4">
        <v>1943.39</v>
      </c>
      <c r="J17" s="4">
        <v>1943.39</v>
      </c>
      <c r="K17" s="4">
        <v>0</v>
      </c>
      <c r="L17" s="4">
        <v>0</v>
      </c>
      <c r="M17" s="4">
        <v>0</v>
      </c>
      <c r="N17" s="4">
        <v>1965</v>
      </c>
      <c r="O17" s="4">
        <v>1943.39</v>
      </c>
      <c r="P17" s="4">
        <v>1943.39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E17" s="4" t="s">
        <v>182</v>
      </c>
      <c r="AF17" s="4" t="s">
        <v>183</v>
      </c>
      <c r="AG17" s="4" t="s">
        <v>214</v>
      </c>
      <c r="AH17" s="4" t="s">
        <v>215</v>
      </c>
      <c r="AJ17" s="4" t="s">
        <v>186</v>
      </c>
      <c r="AM17" s="4" t="s">
        <v>187</v>
      </c>
      <c r="AO17" s="4">
        <v>117</v>
      </c>
      <c r="AP17" s="4">
        <v>10</v>
      </c>
      <c r="AQ17" s="4">
        <v>233</v>
      </c>
      <c r="AR17" s="4">
        <v>14</v>
      </c>
      <c r="AS17" s="4">
        <v>566</v>
      </c>
      <c r="AU17" s="4">
        <v>1</v>
      </c>
      <c r="AV17" s="4">
        <v>1</v>
      </c>
      <c r="AW17" s="4">
        <v>14</v>
      </c>
      <c r="AX17" s="4">
        <v>25</v>
      </c>
      <c r="AZ17" s="4">
        <v>2</v>
      </c>
      <c r="BC17" s="4">
        <v>0</v>
      </c>
      <c r="BD17" s="4">
        <v>0</v>
      </c>
      <c r="BE17" s="4">
        <v>0</v>
      </c>
      <c r="BF17" s="4">
        <v>-366832281</v>
      </c>
      <c r="BJ17" s="6">
        <v>1966</v>
      </c>
      <c r="BK17" s="7">
        <f t="shared" si="0"/>
        <v>0</v>
      </c>
      <c r="BL17" s="4" t="str">
        <f t="shared" si="1"/>
        <v>NonUtility General Mitchell</v>
      </c>
    </row>
    <row r="18" spans="1:64" hidden="1" x14ac:dyDescent="0.2">
      <c r="A18" s="4">
        <v>2020</v>
      </c>
      <c r="B18" s="4" t="s">
        <v>11</v>
      </c>
      <c r="C18" s="4" t="s">
        <v>178</v>
      </c>
      <c r="D18" s="4" t="s">
        <v>188</v>
      </c>
      <c r="E18" s="4" t="s">
        <v>220</v>
      </c>
      <c r="F18" s="4" t="s">
        <v>221</v>
      </c>
      <c r="H18" s="4">
        <v>867.35</v>
      </c>
      <c r="I18" s="4">
        <v>693.04</v>
      </c>
      <c r="J18" s="4">
        <v>693.04</v>
      </c>
      <c r="K18" s="4">
        <v>0</v>
      </c>
      <c r="L18" s="4">
        <v>0</v>
      </c>
      <c r="M18" s="4">
        <v>0</v>
      </c>
      <c r="N18" s="4">
        <v>867.35</v>
      </c>
      <c r="O18" s="4">
        <v>693.04</v>
      </c>
      <c r="P18" s="4">
        <v>693.04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E18" s="4" t="s">
        <v>182</v>
      </c>
      <c r="AF18" s="4" t="s">
        <v>183</v>
      </c>
      <c r="AG18" s="4" t="s">
        <v>214</v>
      </c>
      <c r="AH18" s="4" t="s">
        <v>215</v>
      </c>
      <c r="AJ18" s="4" t="s">
        <v>186</v>
      </c>
      <c r="AM18" s="4" t="s">
        <v>187</v>
      </c>
      <c r="AO18" s="4">
        <v>117</v>
      </c>
      <c r="AP18" s="4">
        <v>10</v>
      </c>
      <c r="AQ18" s="4">
        <v>233</v>
      </c>
      <c r="AR18" s="4">
        <v>17</v>
      </c>
      <c r="AS18" s="4">
        <v>579</v>
      </c>
      <c r="AU18" s="4">
        <v>1</v>
      </c>
      <c r="AV18" s="4">
        <v>1</v>
      </c>
      <c r="AW18" s="4">
        <v>14</v>
      </c>
      <c r="AX18" s="4">
        <v>25</v>
      </c>
      <c r="AZ18" s="4">
        <v>2</v>
      </c>
      <c r="BC18" s="4">
        <v>0</v>
      </c>
      <c r="BD18" s="4">
        <v>0</v>
      </c>
      <c r="BE18" s="4">
        <v>0</v>
      </c>
      <c r="BF18" s="4">
        <v>-366832499</v>
      </c>
      <c r="BJ18" s="6">
        <v>1969</v>
      </c>
      <c r="BK18" s="7">
        <f t="shared" si="0"/>
        <v>0</v>
      </c>
      <c r="BL18" s="4" t="str">
        <f t="shared" si="1"/>
        <v>NonUtility General Mitchell</v>
      </c>
    </row>
    <row r="19" spans="1:64" hidden="1" x14ac:dyDescent="0.2">
      <c r="A19" s="4">
        <v>2020</v>
      </c>
      <c r="B19" s="4" t="s">
        <v>11</v>
      </c>
      <c r="C19" s="4" t="s">
        <v>178</v>
      </c>
      <c r="D19" s="4" t="s">
        <v>188</v>
      </c>
      <c r="E19" s="4" t="s">
        <v>222</v>
      </c>
      <c r="F19" s="4" t="s">
        <v>223</v>
      </c>
      <c r="H19" s="4">
        <v>149.30000000000001</v>
      </c>
      <c r="I19" s="4">
        <v>147.56</v>
      </c>
      <c r="J19" s="4">
        <v>147.56</v>
      </c>
      <c r="K19" s="4">
        <v>0</v>
      </c>
      <c r="L19" s="4">
        <v>0</v>
      </c>
      <c r="M19" s="4">
        <v>0</v>
      </c>
      <c r="N19" s="4">
        <v>149.30000000000001</v>
      </c>
      <c r="O19" s="4">
        <v>147.56</v>
      </c>
      <c r="P19" s="4">
        <v>147.56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E19" s="4" t="s">
        <v>182</v>
      </c>
      <c r="AF19" s="4" t="s">
        <v>183</v>
      </c>
      <c r="AG19" s="4" t="s">
        <v>214</v>
      </c>
      <c r="AH19" s="4" t="s">
        <v>215</v>
      </c>
      <c r="AJ19" s="4" t="s">
        <v>186</v>
      </c>
      <c r="AM19" s="4" t="s">
        <v>187</v>
      </c>
      <c r="AO19" s="4">
        <v>117</v>
      </c>
      <c r="AP19" s="4">
        <v>10</v>
      </c>
      <c r="AQ19" s="4">
        <v>233</v>
      </c>
      <c r="AR19" s="4">
        <v>18</v>
      </c>
      <c r="AS19" s="4">
        <v>560</v>
      </c>
      <c r="AU19" s="4">
        <v>1</v>
      </c>
      <c r="AV19" s="4">
        <v>1</v>
      </c>
      <c r="AW19" s="4">
        <v>14</v>
      </c>
      <c r="AX19" s="4">
        <v>25</v>
      </c>
      <c r="AZ19" s="4">
        <v>2</v>
      </c>
      <c r="BC19" s="4">
        <v>0</v>
      </c>
      <c r="BD19" s="4">
        <v>0</v>
      </c>
      <c r="BE19" s="4">
        <v>0</v>
      </c>
      <c r="BF19" s="4">
        <v>-366832726</v>
      </c>
      <c r="BJ19" s="6">
        <v>1970</v>
      </c>
      <c r="BK19" s="7">
        <f t="shared" si="0"/>
        <v>0</v>
      </c>
      <c r="BL19" s="4" t="str">
        <f t="shared" si="1"/>
        <v>NonUtility General Mitchell</v>
      </c>
    </row>
    <row r="20" spans="1:64" hidden="1" x14ac:dyDescent="0.2">
      <c r="A20" s="4">
        <v>2020</v>
      </c>
      <c r="B20" s="4" t="s">
        <v>11</v>
      </c>
      <c r="C20" s="4" t="s">
        <v>178</v>
      </c>
      <c r="D20" s="4" t="s">
        <v>224</v>
      </c>
      <c r="E20" s="4" t="s">
        <v>222</v>
      </c>
      <c r="F20" s="4" t="s">
        <v>225</v>
      </c>
      <c r="H20" s="4">
        <v>-383.87</v>
      </c>
      <c r="I20" s="4">
        <v>-358.97</v>
      </c>
      <c r="J20" s="4">
        <v>-358.97</v>
      </c>
      <c r="K20" s="4">
        <v>0</v>
      </c>
      <c r="L20" s="4">
        <v>0</v>
      </c>
      <c r="M20" s="4">
        <v>0</v>
      </c>
      <c r="N20" s="4">
        <v>-383.87</v>
      </c>
      <c r="O20" s="4">
        <v>-358.97</v>
      </c>
      <c r="P20" s="4">
        <v>-358.97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E20" s="4" t="s">
        <v>182</v>
      </c>
      <c r="AF20" s="4" t="s">
        <v>183</v>
      </c>
      <c r="AG20" s="4" t="s">
        <v>214</v>
      </c>
      <c r="AH20" s="4" t="s">
        <v>215</v>
      </c>
      <c r="AJ20" s="4" t="s">
        <v>186</v>
      </c>
      <c r="AM20" s="4" t="s">
        <v>187</v>
      </c>
      <c r="AO20" s="4">
        <v>117</v>
      </c>
      <c r="AP20" s="4">
        <v>10</v>
      </c>
      <c r="AQ20" s="4">
        <v>359</v>
      </c>
      <c r="AR20" s="4">
        <v>18</v>
      </c>
      <c r="AS20" s="4">
        <v>562</v>
      </c>
      <c r="AU20" s="4">
        <v>1</v>
      </c>
      <c r="AV20" s="4">
        <v>1</v>
      </c>
      <c r="AW20" s="4">
        <v>14</v>
      </c>
      <c r="AX20" s="4">
        <v>25</v>
      </c>
      <c r="AZ20" s="4">
        <v>2</v>
      </c>
      <c r="BC20" s="4">
        <v>0</v>
      </c>
      <c r="BD20" s="4">
        <v>0</v>
      </c>
      <c r="BE20" s="4">
        <v>0</v>
      </c>
      <c r="BF20" s="4">
        <v>-366832410</v>
      </c>
      <c r="BJ20" s="6">
        <v>1970</v>
      </c>
      <c r="BK20" s="7">
        <f t="shared" si="0"/>
        <v>0</v>
      </c>
      <c r="BL20" s="4" t="str">
        <f t="shared" si="1"/>
        <v>Util Declining Bal Furn Mitchell</v>
      </c>
    </row>
    <row r="21" spans="1:64" hidden="1" x14ac:dyDescent="0.2">
      <c r="A21" s="4">
        <v>2020</v>
      </c>
      <c r="B21" s="4" t="s">
        <v>11</v>
      </c>
      <c r="C21" s="4" t="s">
        <v>178</v>
      </c>
      <c r="D21" s="4" t="s">
        <v>226</v>
      </c>
      <c r="E21" s="4" t="s">
        <v>222</v>
      </c>
      <c r="F21" s="4" t="s">
        <v>227</v>
      </c>
      <c r="H21" s="4">
        <v>-61.33</v>
      </c>
      <c r="I21" s="4">
        <v>-61.33</v>
      </c>
      <c r="J21" s="4">
        <v>-61.33</v>
      </c>
      <c r="K21" s="4">
        <v>0</v>
      </c>
      <c r="L21" s="4">
        <v>0</v>
      </c>
      <c r="M21" s="4">
        <v>0</v>
      </c>
      <c r="N21" s="4">
        <v>-61.33</v>
      </c>
      <c r="O21" s="4">
        <v>-61.33</v>
      </c>
      <c r="P21" s="4">
        <v>-61.33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E21" s="4" t="s">
        <v>182</v>
      </c>
      <c r="AF21" s="4" t="s">
        <v>183</v>
      </c>
      <c r="AG21" s="4" t="s">
        <v>214</v>
      </c>
      <c r="AH21" s="4" t="s">
        <v>215</v>
      </c>
      <c r="AJ21" s="4" t="s">
        <v>186</v>
      </c>
      <c r="AM21" s="4" t="s">
        <v>187</v>
      </c>
      <c r="AO21" s="4">
        <v>117</v>
      </c>
      <c r="AP21" s="4">
        <v>10</v>
      </c>
      <c r="AQ21" s="4">
        <v>440</v>
      </c>
      <c r="AR21" s="4">
        <v>18</v>
      </c>
      <c r="AS21" s="4">
        <v>563</v>
      </c>
      <c r="AU21" s="4">
        <v>1</v>
      </c>
      <c r="AV21" s="4">
        <v>1</v>
      </c>
      <c r="AW21" s="4">
        <v>14</v>
      </c>
      <c r="AX21" s="4">
        <v>25</v>
      </c>
      <c r="AZ21" s="4">
        <v>2</v>
      </c>
      <c r="BC21" s="4">
        <v>0</v>
      </c>
      <c r="BD21" s="4">
        <v>0</v>
      </c>
      <c r="BE21" s="4">
        <v>0</v>
      </c>
      <c r="BF21" s="4">
        <v>-366832653</v>
      </c>
      <c r="BJ21" s="6">
        <v>1970</v>
      </c>
      <c r="BK21" s="7">
        <f t="shared" si="0"/>
        <v>0</v>
      </c>
      <c r="BL21" s="4" t="str">
        <f t="shared" si="1"/>
        <v>Util Gen Furniture Mitchell</v>
      </c>
    </row>
    <row r="22" spans="1:64" hidden="1" x14ac:dyDescent="0.2">
      <c r="A22" s="4">
        <v>2020</v>
      </c>
      <c r="B22" s="4" t="s">
        <v>11</v>
      </c>
      <c r="C22" s="4" t="s">
        <v>178</v>
      </c>
      <c r="D22" s="4" t="s">
        <v>228</v>
      </c>
      <c r="E22" s="4" t="s">
        <v>222</v>
      </c>
      <c r="F22" s="4" t="s">
        <v>229</v>
      </c>
      <c r="H22" s="4">
        <v>18.32</v>
      </c>
      <c r="I22" s="4">
        <v>18.32</v>
      </c>
      <c r="J22" s="4">
        <v>18.32</v>
      </c>
      <c r="K22" s="4">
        <v>0</v>
      </c>
      <c r="L22" s="4">
        <v>0</v>
      </c>
      <c r="M22" s="4">
        <v>0</v>
      </c>
      <c r="N22" s="4">
        <v>18.32</v>
      </c>
      <c r="O22" s="4">
        <v>18.32</v>
      </c>
      <c r="P22" s="4">
        <v>18.32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E22" s="4" t="s">
        <v>182</v>
      </c>
      <c r="AF22" s="4" t="s">
        <v>183</v>
      </c>
      <c r="AG22" s="4" t="s">
        <v>214</v>
      </c>
      <c r="AH22" s="4" t="s">
        <v>215</v>
      </c>
      <c r="AJ22" s="4" t="s">
        <v>186</v>
      </c>
      <c r="AM22" s="4" t="s">
        <v>187</v>
      </c>
      <c r="AO22" s="4">
        <v>117</v>
      </c>
      <c r="AP22" s="4">
        <v>10</v>
      </c>
      <c r="AQ22" s="4">
        <v>498</v>
      </c>
      <c r="AR22" s="4">
        <v>18</v>
      </c>
      <c r="AS22" s="4">
        <v>610</v>
      </c>
      <c r="AU22" s="4">
        <v>1</v>
      </c>
      <c r="AV22" s="4">
        <v>1</v>
      </c>
      <c r="AW22" s="4">
        <v>14</v>
      </c>
      <c r="AX22" s="4">
        <v>25</v>
      </c>
      <c r="AZ22" s="4">
        <v>2</v>
      </c>
      <c r="BC22" s="4">
        <v>0</v>
      </c>
      <c r="BD22" s="4">
        <v>0</v>
      </c>
      <c r="BE22" s="4">
        <v>0</v>
      </c>
      <c r="BF22" s="4">
        <v>-366832454</v>
      </c>
      <c r="BJ22" s="6">
        <v>1970</v>
      </c>
      <c r="BK22" s="7">
        <f t="shared" si="0"/>
        <v>0</v>
      </c>
      <c r="BL22" s="4" t="str">
        <f t="shared" si="1"/>
        <v>Util Gen Transp Mitchell</v>
      </c>
    </row>
    <row r="23" spans="1:64" hidden="1" x14ac:dyDescent="0.2">
      <c r="A23" s="4">
        <v>2020</v>
      </c>
      <c r="B23" s="4" t="s">
        <v>11</v>
      </c>
      <c r="C23" s="4" t="s">
        <v>178</v>
      </c>
      <c r="D23" s="4" t="s">
        <v>230</v>
      </c>
      <c r="E23" s="4" t="s">
        <v>222</v>
      </c>
      <c r="F23" s="4" t="s">
        <v>231</v>
      </c>
      <c r="H23" s="4">
        <v>98830.44</v>
      </c>
      <c r="I23" s="4">
        <v>96803.46</v>
      </c>
      <c r="J23" s="4">
        <v>96803.46</v>
      </c>
      <c r="K23" s="4">
        <v>0</v>
      </c>
      <c r="L23" s="4">
        <v>0</v>
      </c>
      <c r="M23" s="4">
        <v>0</v>
      </c>
      <c r="N23" s="4">
        <v>98830.44</v>
      </c>
      <c r="O23" s="4">
        <v>96803.46</v>
      </c>
      <c r="P23" s="4">
        <v>96803.46</v>
      </c>
      <c r="Q23" s="4">
        <v>0</v>
      </c>
      <c r="R23" s="4">
        <v>0</v>
      </c>
      <c r="S23" s="4">
        <v>0</v>
      </c>
      <c r="T23" s="4">
        <v>7083.57</v>
      </c>
      <c r="U23" s="4">
        <v>7083.57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E23" s="4" t="s">
        <v>182</v>
      </c>
      <c r="AF23" s="4" t="s">
        <v>183</v>
      </c>
      <c r="AG23" s="4" t="s">
        <v>214</v>
      </c>
      <c r="AH23" s="4" t="s">
        <v>215</v>
      </c>
      <c r="AJ23" s="4" t="s">
        <v>186</v>
      </c>
      <c r="AM23" s="4" t="s">
        <v>187</v>
      </c>
      <c r="AO23" s="4">
        <v>117</v>
      </c>
      <c r="AP23" s="4">
        <v>10</v>
      </c>
      <c r="AQ23" s="4">
        <v>607</v>
      </c>
      <c r="AR23" s="4">
        <v>18</v>
      </c>
      <c r="AS23" s="4">
        <v>567</v>
      </c>
      <c r="AU23" s="4">
        <v>1</v>
      </c>
      <c r="AV23" s="4">
        <v>1</v>
      </c>
      <c r="AW23" s="4">
        <v>14</v>
      </c>
      <c r="AX23" s="4">
        <v>25</v>
      </c>
      <c r="AZ23" s="4">
        <v>2</v>
      </c>
      <c r="BC23" s="4">
        <v>0</v>
      </c>
      <c r="BD23" s="4">
        <v>0</v>
      </c>
      <c r="BE23" s="4">
        <v>0</v>
      </c>
      <c r="BF23" s="4">
        <v>-366832475</v>
      </c>
      <c r="BJ23" s="6">
        <v>1970</v>
      </c>
      <c r="BK23" s="7">
        <f t="shared" si="0"/>
        <v>0</v>
      </c>
      <c r="BL23" s="4" t="str">
        <f>'Generic Tax Classes'!$A$2</f>
        <v>Utility Steam Production</v>
      </c>
    </row>
    <row r="24" spans="1:64" hidden="1" x14ac:dyDescent="0.2">
      <c r="A24" s="4">
        <v>2020</v>
      </c>
      <c r="B24" s="4" t="s">
        <v>11</v>
      </c>
      <c r="C24" s="4" t="s">
        <v>178</v>
      </c>
      <c r="D24" s="4" t="s">
        <v>226</v>
      </c>
      <c r="E24" s="4" t="s">
        <v>105</v>
      </c>
      <c r="F24" s="4" t="s">
        <v>232</v>
      </c>
      <c r="H24" s="4">
        <v>-811.52</v>
      </c>
      <c r="I24" s="4">
        <v>2919.85</v>
      </c>
      <c r="J24" s="4">
        <v>2919.85</v>
      </c>
      <c r="K24" s="4">
        <v>0</v>
      </c>
      <c r="L24" s="4">
        <v>0</v>
      </c>
      <c r="M24" s="4">
        <v>0</v>
      </c>
      <c r="N24" s="4">
        <v>-811.52</v>
      </c>
      <c r="O24" s="4">
        <v>2919.85</v>
      </c>
      <c r="P24" s="4">
        <v>2919.85</v>
      </c>
      <c r="Q24" s="4">
        <v>0</v>
      </c>
      <c r="R24" s="4">
        <v>0</v>
      </c>
      <c r="S24" s="4">
        <v>0</v>
      </c>
      <c r="T24" s="4">
        <v>3730.86</v>
      </c>
      <c r="U24" s="4">
        <v>3730.86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E24" s="4" t="s">
        <v>182</v>
      </c>
      <c r="AF24" s="4" t="s">
        <v>233</v>
      </c>
      <c r="AG24" s="4" t="s">
        <v>234</v>
      </c>
      <c r="AH24" s="4" t="s">
        <v>185</v>
      </c>
      <c r="AJ24" s="4" t="s">
        <v>186</v>
      </c>
      <c r="AM24" s="4" t="s">
        <v>187</v>
      </c>
      <c r="AO24" s="4">
        <v>117</v>
      </c>
      <c r="AP24" s="4">
        <v>10</v>
      </c>
      <c r="AQ24" s="4">
        <v>440</v>
      </c>
      <c r="AR24" s="4">
        <v>19</v>
      </c>
      <c r="AS24" s="4">
        <v>85</v>
      </c>
      <c r="AU24" s="4">
        <v>1</v>
      </c>
      <c r="AV24" s="4">
        <v>2</v>
      </c>
      <c r="AW24" s="4">
        <v>2</v>
      </c>
      <c r="AX24" s="4">
        <v>24</v>
      </c>
      <c r="AZ24" s="4">
        <v>2</v>
      </c>
      <c r="BC24" s="4">
        <v>0</v>
      </c>
      <c r="BD24" s="4">
        <v>0</v>
      </c>
      <c r="BE24" s="4">
        <v>0</v>
      </c>
      <c r="BF24" s="4">
        <v>-366832704</v>
      </c>
      <c r="BJ24" s="6">
        <v>1971</v>
      </c>
      <c r="BK24" s="7">
        <f t="shared" si="0"/>
        <v>0</v>
      </c>
      <c r="BL24" s="4" t="str">
        <f t="shared" si="1"/>
        <v>Util Gen Furniture Mitchell</v>
      </c>
    </row>
    <row r="25" spans="1:64" hidden="1" x14ac:dyDescent="0.2">
      <c r="A25" s="4">
        <v>2020</v>
      </c>
      <c r="B25" s="4" t="s">
        <v>11</v>
      </c>
      <c r="C25" s="4" t="s">
        <v>178</v>
      </c>
      <c r="D25" s="4" t="s">
        <v>228</v>
      </c>
      <c r="E25" s="4" t="s">
        <v>105</v>
      </c>
      <c r="F25" s="4" t="s">
        <v>235</v>
      </c>
      <c r="H25" s="4">
        <v>2134.08</v>
      </c>
      <c r="I25" s="4">
        <v>29370.55</v>
      </c>
      <c r="J25" s="4">
        <v>29370.55</v>
      </c>
      <c r="K25" s="4">
        <v>0</v>
      </c>
      <c r="L25" s="4">
        <v>0</v>
      </c>
      <c r="M25" s="4">
        <v>0</v>
      </c>
      <c r="N25" s="4">
        <v>2134.08</v>
      </c>
      <c r="O25" s="4">
        <v>29370.55</v>
      </c>
      <c r="P25" s="4">
        <v>29370.55</v>
      </c>
      <c r="Q25" s="4">
        <v>0</v>
      </c>
      <c r="R25" s="4">
        <v>0</v>
      </c>
      <c r="S25" s="4">
        <v>0</v>
      </c>
      <c r="T25" s="4">
        <v>27236.47</v>
      </c>
      <c r="U25" s="4">
        <v>27236.47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E25" s="4" t="s">
        <v>182</v>
      </c>
      <c r="AF25" s="4" t="s">
        <v>233</v>
      </c>
      <c r="AG25" s="4" t="s">
        <v>234</v>
      </c>
      <c r="AH25" s="4" t="s">
        <v>185</v>
      </c>
      <c r="AJ25" s="4" t="s">
        <v>186</v>
      </c>
      <c r="AM25" s="4" t="s">
        <v>187</v>
      </c>
      <c r="AO25" s="4">
        <v>117</v>
      </c>
      <c r="AP25" s="4">
        <v>10</v>
      </c>
      <c r="AQ25" s="4">
        <v>498</v>
      </c>
      <c r="AR25" s="4">
        <v>19</v>
      </c>
      <c r="AS25" s="4">
        <v>187</v>
      </c>
      <c r="AU25" s="4">
        <v>1</v>
      </c>
      <c r="AV25" s="4">
        <v>2</v>
      </c>
      <c r="AW25" s="4">
        <v>2</v>
      </c>
      <c r="AX25" s="4">
        <v>24</v>
      </c>
      <c r="AZ25" s="4">
        <v>2</v>
      </c>
      <c r="BC25" s="4">
        <v>0</v>
      </c>
      <c r="BD25" s="4">
        <v>0</v>
      </c>
      <c r="BE25" s="4">
        <v>0</v>
      </c>
      <c r="BF25" s="4">
        <v>-366832391</v>
      </c>
      <c r="BJ25" s="6">
        <v>1971</v>
      </c>
      <c r="BK25" s="7">
        <f t="shared" si="0"/>
        <v>0</v>
      </c>
      <c r="BL25" s="4" t="str">
        <f t="shared" si="1"/>
        <v>Util Gen Transp Mitchell</v>
      </c>
    </row>
    <row r="26" spans="1:64" hidden="1" x14ac:dyDescent="0.2">
      <c r="A26" s="4">
        <v>2020</v>
      </c>
      <c r="B26" s="4" t="s">
        <v>11</v>
      </c>
      <c r="C26" s="4" t="s">
        <v>178</v>
      </c>
      <c r="D26" s="4" t="s">
        <v>236</v>
      </c>
      <c r="E26" s="4" t="s">
        <v>105</v>
      </c>
      <c r="F26" s="4" t="s">
        <v>237</v>
      </c>
      <c r="H26" s="4">
        <v>156233.04999999999</v>
      </c>
      <c r="I26" s="4">
        <v>2442973.2400000002</v>
      </c>
      <c r="J26" s="4">
        <v>2442973.2400000002</v>
      </c>
      <c r="K26" s="4">
        <v>0</v>
      </c>
      <c r="L26" s="4">
        <v>0</v>
      </c>
      <c r="M26" s="4">
        <v>0</v>
      </c>
      <c r="N26" s="4">
        <v>156233.04999999999</v>
      </c>
      <c r="O26" s="4">
        <v>2442973.2400000002</v>
      </c>
      <c r="P26" s="4">
        <v>2442973.2400000002</v>
      </c>
      <c r="Q26" s="4">
        <v>0</v>
      </c>
      <c r="R26" s="4">
        <v>0</v>
      </c>
      <c r="S26" s="4">
        <v>0</v>
      </c>
      <c r="T26" s="4">
        <v>2287666.16</v>
      </c>
      <c r="U26" s="4">
        <v>2287666.16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E26" s="4" t="s">
        <v>182</v>
      </c>
      <c r="AF26" s="4" t="s">
        <v>233</v>
      </c>
      <c r="AG26" s="4" t="s">
        <v>234</v>
      </c>
      <c r="AH26" s="4" t="s">
        <v>185</v>
      </c>
      <c r="AJ26" s="4" t="s">
        <v>186</v>
      </c>
      <c r="AM26" s="4" t="s">
        <v>187</v>
      </c>
      <c r="AO26" s="4">
        <v>117</v>
      </c>
      <c r="AP26" s="4">
        <v>10</v>
      </c>
      <c r="AQ26" s="4">
        <v>592</v>
      </c>
      <c r="AR26" s="4">
        <v>19</v>
      </c>
      <c r="AS26" s="4">
        <v>190</v>
      </c>
      <c r="AU26" s="4">
        <v>1</v>
      </c>
      <c r="AV26" s="4">
        <v>2</v>
      </c>
      <c r="AW26" s="4">
        <v>2</v>
      </c>
      <c r="AX26" s="4">
        <v>24</v>
      </c>
      <c r="AZ26" s="4">
        <v>2</v>
      </c>
      <c r="BC26" s="4">
        <v>0</v>
      </c>
      <c r="BD26" s="4">
        <v>0</v>
      </c>
      <c r="BE26" s="4">
        <v>0</v>
      </c>
      <c r="BF26" s="4">
        <v>-366832317</v>
      </c>
      <c r="BJ26" s="6">
        <v>1971</v>
      </c>
      <c r="BK26" s="7">
        <f t="shared" si="0"/>
        <v>0</v>
      </c>
      <c r="BL26" s="4" t="str">
        <f t="shared" si="1"/>
        <v>Util Steam Improv Mitchell</v>
      </c>
    </row>
    <row r="27" spans="1:64" hidden="1" x14ac:dyDescent="0.2">
      <c r="A27" s="4">
        <v>2020</v>
      </c>
      <c r="B27" s="4" t="s">
        <v>11</v>
      </c>
      <c r="C27" s="4" t="s">
        <v>178</v>
      </c>
      <c r="D27" s="4" t="s">
        <v>238</v>
      </c>
      <c r="E27" s="4" t="s">
        <v>105</v>
      </c>
      <c r="F27" s="4" t="s">
        <v>239</v>
      </c>
      <c r="H27" s="4">
        <v>0</v>
      </c>
      <c r="I27" s="4">
        <v>190.63</v>
      </c>
      <c r="J27" s="4">
        <v>190.63</v>
      </c>
      <c r="K27" s="4">
        <v>0</v>
      </c>
      <c r="L27" s="4">
        <v>0</v>
      </c>
      <c r="M27" s="4">
        <v>0</v>
      </c>
      <c r="N27" s="4">
        <v>0</v>
      </c>
      <c r="O27" s="4">
        <v>190.63</v>
      </c>
      <c r="P27" s="4">
        <v>190.63</v>
      </c>
      <c r="Q27" s="4">
        <v>0</v>
      </c>
      <c r="R27" s="4">
        <v>0</v>
      </c>
      <c r="S27" s="4">
        <v>0</v>
      </c>
      <c r="T27" s="4">
        <v>190.62</v>
      </c>
      <c r="U27" s="4">
        <v>190.62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E27" s="4" t="s">
        <v>182</v>
      </c>
      <c r="AF27" s="4" t="s">
        <v>233</v>
      </c>
      <c r="AG27" s="4" t="s">
        <v>234</v>
      </c>
      <c r="AH27" s="4" t="s">
        <v>185</v>
      </c>
      <c r="AJ27" s="4" t="s">
        <v>186</v>
      </c>
      <c r="AM27" s="4" t="s">
        <v>187</v>
      </c>
      <c r="AO27" s="4">
        <v>117</v>
      </c>
      <c r="AP27" s="4">
        <v>10</v>
      </c>
      <c r="AQ27" s="4">
        <v>109120</v>
      </c>
      <c r="AR27" s="4">
        <v>19</v>
      </c>
      <c r="AS27" s="4">
        <v>605</v>
      </c>
      <c r="AU27" s="4">
        <v>1</v>
      </c>
      <c r="AV27" s="4">
        <v>2</v>
      </c>
      <c r="AW27" s="4">
        <v>2</v>
      </c>
      <c r="AX27" s="4">
        <v>24</v>
      </c>
      <c r="AZ27" s="4">
        <v>2</v>
      </c>
      <c r="BC27" s="4">
        <v>0</v>
      </c>
      <c r="BD27" s="4">
        <v>0</v>
      </c>
      <c r="BE27" s="4">
        <v>0</v>
      </c>
      <c r="BF27" s="4">
        <v>-366833028</v>
      </c>
      <c r="BJ27" s="6">
        <v>1971</v>
      </c>
      <c r="BK27" s="7">
        <f t="shared" si="0"/>
        <v>0</v>
      </c>
      <c r="BL27" s="4" t="str">
        <f t="shared" si="1"/>
        <v>Utility General Furniture</v>
      </c>
    </row>
    <row r="28" spans="1:64" hidden="1" x14ac:dyDescent="0.2">
      <c r="A28" s="4">
        <v>2020</v>
      </c>
      <c r="B28" s="4" t="s">
        <v>11</v>
      </c>
      <c r="C28" s="4" t="s">
        <v>178</v>
      </c>
      <c r="D28" s="4" t="s">
        <v>240</v>
      </c>
      <c r="E28" s="4" t="s">
        <v>105</v>
      </c>
      <c r="F28" s="4" t="s">
        <v>241</v>
      </c>
      <c r="H28" s="4">
        <v>25009</v>
      </c>
      <c r="I28" s="4">
        <v>25009</v>
      </c>
      <c r="J28" s="4">
        <v>25009</v>
      </c>
      <c r="K28" s="4">
        <v>0</v>
      </c>
      <c r="L28" s="4">
        <v>0</v>
      </c>
      <c r="M28" s="4">
        <v>0</v>
      </c>
      <c r="N28" s="4">
        <v>25009</v>
      </c>
      <c r="O28" s="4">
        <v>25009</v>
      </c>
      <c r="P28" s="4">
        <v>25009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E28" s="4" t="s">
        <v>182</v>
      </c>
      <c r="AF28" s="4" t="s">
        <v>233</v>
      </c>
      <c r="AG28" s="4" t="s">
        <v>234</v>
      </c>
      <c r="AH28" s="4" t="s">
        <v>185</v>
      </c>
      <c r="AJ28" s="4" t="s">
        <v>190</v>
      </c>
      <c r="AM28" s="4" t="s">
        <v>187</v>
      </c>
      <c r="AO28" s="4">
        <v>117</v>
      </c>
      <c r="AP28" s="4">
        <v>10</v>
      </c>
      <c r="AQ28" s="4">
        <v>120160</v>
      </c>
      <c r="AR28" s="4">
        <v>19</v>
      </c>
      <c r="AS28" s="4">
        <v>403</v>
      </c>
      <c r="AU28" s="4">
        <v>1</v>
      </c>
      <c r="AV28" s="4">
        <v>2</v>
      </c>
      <c r="AW28" s="4">
        <v>2</v>
      </c>
      <c r="AX28" s="4">
        <v>24</v>
      </c>
      <c r="AZ28" s="4">
        <v>3</v>
      </c>
      <c r="BC28" s="4">
        <v>0</v>
      </c>
      <c r="BD28" s="4">
        <v>0</v>
      </c>
      <c r="BE28" s="4">
        <v>0</v>
      </c>
      <c r="BF28" s="4">
        <v>-366833005</v>
      </c>
      <c r="BJ28" s="6">
        <v>1971</v>
      </c>
      <c r="BK28" s="7">
        <f t="shared" si="0"/>
        <v>0</v>
      </c>
      <c r="BL28" s="4" t="str">
        <f t="shared" si="1"/>
        <v>Utility Mining Fuel</v>
      </c>
    </row>
    <row r="29" spans="1:64" hidden="1" x14ac:dyDescent="0.2">
      <c r="A29" s="4">
        <v>2020</v>
      </c>
      <c r="B29" s="4" t="s">
        <v>11</v>
      </c>
      <c r="C29" s="4" t="s">
        <v>178</v>
      </c>
      <c r="D29" s="4" t="s">
        <v>104</v>
      </c>
      <c r="E29" s="4" t="s">
        <v>105</v>
      </c>
      <c r="F29" s="4" t="s">
        <v>237</v>
      </c>
      <c r="H29" s="4">
        <v>189853.17</v>
      </c>
      <c r="I29" s="4">
        <v>3244438</v>
      </c>
      <c r="J29" s="4">
        <v>3244438</v>
      </c>
      <c r="K29" s="4">
        <v>0</v>
      </c>
      <c r="L29" s="4">
        <v>0</v>
      </c>
      <c r="M29" s="4">
        <v>0</v>
      </c>
      <c r="N29" s="4">
        <v>189853.17</v>
      </c>
      <c r="O29" s="4">
        <v>3244438</v>
      </c>
      <c r="P29" s="4">
        <v>3244438</v>
      </c>
      <c r="Q29" s="4">
        <v>0</v>
      </c>
      <c r="R29" s="4">
        <v>0</v>
      </c>
      <c r="S29" s="4">
        <v>0</v>
      </c>
      <c r="T29" s="4">
        <v>3076181.92</v>
      </c>
      <c r="U29" s="4">
        <v>3076181.92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E29" s="4" t="s">
        <v>182</v>
      </c>
      <c r="AF29" s="4" t="s">
        <v>233</v>
      </c>
      <c r="AG29" s="4" t="s">
        <v>234</v>
      </c>
      <c r="AH29" s="4" t="s">
        <v>185</v>
      </c>
      <c r="AJ29" s="4" t="s">
        <v>186</v>
      </c>
      <c r="AM29" s="4" t="s">
        <v>187</v>
      </c>
      <c r="AO29" s="4">
        <v>117</v>
      </c>
      <c r="AP29" s="4">
        <v>10</v>
      </c>
      <c r="AQ29" s="4">
        <v>101030</v>
      </c>
      <c r="AR29" s="4">
        <v>19</v>
      </c>
      <c r="AS29" s="4">
        <v>190</v>
      </c>
      <c r="AU29" s="4">
        <v>1</v>
      </c>
      <c r="AV29" s="4">
        <v>2</v>
      </c>
      <c r="AW29" s="4">
        <v>2</v>
      </c>
      <c r="AX29" s="4">
        <v>24</v>
      </c>
      <c r="AZ29" s="4">
        <v>2</v>
      </c>
      <c r="BC29" s="4">
        <v>0</v>
      </c>
      <c r="BD29" s="4">
        <v>0</v>
      </c>
      <c r="BE29" s="4">
        <v>0</v>
      </c>
      <c r="BF29" s="4">
        <v>-366832996</v>
      </c>
      <c r="BJ29" s="6">
        <v>1971</v>
      </c>
      <c r="BK29" s="7">
        <f t="shared" si="0"/>
        <v>0</v>
      </c>
      <c r="BL29" s="4" t="str">
        <f t="shared" si="1"/>
        <v>Utility Steam Production</v>
      </c>
    </row>
    <row r="30" spans="1:64" hidden="1" x14ac:dyDescent="0.2">
      <c r="A30" s="4">
        <v>2020</v>
      </c>
      <c r="B30" s="4" t="s">
        <v>11</v>
      </c>
      <c r="C30" s="4" t="s">
        <v>178</v>
      </c>
      <c r="D30" s="4" t="s">
        <v>230</v>
      </c>
      <c r="E30" s="4" t="s">
        <v>105</v>
      </c>
      <c r="F30" s="4" t="s">
        <v>237</v>
      </c>
      <c r="H30" s="4">
        <v>5386618.6500000004</v>
      </c>
      <c r="I30" s="4">
        <v>8048819.5499999998</v>
      </c>
      <c r="J30" s="4">
        <v>8048819.5499999998</v>
      </c>
      <c r="K30" s="4">
        <v>0</v>
      </c>
      <c r="L30" s="4">
        <v>0</v>
      </c>
      <c r="M30" s="4">
        <v>163.21</v>
      </c>
      <c r="N30" s="4">
        <v>5381823.2300000004</v>
      </c>
      <c r="O30" s="4">
        <v>8048819.5499999998</v>
      </c>
      <c r="P30" s="4">
        <v>8048819.5499999998</v>
      </c>
      <c r="Q30" s="4">
        <v>0</v>
      </c>
      <c r="R30" s="4">
        <v>472.77</v>
      </c>
      <c r="S30" s="4">
        <v>3935.87</v>
      </c>
      <c r="T30" s="4">
        <v>3096667.38</v>
      </c>
      <c r="U30" s="4">
        <v>3101076.02</v>
      </c>
      <c r="V30" s="4">
        <v>4408.6400000000003</v>
      </c>
      <c r="W30" s="4">
        <v>0</v>
      </c>
      <c r="X30" s="4">
        <v>0</v>
      </c>
      <c r="Y30" s="4">
        <v>1038.92</v>
      </c>
      <c r="Z30" s="4">
        <v>163.21</v>
      </c>
      <c r="AA30" s="4">
        <v>0</v>
      </c>
      <c r="AB30" s="4">
        <v>0</v>
      </c>
      <c r="AC30" s="4">
        <v>0</v>
      </c>
      <c r="AE30" s="4" t="s">
        <v>182</v>
      </c>
      <c r="AF30" s="4" t="s">
        <v>233</v>
      </c>
      <c r="AG30" s="4" t="s">
        <v>234</v>
      </c>
      <c r="AH30" s="4" t="s">
        <v>185</v>
      </c>
      <c r="AJ30" s="4" t="s">
        <v>186</v>
      </c>
      <c r="AM30" s="4" t="s">
        <v>187</v>
      </c>
      <c r="AO30" s="4">
        <v>117</v>
      </c>
      <c r="AP30" s="4">
        <v>10</v>
      </c>
      <c r="AQ30" s="4">
        <v>607</v>
      </c>
      <c r="AR30" s="4">
        <v>19</v>
      </c>
      <c r="AS30" s="4">
        <v>190</v>
      </c>
      <c r="AU30" s="4">
        <v>1</v>
      </c>
      <c r="AV30" s="4">
        <v>2</v>
      </c>
      <c r="AW30" s="4">
        <v>2</v>
      </c>
      <c r="AX30" s="4">
        <v>24</v>
      </c>
      <c r="AZ30" s="4">
        <v>2</v>
      </c>
      <c r="BC30" s="4">
        <v>0</v>
      </c>
      <c r="BD30" s="4">
        <v>0</v>
      </c>
      <c r="BE30" s="4">
        <v>0</v>
      </c>
      <c r="BF30" s="4">
        <v>-366832844</v>
      </c>
      <c r="BJ30" s="6">
        <v>1971</v>
      </c>
      <c r="BK30" s="7">
        <f t="shared" si="0"/>
        <v>0</v>
      </c>
      <c r="BL30" s="4" t="str">
        <f>'Generic Tax Classes'!$A$2</f>
        <v>Utility Steam Production</v>
      </c>
    </row>
    <row r="31" spans="1:64" hidden="1" x14ac:dyDescent="0.2">
      <c r="A31" s="4">
        <v>2020</v>
      </c>
      <c r="B31" s="4" t="s">
        <v>11</v>
      </c>
      <c r="C31" s="4" t="s">
        <v>178</v>
      </c>
      <c r="D31" s="4" t="s">
        <v>230</v>
      </c>
      <c r="E31" s="4" t="s">
        <v>105</v>
      </c>
      <c r="F31" s="4" t="s">
        <v>237</v>
      </c>
      <c r="H31" s="4">
        <v>43373104.350000001</v>
      </c>
      <c r="I31" s="4">
        <v>87923675.609999999</v>
      </c>
      <c r="J31" s="4">
        <v>87923675.609999999</v>
      </c>
      <c r="K31" s="4">
        <v>0</v>
      </c>
      <c r="L31" s="4">
        <v>0</v>
      </c>
      <c r="M31" s="4">
        <v>1314.2</v>
      </c>
      <c r="N31" s="4">
        <v>43334491.520000003</v>
      </c>
      <c r="O31" s="4">
        <v>87923675.609999999</v>
      </c>
      <c r="P31" s="4">
        <v>87923675.609999999</v>
      </c>
      <c r="Q31" s="4">
        <v>0</v>
      </c>
      <c r="R31" s="4">
        <v>4222.66</v>
      </c>
      <c r="S31" s="4">
        <v>35153.910000000003</v>
      </c>
      <c r="T31" s="4">
        <v>43692667.530000001</v>
      </c>
      <c r="U31" s="4">
        <v>43732044.109999999</v>
      </c>
      <c r="V31" s="4">
        <v>39376.58</v>
      </c>
      <c r="W31" s="4">
        <v>0</v>
      </c>
      <c r="X31" s="4">
        <v>0</v>
      </c>
      <c r="Y31" s="4">
        <v>8365.39</v>
      </c>
      <c r="Z31" s="4">
        <v>1314.2</v>
      </c>
      <c r="AA31" s="4">
        <v>0</v>
      </c>
      <c r="AB31" s="4">
        <v>0</v>
      </c>
      <c r="AC31" s="4">
        <v>0</v>
      </c>
      <c r="AE31" s="4" t="s">
        <v>182</v>
      </c>
      <c r="AF31" s="4" t="s">
        <v>233</v>
      </c>
      <c r="AG31" s="4" t="s">
        <v>234</v>
      </c>
      <c r="AH31" s="4" t="s">
        <v>185</v>
      </c>
      <c r="AJ31" s="4" t="s">
        <v>186</v>
      </c>
      <c r="AM31" s="4" t="s">
        <v>187</v>
      </c>
      <c r="AO31" s="4">
        <v>117</v>
      </c>
      <c r="AP31" s="4">
        <v>10</v>
      </c>
      <c r="AQ31" s="4">
        <v>607</v>
      </c>
      <c r="AR31" s="4">
        <v>19</v>
      </c>
      <c r="AS31" s="4">
        <v>190</v>
      </c>
      <c r="AU31" s="4">
        <v>1</v>
      </c>
      <c r="AV31" s="4">
        <v>2</v>
      </c>
      <c r="AW31" s="4">
        <v>2</v>
      </c>
      <c r="AX31" s="4">
        <v>24</v>
      </c>
      <c r="AZ31" s="4">
        <v>2</v>
      </c>
      <c r="BC31" s="4">
        <v>0</v>
      </c>
      <c r="BD31" s="4">
        <v>0</v>
      </c>
      <c r="BE31" s="4">
        <v>0</v>
      </c>
      <c r="BF31" s="4">
        <v>-366832288</v>
      </c>
      <c r="BJ31" s="6">
        <v>1971</v>
      </c>
      <c r="BK31" s="7">
        <f t="shared" si="0"/>
        <v>0</v>
      </c>
      <c r="BL31" s="4" t="str">
        <f>'Generic Tax Classes'!$A$2</f>
        <v>Utility Steam Production</v>
      </c>
    </row>
    <row r="32" spans="1:64" hidden="1" x14ac:dyDescent="0.2">
      <c r="A32" s="4">
        <v>2020</v>
      </c>
      <c r="B32" s="4" t="s">
        <v>11</v>
      </c>
      <c r="C32" s="4" t="s">
        <v>178</v>
      </c>
      <c r="D32" s="4" t="s">
        <v>188</v>
      </c>
      <c r="E32" s="4" t="s">
        <v>242</v>
      </c>
      <c r="F32" s="4" t="s">
        <v>243</v>
      </c>
      <c r="H32" s="4">
        <v>32.17</v>
      </c>
      <c r="I32" s="4">
        <v>32.01</v>
      </c>
      <c r="J32" s="4">
        <v>32.01</v>
      </c>
      <c r="K32" s="4">
        <v>0</v>
      </c>
      <c r="L32" s="4">
        <v>0</v>
      </c>
      <c r="M32" s="4">
        <v>0</v>
      </c>
      <c r="N32" s="4">
        <v>32.17</v>
      </c>
      <c r="O32" s="4">
        <v>32.01</v>
      </c>
      <c r="P32" s="4">
        <v>32.01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E32" s="4" t="s">
        <v>182</v>
      </c>
      <c r="AF32" s="4" t="s">
        <v>233</v>
      </c>
      <c r="AG32" s="4" t="s">
        <v>214</v>
      </c>
      <c r="AH32" s="4" t="s">
        <v>215</v>
      </c>
      <c r="AJ32" s="4" t="s">
        <v>186</v>
      </c>
      <c r="AM32" s="4" t="s">
        <v>187</v>
      </c>
      <c r="AO32" s="4">
        <v>117</v>
      </c>
      <c r="AP32" s="4">
        <v>10</v>
      </c>
      <c r="AQ32" s="4">
        <v>233</v>
      </c>
      <c r="AR32" s="4">
        <v>20</v>
      </c>
      <c r="AS32" s="4">
        <v>577</v>
      </c>
      <c r="AU32" s="4">
        <v>1</v>
      </c>
      <c r="AV32" s="4">
        <v>2</v>
      </c>
      <c r="AW32" s="4">
        <v>14</v>
      </c>
      <c r="AX32" s="4">
        <v>25</v>
      </c>
      <c r="AZ32" s="4">
        <v>2</v>
      </c>
      <c r="BC32" s="4">
        <v>0</v>
      </c>
      <c r="BD32" s="4">
        <v>0</v>
      </c>
      <c r="BE32" s="4">
        <v>0</v>
      </c>
      <c r="BF32" s="4">
        <v>-366832546</v>
      </c>
      <c r="BJ32" s="6">
        <v>1972</v>
      </c>
      <c r="BK32" s="7">
        <f t="shared" si="0"/>
        <v>0</v>
      </c>
      <c r="BL32" s="4" t="str">
        <f t="shared" si="1"/>
        <v>NonUtility General Mitchell</v>
      </c>
    </row>
    <row r="33" spans="1:64" hidden="1" x14ac:dyDescent="0.2">
      <c r="A33" s="4">
        <v>2020</v>
      </c>
      <c r="B33" s="4" t="s">
        <v>11</v>
      </c>
      <c r="C33" s="4" t="s">
        <v>178</v>
      </c>
      <c r="D33" s="4" t="s">
        <v>226</v>
      </c>
      <c r="E33" s="4" t="s">
        <v>242</v>
      </c>
      <c r="F33" s="4" t="s">
        <v>232</v>
      </c>
      <c r="H33" s="4">
        <v>-383.29</v>
      </c>
      <c r="I33" s="4">
        <v>1275</v>
      </c>
      <c r="J33" s="4">
        <v>1275</v>
      </c>
      <c r="K33" s="4">
        <v>0</v>
      </c>
      <c r="L33" s="4">
        <v>0</v>
      </c>
      <c r="M33" s="4">
        <v>0</v>
      </c>
      <c r="N33" s="4">
        <v>-383.29</v>
      </c>
      <c r="O33" s="4">
        <v>1275</v>
      </c>
      <c r="P33" s="4">
        <v>1275</v>
      </c>
      <c r="Q33" s="4">
        <v>0</v>
      </c>
      <c r="R33" s="4">
        <v>0</v>
      </c>
      <c r="S33" s="4">
        <v>0</v>
      </c>
      <c r="T33" s="4">
        <v>1657.79</v>
      </c>
      <c r="U33" s="4">
        <v>1657.79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E33" s="4" t="s">
        <v>182</v>
      </c>
      <c r="AF33" s="4" t="s">
        <v>233</v>
      </c>
      <c r="AG33" s="4" t="s">
        <v>234</v>
      </c>
      <c r="AH33" s="4" t="s">
        <v>185</v>
      </c>
      <c r="AJ33" s="4" t="s">
        <v>186</v>
      </c>
      <c r="AM33" s="4" t="s">
        <v>187</v>
      </c>
      <c r="AO33" s="4">
        <v>117</v>
      </c>
      <c r="AP33" s="4">
        <v>10</v>
      </c>
      <c r="AQ33" s="4">
        <v>440</v>
      </c>
      <c r="AR33" s="4">
        <v>20</v>
      </c>
      <c r="AS33" s="4">
        <v>85</v>
      </c>
      <c r="AU33" s="4">
        <v>1</v>
      </c>
      <c r="AV33" s="4">
        <v>2</v>
      </c>
      <c r="AW33" s="4">
        <v>2</v>
      </c>
      <c r="AX33" s="4">
        <v>24</v>
      </c>
      <c r="AZ33" s="4">
        <v>2</v>
      </c>
      <c r="BC33" s="4">
        <v>0</v>
      </c>
      <c r="BD33" s="4">
        <v>0</v>
      </c>
      <c r="BE33" s="4">
        <v>0</v>
      </c>
      <c r="BF33" s="4">
        <v>-366832873</v>
      </c>
      <c r="BJ33" s="6">
        <v>1972</v>
      </c>
      <c r="BK33" s="7">
        <f t="shared" si="0"/>
        <v>0</v>
      </c>
      <c r="BL33" s="4" t="str">
        <f t="shared" si="1"/>
        <v>Util Gen Furniture Mitchell</v>
      </c>
    </row>
    <row r="34" spans="1:64" hidden="1" x14ac:dyDescent="0.2">
      <c r="A34" s="4">
        <v>2020</v>
      </c>
      <c r="B34" s="4" t="s">
        <v>11</v>
      </c>
      <c r="C34" s="4" t="s">
        <v>178</v>
      </c>
      <c r="D34" s="4" t="s">
        <v>228</v>
      </c>
      <c r="E34" s="4" t="s">
        <v>242</v>
      </c>
      <c r="F34" s="4" t="s">
        <v>235</v>
      </c>
      <c r="H34" s="4">
        <v>-1013.13</v>
      </c>
      <c r="I34" s="4">
        <v>14367.27</v>
      </c>
      <c r="J34" s="4">
        <v>14367.27</v>
      </c>
      <c r="K34" s="4">
        <v>0</v>
      </c>
      <c r="L34" s="4">
        <v>0</v>
      </c>
      <c r="M34" s="4">
        <v>0</v>
      </c>
      <c r="N34" s="4">
        <v>-1013.13</v>
      </c>
      <c r="O34" s="4">
        <v>14367.27</v>
      </c>
      <c r="P34" s="4">
        <v>14367.27</v>
      </c>
      <c r="Q34" s="4">
        <v>0</v>
      </c>
      <c r="R34" s="4">
        <v>0</v>
      </c>
      <c r="S34" s="4">
        <v>0</v>
      </c>
      <c r="T34" s="4">
        <v>15380.4</v>
      </c>
      <c r="U34" s="4">
        <v>15380.4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E34" s="4" t="s">
        <v>182</v>
      </c>
      <c r="AF34" s="4" t="s">
        <v>233</v>
      </c>
      <c r="AG34" s="4" t="s">
        <v>234</v>
      </c>
      <c r="AH34" s="4" t="s">
        <v>185</v>
      </c>
      <c r="AJ34" s="4" t="s">
        <v>186</v>
      </c>
      <c r="AM34" s="4" t="s">
        <v>187</v>
      </c>
      <c r="AO34" s="4">
        <v>117</v>
      </c>
      <c r="AP34" s="4">
        <v>10</v>
      </c>
      <c r="AQ34" s="4">
        <v>498</v>
      </c>
      <c r="AR34" s="4">
        <v>20</v>
      </c>
      <c r="AS34" s="4">
        <v>187</v>
      </c>
      <c r="AU34" s="4">
        <v>1</v>
      </c>
      <c r="AV34" s="4">
        <v>2</v>
      </c>
      <c r="AW34" s="4">
        <v>2</v>
      </c>
      <c r="AX34" s="4">
        <v>24</v>
      </c>
      <c r="AZ34" s="4">
        <v>2</v>
      </c>
      <c r="BC34" s="4">
        <v>0</v>
      </c>
      <c r="BD34" s="4">
        <v>0</v>
      </c>
      <c r="BE34" s="4">
        <v>0</v>
      </c>
      <c r="BF34" s="4">
        <v>-366832777</v>
      </c>
      <c r="BJ34" s="6">
        <v>1972</v>
      </c>
      <c r="BK34" s="7">
        <f t="shared" si="0"/>
        <v>0</v>
      </c>
      <c r="BL34" s="4" t="str">
        <f t="shared" si="1"/>
        <v>Util Gen Transp Mitchell</v>
      </c>
    </row>
    <row r="35" spans="1:64" hidden="1" x14ac:dyDescent="0.2">
      <c r="A35" s="4">
        <v>2020</v>
      </c>
      <c r="B35" s="4" t="s">
        <v>11</v>
      </c>
      <c r="C35" s="4" t="s">
        <v>178</v>
      </c>
      <c r="D35" s="4" t="s">
        <v>236</v>
      </c>
      <c r="E35" s="4" t="s">
        <v>242</v>
      </c>
      <c r="F35" s="4" t="s">
        <v>237</v>
      </c>
      <c r="H35" s="4">
        <v>135989.29999999999</v>
      </c>
      <c r="I35" s="4">
        <v>655623.85</v>
      </c>
      <c r="J35" s="4">
        <v>655623.85</v>
      </c>
      <c r="K35" s="4">
        <v>0</v>
      </c>
      <c r="L35" s="4">
        <v>0</v>
      </c>
      <c r="M35" s="4">
        <v>0</v>
      </c>
      <c r="N35" s="4">
        <v>135989.29999999999</v>
      </c>
      <c r="O35" s="4">
        <v>655623.85</v>
      </c>
      <c r="P35" s="4">
        <v>655623.85</v>
      </c>
      <c r="Q35" s="4">
        <v>0</v>
      </c>
      <c r="R35" s="4">
        <v>0</v>
      </c>
      <c r="S35" s="4">
        <v>0</v>
      </c>
      <c r="T35" s="4">
        <v>520228.62</v>
      </c>
      <c r="U35" s="4">
        <v>520228.62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E35" s="4" t="s">
        <v>182</v>
      </c>
      <c r="AF35" s="4" t="s">
        <v>233</v>
      </c>
      <c r="AG35" s="4" t="s">
        <v>234</v>
      </c>
      <c r="AH35" s="4" t="s">
        <v>185</v>
      </c>
      <c r="AJ35" s="4" t="s">
        <v>186</v>
      </c>
      <c r="AM35" s="4" t="s">
        <v>187</v>
      </c>
      <c r="AO35" s="4">
        <v>117</v>
      </c>
      <c r="AP35" s="4">
        <v>10</v>
      </c>
      <c r="AQ35" s="4">
        <v>592</v>
      </c>
      <c r="AR35" s="4">
        <v>20</v>
      </c>
      <c r="AS35" s="4">
        <v>190</v>
      </c>
      <c r="AU35" s="4">
        <v>1</v>
      </c>
      <c r="AV35" s="4">
        <v>2</v>
      </c>
      <c r="AW35" s="4">
        <v>2</v>
      </c>
      <c r="AX35" s="4">
        <v>24</v>
      </c>
      <c r="AZ35" s="4">
        <v>2</v>
      </c>
      <c r="BC35" s="4">
        <v>0</v>
      </c>
      <c r="BD35" s="4">
        <v>0</v>
      </c>
      <c r="BE35" s="4">
        <v>0</v>
      </c>
      <c r="BF35" s="4">
        <v>-366832671</v>
      </c>
      <c r="BJ35" s="6">
        <v>1972</v>
      </c>
      <c r="BK35" s="7">
        <f t="shared" si="0"/>
        <v>0</v>
      </c>
      <c r="BL35" s="4" t="str">
        <f t="shared" si="1"/>
        <v>Util Steam Improv Mitchell</v>
      </c>
    </row>
    <row r="36" spans="1:64" hidden="1" x14ac:dyDescent="0.2">
      <c r="A36" s="4">
        <v>2020</v>
      </c>
      <c r="B36" s="4" t="s">
        <v>11</v>
      </c>
      <c r="C36" s="4" t="s">
        <v>178</v>
      </c>
      <c r="D36" s="4" t="s">
        <v>238</v>
      </c>
      <c r="E36" s="4" t="s">
        <v>242</v>
      </c>
      <c r="F36" s="4" t="s">
        <v>239</v>
      </c>
      <c r="H36" s="4">
        <v>19.61</v>
      </c>
      <c r="I36" s="4">
        <v>674.94</v>
      </c>
      <c r="J36" s="4">
        <v>674.94</v>
      </c>
      <c r="K36" s="4">
        <v>0</v>
      </c>
      <c r="L36" s="4">
        <v>0</v>
      </c>
      <c r="M36" s="4">
        <v>0</v>
      </c>
      <c r="N36" s="4">
        <v>19.61</v>
      </c>
      <c r="O36" s="4">
        <v>674.94</v>
      </c>
      <c r="P36" s="4">
        <v>674.94</v>
      </c>
      <c r="Q36" s="4">
        <v>0</v>
      </c>
      <c r="R36" s="4">
        <v>0</v>
      </c>
      <c r="S36" s="4">
        <v>0</v>
      </c>
      <c r="T36" s="4">
        <v>656.15</v>
      </c>
      <c r="U36" s="4">
        <v>656.15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E36" s="4" t="s">
        <v>182</v>
      </c>
      <c r="AF36" s="4" t="s">
        <v>233</v>
      </c>
      <c r="AG36" s="4" t="s">
        <v>234</v>
      </c>
      <c r="AH36" s="4" t="s">
        <v>185</v>
      </c>
      <c r="AJ36" s="4" t="s">
        <v>186</v>
      </c>
      <c r="AM36" s="4" t="s">
        <v>187</v>
      </c>
      <c r="AO36" s="4">
        <v>117</v>
      </c>
      <c r="AP36" s="4">
        <v>10</v>
      </c>
      <c r="AQ36" s="4">
        <v>109120</v>
      </c>
      <c r="AR36" s="4">
        <v>20</v>
      </c>
      <c r="AS36" s="4">
        <v>605</v>
      </c>
      <c r="AU36" s="4">
        <v>1</v>
      </c>
      <c r="AV36" s="4">
        <v>2</v>
      </c>
      <c r="AW36" s="4">
        <v>2</v>
      </c>
      <c r="AX36" s="4">
        <v>24</v>
      </c>
      <c r="AZ36" s="4">
        <v>2</v>
      </c>
      <c r="BC36" s="4">
        <v>0</v>
      </c>
      <c r="BD36" s="4">
        <v>0</v>
      </c>
      <c r="BE36" s="4">
        <v>0</v>
      </c>
      <c r="BF36" s="4">
        <v>-366832971</v>
      </c>
      <c r="BJ36" s="6">
        <v>1972</v>
      </c>
      <c r="BK36" s="7">
        <f t="shared" si="0"/>
        <v>0</v>
      </c>
      <c r="BL36" s="4" t="str">
        <f t="shared" si="1"/>
        <v>Utility General Furniture</v>
      </c>
    </row>
    <row r="37" spans="1:64" hidden="1" x14ac:dyDescent="0.2">
      <c r="A37" s="4">
        <v>2020</v>
      </c>
      <c r="B37" s="4" t="s">
        <v>11</v>
      </c>
      <c r="C37" s="4" t="s">
        <v>178</v>
      </c>
      <c r="D37" s="4" t="s">
        <v>104</v>
      </c>
      <c r="E37" s="4" t="s">
        <v>242</v>
      </c>
      <c r="F37" s="4" t="s">
        <v>237</v>
      </c>
      <c r="H37" s="4">
        <v>0</v>
      </c>
      <c r="I37" s="4">
        <v>934966</v>
      </c>
      <c r="J37" s="4">
        <v>934966</v>
      </c>
      <c r="K37" s="4">
        <v>0</v>
      </c>
      <c r="L37" s="4">
        <v>0</v>
      </c>
      <c r="M37" s="4">
        <v>0</v>
      </c>
      <c r="N37" s="4">
        <v>0</v>
      </c>
      <c r="O37" s="4">
        <v>934966</v>
      </c>
      <c r="P37" s="4">
        <v>934966</v>
      </c>
      <c r="Q37" s="4">
        <v>0</v>
      </c>
      <c r="R37" s="4">
        <v>0</v>
      </c>
      <c r="S37" s="4">
        <v>0</v>
      </c>
      <c r="T37" s="4">
        <v>934966.01</v>
      </c>
      <c r="U37" s="4">
        <v>934966.01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E37" s="4" t="s">
        <v>182</v>
      </c>
      <c r="AF37" s="4" t="s">
        <v>233</v>
      </c>
      <c r="AG37" s="4" t="s">
        <v>234</v>
      </c>
      <c r="AH37" s="4" t="s">
        <v>185</v>
      </c>
      <c r="AJ37" s="4" t="s">
        <v>186</v>
      </c>
      <c r="AM37" s="4" t="s">
        <v>187</v>
      </c>
      <c r="AO37" s="4">
        <v>117</v>
      </c>
      <c r="AP37" s="4">
        <v>10</v>
      </c>
      <c r="AQ37" s="4">
        <v>101030</v>
      </c>
      <c r="AR37" s="4">
        <v>20</v>
      </c>
      <c r="AS37" s="4">
        <v>190</v>
      </c>
      <c r="AU37" s="4">
        <v>1</v>
      </c>
      <c r="AV37" s="4">
        <v>2</v>
      </c>
      <c r="AW37" s="4">
        <v>2</v>
      </c>
      <c r="AX37" s="4">
        <v>24</v>
      </c>
      <c r="AZ37" s="4">
        <v>2</v>
      </c>
      <c r="BC37" s="4">
        <v>0</v>
      </c>
      <c r="BD37" s="4">
        <v>0</v>
      </c>
      <c r="BE37" s="4">
        <v>0</v>
      </c>
      <c r="BF37" s="4">
        <v>-366832975</v>
      </c>
      <c r="BJ37" s="6">
        <v>1972</v>
      </c>
      <c r="BK37" s="7">
        <f t="shared" si="0"/>
        <v>0</v>
      </c>
      <c r="BL37" s="4" t="str">
        <f t="shared" si="1"/>
        <v>Utility Steam Production</v>
      </c>
    </row>
    <row r="38" spans="1:64" hidden="1" x14ac:dyDescent="0.2">
      <c r="A38" s="4">
        <v>2020</v>
      </c>
      <c r="B38" s="4" t="s">
        <v>11</v>
      </c>
      <c r="C38" s="4" t="s">
        <v>178</v>
      </c>
      <c r="D38" s="4" t="s">
        <v>230</v>
      </c>
      <c r="E38" s="4" t="s">
        <v>242</v>
      </c>
      <c r="F38" s="4" t="s">
        <v>237</v>
      </c>
      <c r="H38" s="4">
        <v>1947139.32</v>
      </c>
      <c r="I38" s="4">
        <v>2659101.21</v>
      </c>
      <c r="J38" s="4">
        <v>2659101.21</v>
      </c>
      <c r="K38" s="4">
        <v>0</v>
      </c>
      <c r="L38" s="4">
        <v>0</v>
      </c>
      <c r="M38" s="4">
        <v>0</v>
      </c>
      <c r="N38" s="4">
        <v>1947139.32</v>
      </c>
      <c r="O38" s="4">
        <v>2659101.21</v>
      </c>
      <c r="P38" s="4">
        <v>2659101.21</v>
      </c>
      <c r="Q38" s="4">
        <v>0</v>
      </c>
      <c r="R38" s="4">
        <v>0</v>
      </c>
      <c r="S38" s="4">
        <v>0</v>
      </c>
      <c r="T38" s="4">
        <v>874290.37</v>
      </c>
      <c r="U38" s="4">
        <v>874290.37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E38" s="4" t="s">
        <v>182</v>
      </c>
      <c r="AF38" s="4" t="s">
        <v>233</v>
      </c>
      <c r="AG38" s="4" t="s">
        <v>234</v>
      </c>
      <c r="AH38" s="4" t="s">
        <v>185</v>
      </c>
      <c r="AJ38" s="4" t="s">
        <v>186</v>
      </c>
      <c r="AM38" s="4" t="s">
        <v>187</v>
      </c>
      <c r="AO38" s="4">
        <v>117</v>
      </c>
      <c r="AP38" s="4">
        <v>10</v>
      </c>
      <c r="AQ38" s="4">
        <v>607</v>
      </c>
      <c r="AR38" s="4">
        <v>20</v>
      </c>
      <c r="AS38" s="4">
        <v>190</v>
      </c>
      <c r="AU38" s="4">
        <v>1</v>
      </c>
      <c r="AV38" s="4">
        <v>2</v>
      </c>
      <c r="AW38" s="4">
        <v>2</v>
      </c>
      <c r="AX38" s="4">
        <v>24</v>
      </c>
      <c r="AZ38" s="4">
        <v>2</v>
      </c>
      <c r="BC38" s="4">
        <v>0</v>
      </c>
      <c r="BD38" s="4">
        <v>0</v>
      </c>
      <c r="BE38" s="4">
        <v>0</v>
      </c>
      <c r="BF38" s="4">
        <v>-366832753</v>
      </c>
      <c r="BJ38" s="6">
        <v>1972</v>
      </c>
      <c r="BK38" s="7">
        <f t="shared" si="0"/>
        <v>0</v>
      </c>
      <c r="BL38" s="4" t="str">
        <f>'Generic Tax Classes'!$A$2</f>
        <v>Utility Steam Production</v>
      </c>
    </row>
    <row r="39" spans="1:64" hidden="1" x14ac:dyDescent="0.2">
      <c r="A39" s="4">
        <v>2020</v>
      </c>
      <c r="B39" s="4" t="s">
        <v>11</v>
      </c>
      <c r="C39" s="4" t="s">
        <v>178</v>
      </c>
      <c r="D39" s="4" t="s">
        <v>230</v>
      </c>
      <c r="E39" s="4" t="s">
        <v>242</v>
      </c>
      <c r="F39" s="4" t="s">
        <v>237</v>
      </c>
      <c r="H39" s="4">
        <v>941262.14</v>
      </c>
      <c r="I39" s="4">
        <v>1732170.65</v>
      </c>
      <c r="J39" s="4">
        <v>1732170.65</v>
      </c>
      <c r="K39" s="4">
        <v>0</v>
      </c>
      <c r="L39" s="4">
        <v>0</v>
      </c>
      <c r="M39" s="4">
        <v>0</v>
      </c>
      <c r="N39" s="4">
        <v>941262.14</v>
      </c>
      <c r="O39" s="4">
        <v>1732170.65</v>
      </c>
      <c r="P39" s="4">
        <v>1732170.65</v>
      </c>
      <c r="Q39" s="4">
        <v>0</v>
      </c>
      <c r="R39" s="4">
        <v>0</v>
      </c>
      <c r="S39" s="4">
        <v>0</v>
      </c>
      <c r="T39" s="4">
        <v>718788.4</v>
      </c>
      <c r="U39" s="4">
        <v>718788.4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E39" s="4" t="s">
        <v>182</v>
      </c>
      <c r="AF39" s="4" t="s">
        <v>233</v>
      </c>
      <c r="AG39" s="4" t="s">
        <v>234</v>
      </c>
      <c r="AH39" s="4" t="s">
        <v>185</v>
      </c>
      <c r="AJ39" s="4" t="s">
        <v>186</v>
      </c>
      <c r="AM39" s="4" t="s">
        <v>187</v>
      </c>
      <c r="AO39" s="4">
        <v>117</v>
      </c>
      <c r="AP39" s="4">
        <v>10</v>
      </c>
      <c r="AQ39" s="4">
        <v>607</v>
      </c>
      <c r="AR39" s="4">
        <v>20</v>
      </c>
      <c r="AS39" s="4">
        <v>190</v>
      </c>
      <c r="AU39" s="4">
        <v>1</v>
      </c>
      <c r="AV39" s="4">
        <v>2</v>
      </c>
      <c r="AW39" s="4">
        <v>2</v>
      </c>
      <c r="AX39" s="4">
        <v>24</v>
      </c>
      <c r="AZ39" s="4">
        <v>2</v>
      </c>
      <c r="BC39" s="4">
        <v>0</v>
      </c>
      <c r="BD39" s="4">
        <v>0</v>
      </c>
      <c r="BE39" s="4">
        <v>0</v>
      </c>
      <c r="BF39" s="4">
        <v>-366832457</v>
      </c>
      <c r="BJ39" s="6">
        <v>1972</v>
      </c>
      <c r="BK39" s="7">
        <f t="shared" si="0"/>
        <v>0</v>
      </c>
      <c r="BL39" s="4" t="str">
        <f>'Generic Tax Classes'!$A$2</f>
        <v>Utility Steam Production</v>
      </c>
    </row>
    <row r="40" spans="1:64" hidden="1" x14ac:dyDescent="0.2">
      <c r="A40" s="4">
        <v>2020</v>
      </c>
      <c r="B40" s="4" t="s">
        <v>11</v>
      </c>
      <c r="C40" s="4" t="s">
        <v>178</v>
      </c>
      <c r="D40" s="4" t="s">
        <v>188</v>
      </c>
      <c r="E40" s="4" t="s">
        <v>244</v>
      </c>
      <c r="F40" s="4" t="s">
        <v>243</v>
      </c>
      <c r="H40" s="4">
        <v>14.63</v>
      </c>
      <c r="I40" s="4">
        <v>14.48</v>
      </c>
      <c r="J40" s="4">
        <v>14.48</v>
      </c>
      <c r="K40" s="4">
        <v>0</v>
      </c>
      <c r="L40" s="4">
        <v>0</v>
      </c>
      <c r="M40" s="4">
        <v>0</v>
      </c>
      <c r="N40" s="4">
        <v>14.63</v>
      </c>
      <c r="O40" s="4">
        <v>14.48</v>
      </c>
      <c r="P40" s="4">
        <v>14.48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E40" s="4" t="s">
        <v>182</v>
      </c>
      <c r="AF40" s="4" t="s">
        <v>233</v>
      </c>
      <c r="AG40" s="4" t="s">
        <v>214</v>
      </c>
      <c r="AH40" s="4" t="s">
        <v>215</v>
      </c>
      <c r="AJ40" s="4" t="s">
        <v>186</v>
      </c>
      <c r="AM40" s="4" t="s">
        <v>187</v>
      </c>
      <c r="AO40" s="4">
        <v>117</v>
      </c>
      <c r="AP40" s="4">
        <v>10</v>
      </c>
      <c r="AQ40" s="4">
        <v>233</v>
      </c>
      <c r="AR40" s="4">
        <v>21</v>
      </c>
      <c r="AS40" s="4">
        <v>577</v>
      </c>
      <c r="AU40" s="4">
        <v>1</v>
      </c>
      <c r="AV40" s="4">
        <v>2</v>
      </c>
      <c r="AW40" s="4">
        <v>14</v>
      </c>
      <c r="AX40" s="4">
        <v>25</v>
      </c>
      <c r="AZ40" s="4">
        <v>2</v>
      </c>
      <c r="BC40" s="4">
        <v>0</v>
      </c>
      <c r="BD40" s="4">
        <v>0</v>
      </c>
      <c r="BE40" s="4">
        <v>0</v>
      </c>
      <c r="BF40" s="4">
        <v>-366832390</v>
      </c>
      <c r="BJ40" s="6">
        <v>1973</v>
      </c>
      <c r="BK40" s="7">
        <f t="shared" si="0"/>
        <v>0</v>
      </c>
      <c r="BL40" s="4" t="str">
        <f t="shared" si="1"/>
        <v>NonUtility General Mitchell</v>
      </c>
    </row>
    <row r="41" spans="1:64" hidden="1" x14ac:dyDescent="0.2">
      <c r="A41" s="4">
        <v>2020</v>
      </c>
      <c r="B41" s="4" t="s">
        <v>11</v>
      </c>
      <c r="C41" s="4" t="s">
        <v>178</v>
      </c>
      <c r="D41" s="4" t="s">
        <v>245</v>
      </c>
      <c r="E41" s="4" t="s">
        <v>244</v>
      </c>
      <c r="F41" s="4" t="s">
        <v>235</v>
      </c>
      <c r="H41" s="4">
        <v>-7.77</v>
      </c>
      <c r="I41" s="4">
        <v>21.92</v>
      </c>
      <c r="J41" s="4">
        <v>21.92</v>
      </c>
      <c r="K41" s="4">
        <v>0</v>
      </c>
      <c r="L41" s="4">
        <v>0</v>
      </c>
      <c r="M41" s="4">
        <v>0</v>
      </c>
      <c r="N41" s="4">
        <v>-7.77</v>
      </c>
      <c r="O41" s="4">
        <v>21.92</v>
      </c>
      <c r="P41" s="4">
        <v>21.92</v>
      </c>
      <c r="Q41" s="4">
        <v>0</v>
      </c>
      <c r="R41" s="4">
        <v>0</v>
      </c>
      <c r="S41" s="4">
        <v>0</v>
      </c>
      <c r="T41" s="4">
        <v>29.69</v>
      </c>
      <c r="U41" s="4">
        <v>29.69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E41" s="4" t="s">
        <v>182</v>
      </c>
      <c r="AF41" s="4" t="s">
        <v>233</v>
      </c>
      <c r="AG41" s="4" t="s">
        <v>234</v>
      </c>
      <c r="AH41" s="4" t="s">
        <v>185</v>
      </c>
      <c r="AJ41" s="4" t="s">
        <v>186</v>
      </c>
      <c r="AM41" s="4" t="s">
        <v>187</v>
      </c>
      <c r="AO41" s="4">
        <v>117</v>
      </c>
      <c r="AP41" s="4">
        <v>10</v>
      </c>
      <c r="AQ41" s="4">
        <v>390</v>
      </c>
      <c r="AR41" s="4">
        <v>21</v>
      </c>
      <c r="AS41" s="4">
        <v>187</v>
      </c>
      <c r="AU41" s="4">
        <v>1</v>
      </c>
      <c r="AV41" s="4">
        <v>2</v>
      </c>
      <c r="AW41" s="4">
        <v>2</v>
      </c>
      <c r="AX41" s="4">
        <v>24</v>
      </c>
      <c r="AZ41" s="4">
        <v>2</v>
      </c>
      <c r="BC41" s="4">
        <v>0</v>
      </c>
      <c r="BD41" s="4">
        <v>0</v>
      </c>
      <c r="BE41" s="4">
        <v>0</v>
      </c>
      <c r="BF41" s="4">
        <v>-366832456</v>
      </c>
      <c r="BJ41" s="6">
        <v>1973</v>
      </c>
      <c r="BK41" s="7">
        <f t="shared" si="0"/>
        <v>0</v>
      </c>
      <c r="BL41" s="4" t="str">
        <f t="shared" si="1"/>
        <v>Util Gen Comm Mitchell</v>
      </c>
    </row>
    <row r="42" spans="1:64" hidden="1" x14ac:dyDescent="0.2">
      <c r="A42" s="4">
        <v>2020</v>
      </c>
      <c r="B42" s="4" t="s">
        <v>11</v>
      </c>
      <c r="C42" s="4" t="s">
        <v>178</v>
      </c>
      <c r="D42" s="4" t="s">
        <v>246</v>
      </c>
      <c r="E42" s="4" t="s">
        <v>244</v>
      </c>
      <c r="F42" s="4" t="s">
        <v>235</v>
      </c>
      <c r="H42" s="4">
        <v>10.210000000000001</v>
      </c>
      <c r="I42" s="4">
        <v>19.64</v>
      </c>
      <c r="J42" s="4">
        <v>19.64</v>
      </c>
      <c r="K42" s="4">
        <v>0</v>
      </c>
      <c r="L42" s="4">
        <v>0</v>
      </c>
      <c r="M42" s="4">
        <v>0</v>
      </c>
      <c r="N42" s="4">
        <v>10.210000000000001</v>
      </c>
      <c r="O42" s="4">
        <v>19.64</v>
      </c>
      <c r="P42" s="4">
        <v>19.64</v>
      </c>
      <c r="Q42" s="4">
        <v>0</v>
      </c>
      <c r="R42" s="4">
        <v>0</v>
      </c>
      <c r="S42" s="4">
        <v>0</v>
      </c>
      <c r="T42" s="4">
        <v>9.44</v>
      </c>
      <c r="U42" s="4">
        <v>9.44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E42" s="4" t="s">
        <v>182</v>
      </c>
      <c r="AF42" s="4" t="s">
        <v>233</v>
      </c>
      <c r="AG42" s="4" t="s">
        <v>234</v>
      </c>
      <c r="AH42" s="4" t="s">
        <v>185</v>
      </c>
      <c r="AJ42" s="4" t="s">
        <v>186</v>
      </c>
      <c r="AM42" s="4" t="s">
        <v>187</v>
      </c>
      <c r="AO42" s="4">
        <v>117</v>
      </c>
      <c r="AP42" s="4">
        <v>10</v>
      </c>
      <c r="AQ42" s="4">
        <v>402</v>
      </c>
      <c r="AR42" s="4">
        <v>21</v>
      </c>
      <c r="AS42" s="4">
        <v>187</v>
      </c>
      <c r="AU42" s="4">
        <v>1</v>
      </c>
      <c r="AV42" s="4">
        <v>2</v>
      </c>
      <c r="AW42" s="4">
        <v>2</v>
      </c>
      <c r="AX42" s="4">
        <v>24</v>
      </c>
      <c r="AZ42" s="4">
        <v>2</v>
      </c>
      <c r="BC42" s="4">
        <v>0</v>
      </c>
      <c r="BD42" s="4">
        <v>0</v>
      </c>
      <c r="BE42" s="4">
        <v>0</v>
      </c>
      <c r="BF42" s="4">
        <v>-366832271</v>
      </c>
      <c r="BJ42" s="6">
        <v>1973</v>
      </c>
      <c r="BK42" s="7">
        <f t="shared" si="0"/>
        <v>0</v>
      </c>
      <c r="BL42" s="4" t="str">
        <f t="shared" si="1"/>
        <v>Util Gen Data Handling Mitchell</v>
      </c>
    </row>
    <row r="43" spans="1:64" hidden="1" x14ac:dyDescent="0.2">
      <c r="A43" s="4">
        <v>2020</v>
      </c>
      <c r="B43" s="4" t="s">
        <v>11</v>
      </c>
      <c r="C43" s="4" t="s">
        <v>178</v>
      </c>
      <c r="D43" s="4" t="s">
        <v>226</v>
      </c>
      <c r="E43" s="4" t="s">
        <v>244</v>
      </c>
      <c r="F43" s="4" t="s">
        <v>232</v>
      </c>
      <c r="H43" s="4">
        <v>-31.74</v>
      </c>
      <c r="I43" s="4">
        <v>26.19</v>
      </c>
      <c r="J43" s="4">
        <v>26.19</v>
      </c>
      <c r="K43" s="4">
        <v>0</v>
      </c>
      <c r="L43" s="4">
        <v>0</v>
      </c>
      <c r="M43" s="4">
        <v>0</v>
      </c>
      <c r="N43" s="4">
        <v>-31.74</v>
      </c>
      <c r="O43" s="4">
        <v>26.19</v>
      </c>
      <c r="P43" s="4">
        <v>26.19</v>
      </c>
      <c r="Q43" s="4">
        <v>0</v>
      </c>
      <c r="R43" s="4">
        <v>0</v>
      </c>
      <c r="S43" s="4">
        <v>0</v>
      </c>
      <c r="T43" s="4">
        <v>57.93</v>
      </c>
      <c r="U43" s="4">
        <v>57.93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E43" s="4" t="s">
        <v>182</v>
      </c>
      <c r="AF43" s="4" t="s">
        <v>233</v>
      </c>
      <c r="AG43" s="4" t="s">
        <v>234</v>
      </c>
      <c r="AH43" s="4" t="s">
        <v>185</v>
      </c>
      <c r="AJ43" s="4" t="s">
        <v>186</v>
      </c>
      <c r="AM43" s="4" t="s">
        <v>187</v>
      </c>
      <c r="AO43" s="4">
        <v>117</v>
      </c>
      <c r="AP43" s="4">
        <v>10</v>
      </c>
      <c r="AQ43" s="4">
        <v>440</v>
      </c>
      <c r="AR43" s="4">
        <v>21</v>
      </c>
      <c r="AS43" s="4">
        <v>85</v>
      </c>
      <c r="AU43" s="4">
        <v>1</v>
      </c>
      <c r="AV43" s="4">
        <v>2</v>
      </c>
      <c r="AW43" s="4">
        <v>2</v>
      </c>
      <c r="AX43" s="4">
        <v>24</v>
      </c>
      <c r="AZ43" s="4">
        <v>2</v>
      </c>
      <c r="BC43" s="4">
        <v>0</v>
      </c>
      <c r="BD43" s="4">
        <v>0</v>
      </c>
      <c r="BE43" s="4">
        <v>0</v>
      </c>
      <c r="BF43" s="4">
        <v>-366832446</v>
      </c>
      <c r="BJ43" s="6">
        <v>1973</v>
      </c>
      <c r="BK43" s="7">
        <f t="shared" si="0"/>
        <v>0</v>
      </c>
      <c r="BL43" s="4" t="str">
        <f t="shared" si="1"/>
        <v>Util Gen Furniture Mitchell</v>
      </c>
    </row>
    <row r="44" spans="1:64" hidden="1" x14ac:dyDescent="0.2">
      <c r="A44" s="4">
        <v>2020</v>
      </c>
      <c r="B44" s="4" t="s">
        <v>11</v>
      </c>
      <c r="C44" s="4" t="s">
        <v>178</v>
      </c>
      <c r="D44" s="4" t="s">
        <v>228</v>
      </c>
      <c r="E44" s="4" t="s">
        <v>244</v>
      </c>
      <c r="F44" s="4" t="s">
        <v>235</v>
      </c>
      <c r="H44" s="4">
        <v>2.95</v>
      </c>
      <c r="I44" s="4">
        <v>363.27</v>
      </c>
      <c r="J44" s="4">
        <v>363.27</v>
      </c>
      <c r="K44" s="4">
        <v>0</v>
      </c>
      <c r="L44" s="4">
        <v>0</v>
      </c>
      <c r="M44" s="4">
        <v>0</v>
      </c>
      <c r="N44" s="4">
        <v>2.95</v>
      </c>
      <c r="O44" s="4">
        <v>363.27</v>
      </c>
      <c r="P44" s="4">
        <v>363.27</v>
      </c>
      <c r="Q44" s="4">
        <v>0</v>
      </c>
      <c r="R44" s="4">
        <v>0</v>
      </c>
      <c r="S44" s="4">
        <v>0</v>
      </c>
      <c r="T44" s="4">
        <v>360.32</v>
      </c>
      <c r="U44" s="4">
        <v>360.32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E44" s="4" t="s">
        <v>182</v>
      </c>
      <c r="AF44" s="4" t="s">
        <v>233</v>
      </c>
      <c r="AG44" s="4" t="s">
        <v>234</v>
      </c>
      <c r="AH44" s="4" t="s">
        <v>185</v>
      </c>
      <c r="AJ44" s="4" t="s">
        <v>186</v>
      </c>
      <c r="AM44" s="4" t="s">
        <v>187</v>
      </c>
      <c r="AO44" s="4">
        <v>117</v>
      </c>
      <c r="AP44" s="4">
        <v>10</v>
      </c>
      <c r="AQ44" s="4">
        <v>498</v>
      </c>
      <c r="AR44" s="4">
        <v>21</v>
      </c>
      <c r="AS44" s="4">
        <v>187</v>
      </c>
      <c r="AU44" s="4">
        <v>1</v>
      </c>
      <c r="AV44" s="4">
        <v>2</v>
      </c>
      <c r="AW44" s="4">
        <v>2</v>
      </c>
      <c r="AX44" s="4">
        <v>24</v>
      </c>
      <c r="AZ44" s="4">
        <v>2</v>
      </c>
      <c r="BC44" s="4">
        <v>0</v>
      </c>
      <c r="BD44" s="4">
        <v>0</v>
      </c>
      <c r="BE44" s="4">
        <v>0</v>
      </c>
      <c r="BF44" s="4">
        <v>-366832565</v>
      </c>
      <c r="BJ44" s="6">
        <v>1973</v>
      </c>
      <c r="BK44" s="7">
        <f t="shared" si="0"/>
        <v>0</v>
      </c>
      <c r="BL44" s="4" t="str">
        <f t="shared" si="1"/>
        <v>Util Gen Transp Mitchell</v>
      </c>
    </row>
    <row r="45" spans="1:64" hidden="1" x14ac:dyDescent="0.2">
      <c r="A45" s="4">
        <v>2020</v>
      </c>
      <c r="B45" s="4" t="s">
        <v>11</v>
      </c>
      <c r="C45" s="4" t="s">
        <v>178</v>
      </c>
      <c r="D45" s="4" t="s">
        <v>247</v>
      </c>
      <c r="E45" s="4" t="s">
        <v>244</v>
      </c>
      <c r="F45" s="4" t="s">
        <v>248</v>
      </c>
      <c r="H45" s="4">
        <v>99</v>
      </c>
      <c r="I45" s="4">
        <v>281.02999999999997</v>
      </c>
      <c r="J45" s="4">
        <v>281.02999999999997</v>
      </c>
      <c r="K45" s="4">
        <v>0</v>
      </c>
      <c r="L45" s="4">
        <v>0</v>
      </c>
      <c r="M45" s="4">
        <v>0</v>
      </c>
      <c r="N45" s="4">
        <v>99</v>
      </c>
      <c r="O45" s="4">
        <v>281.02999999999997</v>
      </c>
      <c r="P45" s="4">
        <v>281.02999999999997</v>
      </c>
      <c r="Q45" s="4">
        <v>0</v>
      </c>
      <c r="R45" s="4">
        <v>0</v>
      </c>
      <c r="S45" s="4">
        <v>0</v>
      </c>
      <c r="T45" s="4">
        <v>185.33</v>
      </c>
      <c r="U45" s="4">
        <v>185.33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E45" s="4" t="s">
        <v>182</v>
      </c>
      <c r="AF45" s="4" t="s">
        <v>233</v>
      </c>
      <c r="AG45" s="4" t="s">
        <v>234</v>
      </c>
      <c r="AH45" s="4" t="s">
        <v>185</v>
      </c>
      <c r="AJ45" s="4" t="s">
        <v>186</v>
      </c>
      <c r="AM45" s="4" t="s">
        <v>187</v>
      </c>
      <c r="AO45" s="4">
        <v>117</v>
      </c>
      <c r="AP45" s="4">
        <v>10</v>
      </c>
      <c r="AQ45" s="4">
        <v>109130</v>
      </c>
      <c r="AR45" s="4">
        <v>21</v>
      </c>
      <c r="AS45" s="4">
        <v>608</v>
      </c>
      <c r="AU45" s="4">
        <v>1</v>
      </c>
      <c r="AV45" s="4">
        <v>2</v>
      </c>
      <c r="AW45" s="4">
        <v>2</v>
      </c>
      <c r="AX45" s="4">
        <v>24</v>
      </c>
      <c r="AZ45" s="4">
        <v>2</v>
      </c>
      <c r="BC45" s="4">
        <v>0</v>
      </c>
      <c r="BD45" s="4">
        <v>0</v>
      </c>
      <c r="BE45" s="4">
        <v>0</v>
      </c>
      <c r="BF45" s="4">
        <v>-366832943</v>
      </c>
      <c r="BJ45" s="6">
        <v>1973</v>
      </c>
      <c r="BK45" s="7">
        <f t="shared" si="0"/>
        <v>0</v>
      </c>
      <c r="BL45" s="4" t="str">
        <f t="shared" si="1"/>
        <v>Utility General Data Handling</v>
      </c>
    </row>
    <row r="46" spans="1:64" hidden="1" x14ac:dyDescent="0.2">
      <c r="A46" s="4">
        <v>2020</v>
      </c>
      <c r="B46" s="4" t="s">
        <v>11</v>
      </c>
      <c r="C46" s="4" t="s">
        <v>178</v>
      </c>
      <c r="D46" s="4" t="s">
        <v>238</v>
      </c>
      <c r="E46" s="4" t="s">
        <v>244</v>
      </c>
      <c r="F46" s="4" t="s">
        <v>239</v>
      </c>
      <c r="H46" s="4">
        <v>0</v>
      </c>
      <c r="I46" s="4">
        <v>189</v>
      </c>
      <c r="J46" s="4">
        <v>189</v>
      </c>
      <c r="K46" s="4">
        <v>0</v>
      </c>
      <c r="L46" s="4">
        <v>0</v>
      </c>
      <c r="M46" s="4">
        <v>0</v>
      </c>
      <c r="N46" s="4">
        <v>0</v>
      </c>
      <c r="O46" s="4">
        <v>189</v>
      </c>
      <c r="P46" s="4">
        <v>189</v>
      </c>
      <c r="Q46" s="4">
        <v>0</v>
      </c>
      <c r="R46" s="4">
        <v>0</v>
      </c>
      <c r="S46" s="4">
        <v>0</v>
      </c>
      <c r="T46" s="4">
        <v>189</v>
      </c>
      <c r="U46" s="4">
        <v>189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E46" s="4" t="s">
        <v>182</v>
      </c>
      <c r="AF46" s="4" t="s">
        <v>233</v>
      </c>
      <c r="AG46" s="4" t="s">
        <v>234</v>
      </c>
      <c r="AH46" s="4" t="s">
        <v>185</v>
      </c>
      <c r="AJ46" s="4" t="s">
        <v>186</v>
      </c>
      <c r="AM46" s="4" t="s">
        <v>187</v>
      </c>
      <c r="AO46" s="4">
        <v>117</v>
      </c>
      <c r="AP46" s="4">
        <v>10</v>
      </c>
      <c r="AQ46" s="4">
        <v>109120</v>
      </c>
      <c r="AR46" s="4">
        <v>21</v>
      </c>
      <c r="AS46" s="4">
        <v>605</v>
      </c>
      <c r="AU46" s="4">
        <v>1</v>
      </c>
      <c r="AV46" s="4">
        <v>2</v>
      </c>
      <c r="AW46" s="4">
        <v>2</v>
      </c>
      <c r="AX46" s="4">
        <v>24</v>
      </c>
      <c r="AZ46" s="4">
        <v>2</v>
      </c>
      <c r="BC46" s="4">
        <v>0</v>
      </c>
      <c r="BD46" s="4">
        <v>0</v>
      </c>
      <c r="BE46" s="4">
        <v>0</v>
      </c>
      <c r="BF46" s="4">
        <v>-366833013</v>
      </c>
      <c r="BJ46" s="6">
        <v>1973</v>
      </c>
      <c r="BK46" s="7">
        <f t="shared" si="0"/>
        <v>0</v>
      </c>
      <c r="BL46" s="4" t="str">
        <f t="shared" si="1"/>
        <v>Utility General Furniture</v>
      </c>
    </row>
    <row r="47" spans="1:64" hidden="1" x14ac:dyDescent="0.2">
      <c r="A47" s="4">
        <v>2020</v>
      </c>
      <c r="B47" s="4" t="s">
        <v>11</v>
      </c>
      <c r="C47" s="4" t="s">
        <v>178</v>
      </c>
      <c r="D47" s="4" t="s">
        <v>249</v>
      </c>
      <c r="E47" s="4" t="s">
        <v>244</v>
      </c>
      <c r="F47" s="4" t="s">
        <v>237</v>
      </c>
      <c r="H47" s="4">
        <v>111097.19</v>
      </c>
      <c r="I47" s="4">
        <v>297725</v>
      </c>
      <c r="J47" s="4">
        <v>297725</v>
      </c>
      <c r="K47" s="4">
        <v>0</v>
      </c>
      <c r="L47" s="4">
        <v>0</v>
      </c>
      <c r="M47" s="4">
        <v>0</v>
      </c>
      <c r="N47" s="4">
        <v>111097.19</v>
      </c>
      <c r="O47" s="4">
        <v>297725</v>
      </c>
      <c r="P47" s="4">
        <v>297725</v>
      </c>
      <c r="Q47" s="4">
        <v>0</v>
      </c>
      <c r="R47" s="4">
        <v>0</v>
      </c>
      <c r="S47" s="4">
        <v>0</v>
      </c>
      <c r="T47" s="4">
        <v>186627.81</v>
      </c>
      <c r="U47" s="4">
        <v>186627.81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E47" s="4" t="s">
        <v>182</v>
      </c>
      <c r="AF47" s="4" t="s">
        <v>233</v>
      </c>
      <c r="AG47" s="4" t="s">
        <v>234</v>
      </c>
      <c r="AH47" s="4" t="s">
        <v>185</v>
      </c>
      <c r="AJ47" s="4" t="s">
        <v>186</v>
      </c>
      <c r="AM47" s="4" t="s">
        <v>187</v>
      </c>
      <c r="AO47" s="4">
        <v>117</v>
      </c>
      <c r="AP47" s="4">
        <v>10</v>
      </c>
      <c r="AQ47" s="4">
        <v>101050</v>
      </c>
      <c r="AR47" s="4">
        <v>21</v>
      </c>
      <c r="AS47" s="4">
        <v>190</v>
      </c>
      <c r="AU47" s="4">
        <v>1</v>
      </c>
      <c r="AV47" s="4">
        <v>2</v>
      </c>
      <c r="AW47" s="4">
        <v>2</v>
      </c>
      <c r="AX47" s="4">
        <v>24</v>
      </c>
      <c r="AZ47" s="4">
        <v>2</v>
      </c>
      <c r="BC47" s="4">
        <v>0</v>
      </c>
      <c r="BD47" s="4">
        <v>0</v>
      </c>
      <c r="BE47" s="4">
        <v>0</v>
      </c>
      <c r="BF47" s="4">
        <v>-366832976</v>
      </c>
      <c r="BJ47" s="6">
        <v>1973</v>
      </c>
      <c r="BK47" s="7">
        <f t="shared" si="0"/>
        <v>0</v>
      </c>
      <c r="BL47" s="4" t="str">
        <f t="shared" si="1"/>
        <v>Utility Steam Improvements</v>
      </c>
    </row>
    <row r="48" spans="1:64" hidden="1" x14ac:dyDescent="0.2">
      <c r="A48" s="4">
        <v>2020</v>
      </c>
      <c r="B48" s="4" t="s">
        <v>11</v>
      </c>
      <c r="C48" s="4" t="s">
        <v>178</v>
      </c>
      <c r="D48" s="4" t="s">
        <v>104</v>
      </c>
      <c r="E48" s="4" t="s">
        <v>244</v>
      </c>
      <c r="F48" s="4" t="s">
        <v>237</v>
      </c>
      <c r="H48" s="4">
        <v>223432.47</v>
      </c>
      <c r="I48" s="4">
        <v>384815</v>
      </c>
      <c r="J48" s="4">
        <v>384815</v>
      </c>
      <c r="K48" s="4">
        <v>0</v>
      </c>
      <c r="L48" s="4">
        <v>0</v>
      </c>
      <c r="M48" s="4">
        <v>0</v>
      </c>
      <c r="N48" s="4">
        <v>223432.47</v>
      </c>
      <c r="O48" s="4">
        <v>384815</v>
      </c>
      <c r="P48" s="4">
        <v>384815</v>
      </c>
      <c r="Q48" s="4">
        <v>0</v>
      </c>
      <c r="R48" s="4">
        <v>0</v>
      </c>
      <c r="S48" s="4">
        <v>0</v>
      </c>
      <c r="T48" s="4">
        <v>168794.12</v>
      </c>
      <c r="U48" s="4">
        <v>168794.12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E48" s="4" t="s">
        <v>182</v>
      </c>
      <c r="AF48" s="4" t="s">
        <v>233</v>
      </c>
      <c r="AG48" s="4" t="s">
        <v>234</v>
      </c>
      <c r="AH48" s="4" t="s">
        <v>185</v>
      </c>
      <c r="AJ48" s="4" t="s">
        <v>186</v>
      </c>
      <c r="AM48" s="4" t="s">
        <v>187</v>
      </c>
      <c r="AO48" s="4">
        <v>117</v>
      </c>
      <c r="AP48" s="4">
        <v>10</v>
      </c>
      <c r="AQ48" s="4">
        <v>101030</v>
      </c>
      <c r="AR48" s="4">
        <v>21</v>
      </c>
      <c r="AS48" s="4">
        <v>190</v>
      </c>
      <c r="AU48" s="4">
        <v>1</v>
      </c>
      <c r="AV48" s="4">
        <v>2</v>
      </c>
      <c r="AW48" s="4">
        <v>2</v>
      </c>
      <c r="AX48" s="4">
        <v>24</v>
      </c>
      <c r="AZ48" s="4">
        <v>2</v>
      </c>
      <c r="BC48" s="4">
        <v>0</v>
      </c>
      <c r="BD48" s="4">
        <v>0</v>
      </c>
      <c r="BE48" s="4">
        <v>0</v>
      </c>
      <c r="BF48" s="4">
        <v>-366832919</v>
      </c>
      <c r="BJ48" s="6">
        <v>1973</v>
      </c>
      <c r="BK48" s="7">
        <f t="shared" si="0"/>
        <v>0</v>
      </c>
      <c r="BL48" s="4" t="str">
        <f t="shared" si="1"/>
        <v>Utility Steam Production</v>
      </c>
    </row>
    <row r="49" spans="1:64" hidden="1" x14ac:dyDescent="0.2">
      <c r="A49" s="4">
        <v>2020</v>
      </c>
      <c r="B49" s="4" t="s">
        <v>11</v>
      </c>
      <c r="C49" s="4" t="s">
        <v>178</v>
      </c>
      <c r="D49" s="4" t="s">
        <v>230</v>
      </c>
      <c r="E49" s="4" t="s">
        <v>244</v>
      </c>
      <c r="F49" s="4" t="s">
        <v>237</v>
      </c>
      <c r="H49" s="4">
        <v>42294.62</v>
      </c>
      <c r="I49" s="4">
        <v>226998.68</v>
      </c>
      <c r="J49" s="4">
        <v>226998.68</v>
      </c>
      <c r="K49" s="4">
        <v>0</v>
      </c>
      <c r="L49" s="4">
        <v>0</v>
      </c>
      <c r="M49" s="4">
        <v>0</v>
      </c>
      <c r="N49" s="4">
        <v>42294.62</v>
      </c>
      <c r="O49" s="4">
        <v>226998.68</v>
      </c>
      <c r="P49" s="4">
        <v>226998.68</v>
      </c>
      <c r="Q49" s="4">
        <v>0</v>
      </c>
      <c r="R49" s="4">
        <v>0</v>
      </c>
      <c r="S49" s="4">
        <v>0</v>
      </c>
      <c r="T49" s="4">
        <v>189483.18</v>
      </c>
      <c r="U49" s="4">
        <v>189483.18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E49" s="4" t="s">
        <v>182</v>
      </c>
      <c r="AF49" s="4" t="s">
        <v>233</v>
      </c>
      <c r="AG49" s="4" t="s">
        <v>234</v>
      </c>
      <c r="AH49" s="4" t="s">
        <v>185</v>
      </c>
      <c r="AJ49" s="4" t="s">
        <v>186</v>
      </c>
      <c r="AM49" s="4" t="s">
        <v>187</v>
      </c>
      <c r="AO49" s="4">
        <v>117</v>
      </c>
      <c r="AP49" s="4">
        <v>10</v>
      </c>
      <c r="AQ49" s="4">
        <v>607</v>
      </c>
      <c r="AR49" s="4">
        <v>21</v>
      </c>
      <c r="AS49" s="4">
        <v>190</v>
      </c>
      <c r="AU49" s="4">
        <v>1</v>
      </c>
      <c r="AV49" s="4">
        <v>2</v>
      </c>
      <c r="AW49" s="4">
        <v>2</v>
      </c>
      <c r="AX49" s="4">
        <v>24</v>
      </c>
      <c r="AZ49" s="4">
        <v>2</v>
      </c>
      <c r="BC49" s="4">
        <v>0</v>
      </c>
      <c r="BD49" s="4">
        <v>0</v>
      </c>
      <c r="BE49" s="4">
        <v>0</v>
      </c>
      <c r="BF49" s="4">
        <v>-366832515</v>
      </c>
      <c r="BJ49" s="6">
        <v>1973</v>
      </c>
      <c r="BK49" s="7">
        <f t="shared" si="0"/>
        <v>0</v>
      </c>
      <c r="BL49" s="4" t="str">
        <f>'Generic Tax Classes'!$A$2</f>
        <v>Utility Steam Production</v>
      </c>
    </row>
    <row r="50" spans="1:64" hidden="1" x14ac:dyDescent="0.2">
      <c r="A50" s="4">
        <v>2020</v>
      </c>
      <c r="B50" s="4" t="s">
        <v>11</v>
      </c>
      <c r="C50" s="4" t="s">
        <v>178</v>
      </c>
      <c r="D50" s="4" t="s">
        <v>230</v>
      </c>
      <c r="E50" s="4" t="s">
        <v>244</v>
      </c>
      <c r="F50" s="4" t="s">
        <v>237</v>
      </c>
      <c r="H50" s="4">
        <v>90839.61</v>
      </c>
      <c r="I50" s="4">
        <v>642271.14</v>
      </c>
      <c r="J50" s="4">
        <v>642271.14</v>
      </c>
      <c r="K50" s="4">
        <v>0</v>
      </c>
      <c r="L50" s="4">
        <v>0</v>
      </c>
      <c r="M50" s="4">
        <v>0</v>
      </c>
      <c r="N50" s="4">
        <v>90839.61</v>
      </c>
      <c r="O50" s="4">
        <v>642271.14</v>
      </c>
      <c r="P50" s="4">
        <v>642271.14</v>
      </c>
      <c r="Q50" s="4">
        <v>0</v>
      </c>
      <c r="R50" s="4">
        <v>0</v>
      </c>
      <c r="S50" s="4">
        <v>0</v>
      </c>
      <c r="T50" s="4">
        <v>552431.93000000005</v>
      </c>
      <c r="U50" s="4">
        <v>552431.93000000005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E50" s="4" t="s">
        <v>182</v>
      </c>
      <c r="AF50" s="4" t="s">
        <v>233</v>
      </c>
      <c r="AG50" s="4" t="s">
        <v>234</v>
      </c>
      <c r="AH50" s="4" t="s">
        <v>185</v>
      </c>
      <c r="AJ50" s="4" t="s">
        <v>186</v>
      </c>
      <c r="AM50" s="4" t="s">
        <v>187</v>
      </c>
      <c r="AO50" s="4">
        <v>117</v>
      </c>
      <c r="AP50" s="4">
        <v>10</v>
      </c>
      <c r="AQ50" s="4">
        <v>607</v>
      </c>
      <c r="AR50" s="4">
        <v>21</v>
      </c>
      <c r="AS50" s="4">
        <v>190</v>
      </c>
      <c r="AU50" s="4">
        <v>1</v>
      </c>
      <c r="AV50" s="4">
        <v>2</v>
      </c>
      <c r="AW50" s="4">
        <v>2</v>
      </c>
      <c r="AX50" s="4">
        <v>24</v>
      </c>
      <c r="AZ50" s="4">
        <v>2</v>
      </c>
      <c r="BC50" s="4">
        <v>0</v>
      </c>
      <c r="BD50" s="4">
        <v>0</v>
      </c>
      <c r="BE50" s="4">
        <v>0</v>
      </c>
      <c r="BF50" s="4">
        <v>-366832279</v>
      </c>
      <c r="BJ50" s="6">
        <v>1973</v>
      </c>
      <c r="BK50" s="7">
        <f t="shared" si="0"/>
        <v>0</v>
      </c>
      <c r="BL50" s="4" t="str">
        <f>'Generic Tax Classes'!$A$2</f>
        <v>Utility Steam Production</v>
      </c>
    </row>
    <row r="51" spans="1:64" hidden="1" x14ac:dyDescent="0.2">
      <c r="A51" s="4">
        <v>2020</v>
      </c>
      <c r="B51" s="4" t="s">
        <v>11</v>
      </c>
      <c r="C51" s="4" t="s">
        <v>178</v>
      </c>
      <c r="D51" s="4" t="s">
        <v>188</v>
      </c>
      <c r="E51" s="4" t="s">
        <v>250</v>
      </c>
      <c r="F51" s="4" t="s">
        <v>243</v>
      </c>
      <c r="H51" s="4">
        <v>124.54</v>
      </c>
      <c r="I51" s="4">
        <v>116.82</v>
      </c>
      <c r="J51" s="4">
        <v>116.82</v>
      </c>
      <c r="K51" s="4">
        <v>0</v>
      </c>
      <c r="L51" s="4">
        <v>0</v>
      </c>
      <c r="M51" s="4">
        <v>0</v>
      </c>
      <c r="N51" s="4">
        <v>124.54</v>
      </c>
      <c r="O51" s="4">
        <v>116.82</v>
      </c>
      <c r="P51" s="4">
        <v>116.82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E51" s="4" t="s">
        <v>182</v>
      </c>
      <c r="AF51" s="4" t="s">
        <v>233</v>
      </c>
      <c r="AG51" s="4" t="s">
        <v>214</v>
      </c>
      <c r="AH51" s="4" t="s">
        <v>215</v>
      </c>
      <c r="AJ51" s="4" t="s">
        <v>186</v>
      </c>
      <c r="AM51" s="4" t="s">
        <v>187</v>
      </c>
      <c r="AO51" s="4">
        <v>117</v>
      </c>
      <c r="AP51" s="4">
        <v>10</v>
      </c>
      <c r="AQ51" s="4">
        <v>233</v>
      </c>
      <c r="AR51" s="4">
        <v>22</v>
      </c>
      <c r="AS51" s="4">
        <v>577</v>
      </c>
      <c r="AU51" s="4">
        <v>1</v>
      </c>
      <c r="AV51" s="4">
        <v>2</v>
      </c>
      <c r="AW51" s="4">
        <v>14</v>
      </c>
      <c r="AX51" s="4">
        <v>25</v>
      </c>
      <c r="AZ51" s="4">
        <v>2</v>
      </c>
      <c r="BC51" s="4">
        <v>0</v>
      </c>
      <c r="BD51" s="4">
        <v>0</v>
      </c>
      <c r="BE51" s="4">
        <v>0</v>
      </c>
      <c r="BF51" s="4">
        <v>-366832346</v>
      </c>
      <c r="BJ51" s="6">
        <v>1974</v>
      </c>
      <c r="BK51" s="7">
        <f t="shared" si="0"/>
        <v>0</v>
      </c>
      <c r="BL51" s="4" t="str">
        <f t="shared" si="1"/>
        <v>NonUtility General Mitchell</v>
      </c>
    </row>
    <row r="52" spans="1:64" hidden="1" x14ac:dyDescent="0.2">
      <c r="A52" s="4">
        <v>2020</v>
      </c>
      <c r="B52" s="4" t="s">
        <v>11</v>
      </c>
      <c r="C52" s="4" t="s">
        <v>178</v>
      </c>
      <c r="D52" s="4" t="s">
        <v>246</v>
      </c>
      <c r="E52" s="4" t="s">
        <v>250</v>
      </c>
      <c r="F52" s="4" t="s">
        <v>235</v>
      </c>
      <c r="H52" s="4">
        <v>2.38</v>
      </c>
      <c r="I52" s="4">
        <v>8.33</v>
      </c>
      <c r="J52" s="4">
        <v>8.33</v>
      </c>
      <c r="K52" s="4">
        <v>0</v>
      </c>
      <c r="L52" s="4">
        <v>0</v>
      </c>
      <c r="M52" s="4">
        <v>0</v>
      </c>
      <c r="N52" s="4">
        <v>2.38</v>
      </c>
      <c r="O52" s="4">
        <v>8.33</v>
      </c>
      <c r="P52" s="4">
        <v>8.33</v>
      </c>
      <c r="Q52" s="4">
        <v>0</v>
      </c>
      <c r="R52" s="4">
        <v>0</v>
      </c>
      <c r="S52" s="4">
        <v>0</v>
      </c>
      <c r="T52" s="4">
        <v>5.95</v>
      </c>
      <c r="U52" s="4">
        <v>5.95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E52" s="4" t="s">
        <v>182</v>
      </c>
      <c r="AF52" s="4" t="s">
        <v>233</v>
      </c>
      <c r="AG52" s="4" t="s">
        <v>234</v>
      </c>
      <c r="AH52" s="4" t="s">
        <v>185</v>
      </c>
      <c r="AJ52" s="4" t="s">
        <v>186</v>
      </c>
      <c r="AM52" s="4" t="s">
        <v>187</v>
      </c>
      <c r="AO52" s="4">
        <v>117</v>
      </c>
      <c r="AP52" s="4">
        <v>10</v>
      </c>
      <c r="AQ52" s="4">
        <v>402</v>
      </c>
      <c r="AR52" s="4">
        <v>22</v>
      </c>
      <c r="AS52" s="4">
        <v>187</v>
      </c>
      <c r="AU52" s="4">
        <v>1</v>
      </c>
      <c r="AV52" s="4">
        <v>2</v>
      </c>
      <c r="AW52" s="4">
        <v>2</v>
      </c>
      <c r="AX52" s="4">
        <v>24</v>
      </c>
      <c r="AZ52" s="4">
        <v>2</v>
      </c>
      <c r="BC52" s="4">
        <v>0</v>
      </c>
      <c r="BD52" s="4">
        <v>0</v>
      </c>
      <c r="BE52" s="4">
        <v>0</v>
      </c>
      <c r="BF52" s="4">
        <v>-366832478</v>
      </c>
      <c r="BJ52" s="6">
        <v>1974</v>
      </c>
      <c r="BK52" s="7">
        <f t="shared" si="0"/>
        <v>0</v>
      </c>
      <c r="BL52" s="4" t="str">
        <f t="shared" si="1"/>
        <v>Util Gen Data Handling Mitchell</v>
      </c>
    </row>
    <row r="53" spans="1:64" hidden="1" x14ac:dyDescent="0.2">
      <c r="A53" s="4">
        <v>2020</v>
      </c>
      <c r="B53" s="4" t="s">
        <v>11</v>
      </c>
      <c r="C53" s="4" t="s">
        <v>178</v>
      </c>
      <c r="D53" s="4" t="s">
        <v>226</v>
      </c>
      <c r="E53" s="4" t="s">
        <v>250</v>
      </c>
      <c r="F53" s="4" t="s">
        <v>232</v>
      </c>
      <c r="H53" s="4">
        <v>-14.52</v>
      </c>
      <c r="I53" s="4">
        <v>46.31</v>
      </c>
      <c r="J53" s="4">
        <v>46.31</v>
      </c>
      <c r="K53" s="4">
        <v>0</v>
      </c>
      <c r="L53" s="4">
        <v>0</v>
      </c>
      <c r="M53" s="4">
        <v>0</v>
      </c>
      <c r="N53" s="4">
        <v>-14.52</v>
      </c>
      <c r="O53" s="4">
        <v>46.31</v>
      </c>
      <c r="P53" s="4">
        <v>46.31</v>
      </c>
      <c r="Q53" s="4">
        <v>0</v>
      </c>
      <c r="R53" s="4">
        <v>0</v>
      </c>
      <c r="S53" s="4">
        <v>0</v>
      </c>
      <c r="T53" s="4">
        <v>60.82</v>
      </c>
      <c r="U53" s="4">
        <v>60.82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E53" s="4" t="s">
        <v>182</v>
      </c>
      <c r="AF53" s="4" t="s">
        <v>233</v>
      </c>
      <c r="AG53" s="4" t="s">
        <v>234</v>
      </c>
      <c r="AH53" s="4" t="s">
        <v>185</v>
      </c>
      <c r="AJ53" s="4" t="s">
        <v>186</v>
      </c>
      <c r="AM53" s="4" t="s">
        <v>187</v>
      </c>
      <c r="AO53" s="4">
        <v>117</v>
      </c>
      <c r="AP53" s="4">
        <v>10</v>
      </c>
      <c r="AQ53" s="4">
        <v>440</v>
      </c>
      <c r="AR53" s="4">
        <v>22</v>
      </c>
      <c r="AS53" s="4">
        <v>85</v>
      </c>
      <c r="AU53" s="4">
        <v>1</v>
      </c>
      <c r="AV53" s="4">
        <v>2</v>
      </c>
      <c r="AW53" s="4">
        <v>2</v>
      </c>
      <c r="AX53" s="4">
        <v>24</v>
      </c>
      <c r="AZ53" s="4">
        <v>2</v>
      </c>
      <c r="BC53" s="4">
        <v>0</v>
      </c>
      <c r="BD53" s="4">
        <v>0</v>
      </c>
      <c r="BE53" s="4">
        <v>0</v>
      </c>
      <c r="BF53" s="4">
        <v>-366832306</v>
      </c>
      <c r="BJ53" s="6">
        <v>1974</v>
      </c>
      <c r="BK53" s="7">
        <f t="shared" si="0"/>
        <v>0</v>
      </c>
      <c r="BL53" s="4" t="str">
        <f t="shared" si="1"/>
        <v>Util Gen Furniture Mitchell</v>
      </c>
    </row>
    <row r="54" spans="1:64" hidden="1" x14ac:dyDescent="0.2">
      <c r="A54" s="4">
        <v>2020</v>
      </c>
      <c r="B54" s="4" t="s">
        <v>11</v>
      </c>
      <c r="C54" s="4" t="s">
        <v>178</v>
      </c>
      <c r="D54" s="4" t="s">
        <v>228</v>
      </c>
      <c r="E54" s="4" t="s">
        <v>250</v>
      </c>
      <c r="F54" s="4" t="s">
        <v>235</v>
      </c>
      <c r="H54" s="4">
        <v>4.29</v>
      </c>
      <c r="I54" s="4">
        <v>254.68</v>
      </c>
      <c r="J54" s="4">
        <v>254.68</v>
      </c>
      <c r="K54" s="4">
        <v>0</v>
      </c>
      <c r="L54" s="4">
        <v>0</v>
      </c>
      <c r="M54" s="4">
        <v>0</v>
      </c>
      <c r="N54" s="4">
        <v>4.29</v>
      </c>
      <c r="O54" s="4">
        <v>254.68</v>
      </c>
      <c r="P54" s="4">
        <v>254.68</v>
      </c>
      <c r="Q54" s="4">
        <v>0</v>
      </c>
      <c r="R54" s="4">
        <v>0</v>
      </c>
      <c r="S54" s="4">
        <v>0</v>
      </c>
      <c r="T54" s="4">
        <v>250.39</v>
      </c>
      <c r="U54" s="4">
        <v>250.39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E54" s="4" t="s">
        <v>182</v>
      </c>
      <c r="AF54" s="4" t="s">
        <v>233</v>
      </c>
      <c r="AG54" s="4" t="s">
        <v>234</v>
      </c>
      <c r="AH54" s="4" t="s">
        <v>185</v>
      </c>
      <c r="AJ54" s="4" t="s">
        <v>186</v>
      </c>
      <c r="AM54" s="4" t="s">
        <v>187</v>
      </c>
      <c r="AO54" s="4">
        <v>117</v>
      </c>
      <c r="AP54" s="4">
        <v>10</v>
      </c>
      <c r="AQ54" s="4">
        <v>498</v>
      </c>
      <c r="AR54" s="4">
        <v>22</v>
      </c>
      <c r="AS54" s="4">
        <v>187</v>
      </c>
      <c r="AU54" s="4">
        <v>1</v>
      </c>
      <c r="AV54" s="4">
        <v>2</v>
      </c>
      <c r="AW54" s="4">
        <v>2</v>
      </c>
      <c r="AX54" s="4">
        <v>24</v>
      </c>
      <c r="AZ54" s="4">
        <v>2</v>
      </c>
      <c r="BC54" s="4">
        <v>0</v>
      </c>
      <c r="BD54" s="4">
        <v>0</v>
      </c>
      <c r="BE54" s="4">
        <v>0</v>
      </c>
      <c r="BF54" s="4">
        <v>-366832663</v>
      </c>
      <c r="BJ54" s="6">
        <v>1974</v>
      </c>
      <c r="BK54" s="7">
        <f t="shared" si="0"/>
        <v>0</v>
      </c>
      <c r="BL54" s="4" t="str">
        <f t="shared" si="1"/>
        <v>Util Gen Transp Mitchell</v>
      </c>
    </row>
    <row r="55" spans="1:64" hidden="1" x14ac:dyDescent="0.2">
      <c r="A55" s="4">
        <v>2020</v>
      </c>
      <c r="B55" s="4" t="s">
        <v>11</v>
      </c>
      <c r="C55" s="4" t="s">
        <v>178</v>
      </c>
      <c r="D55" s="4" t="s">
        <v>236</v>
      </c>
      <c r="E55" s="4" t="s">
        <v>250</v>
      </c>
      <c r="F55" s="4" t="s">
        <v>237</v>
      </c>
      <c r="H55" s="4">
        <v>1322.11</v>
      </c>
      <c r="I55" s="4">
        <v>5775.7</v>
      </c>
      <c r="J55" s="4">
        <v>5775.7</v>
      </c>
      <c r="K55" s="4">
        <v>0</v>
      </c>
      <c r="L55" s="4">
        <v>0</v>
      </c>
      <c r="M55" s="4">
        <v>0</v>
      </c>
      <c r="N55" s="4">
        <v>1322.11</v>
      </c>
      <c r="O55" s="4">
        <v>5775.7</v>
      </c>
      <c r="P55" s="4">
        <v>5775.7</v>
      </c>
      <c r="Q55" s="4">
        <v>0</v>
      </c>
      <c r="R55" s="4">
        <v>0</v>
      </c>
      <c r="S55" s="4">
        <v>0</v>
      </c>
      <c r="T55" s="4">
        <v>4456.37</v>
      </c>
      <c r="U55" s="4">
        <v>4456.37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E55" s="4" t="s">
        <v>182</v>
      </c>
      <c r="AF55" s="4" t="s">
        <v>233</v>
      </c>
      <c r="AG55" s="4" t="s">
        <v>234</v>
      </c>
      <c r="AH55" s="4" t="s">
        <v>185</v>
      </c>
      <c r="AJ55" s="4" t="s">
        <v>186</v>
      </c>
      <c r="AM55" s="4" t="s">
        <v>187</v>
      </c>
      <c r="AO55" s="4">
        <v>117</v>
      </c>
      <c r="AP55" s="4">
        <v>10</v>
      </c>
      <c r="AQ55" s="4">
        <v>592</v>
      </c>
      <c r="AR55" s="4">
        <v>22</v>
      </c>
      <c r="AS55" s="4">
        <v>190</v>
      </c>
      <c r="AU55" s="4">
        <v>1</v>
      </c>
      <c r="AV55" s="4">
        <v>2</v>
      </c>
      <c r="AW55" s="4">
        <v>2</v>
      </c>
      <c r="AX55" s="4">
        <v>24</v>
      </c>
      <c r="AZ55" s="4">
        <v>2</v>
      </c>
      <c r="BC55" s="4">
        <v>0</v>
      </c>
      <c r="BD55" s="4">
        <v>0</v>
      </c>
      <c r="BE55" s="4">
        <v>0</v>
      </c>
      <c r="BF55" s="4">
        <v>-366832731</v>
      </c>
      <c r="BJ55" s="6">
        <v>1974</v>
      </c>
      <c r="BK55" s="7">
        <f t="shared" si="0"/>
        <v>0</v>
      </c>
      <c r="BL55" s="4" t="str">
        <f t="shared" si="1"/>
        <v>Util Steam Improv Mitchell</v>
      </c>
    </row>
    <row r="56" spans="1:64" hidden="1" x14ac:dyDescent="0.2">
      <c r="A56" s="4">
        <v>2020</v>
      </c>
      <c r="B56" s="4" t="s">
        <v>11</v>
      </c>
      <c r="C56" s="4" t="s">
        <v>178</v>
      </c>
      <c r="D56" s="4" t="s">
        <v>111</v>
      </c>
      <c r="E56" s="4" t="s">
        <v>250</v>
      </c>
      <c r="F56" s="4" t="s">
        <v>210</v>
      </c>
      <c r="H56" s="4">
        <v>20</v>
      </c>
      <c r="I56" s="4">
        <v>20.61</v>
      </c>
      <c r="J56" s="4">
        <v>20.61</v>
      </c>
      <c r="K56" s="4">
        <v>0</v>
      </c>
      <c r="L56" s="4">
        <v>0</v>
      </c>
      <c r="M56" s="4">
        <v>0</v>
      </c>
      <c r="N56" s="4">
        <v>20</v>
      </c>
      <c r="O56" s="4">
        <v>20.61</v>
      </c>
      <c r="P56" s="4">
        <v>20.61</v>
      </c>
      <c r="Q56" s="4">
        <v>0</v>
      </c>
      <c r="R56" s="4">
        <v>0</v>
      </c>
      <c r="S56" s="4">
        <v>0</v>
      </c>
      <c r="T56" s="4">
        <v>1.38</v>
      </c>
      <c r="U56" s="4">
        <v>1.38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E56" s="4" t="s">
        <v>182</v>
      </c>
      <c r="AF56" s="4" t="s">
        <v>233</v>
      </c>
      <c r="AG56" s="4" t="s">
        <v>234</v>
      </c>
      <c r="AH56" s="4" t="s">
        <v>185</v>
      </c>
      <c r="AJ56" s="4" t="s">
        <v>186</v>
      </c>
      <c r="AM56" s="4" t="s">
        <v>187</v>
      </c>
      <c r="AO56" s="4">
        <v>117</v>
      </c>
      <c r="AP56" s="4">
        <v>10</v>
      </c>
      <c r="AQ56" s="4">
        <v>109100</v>
      </c>
      <c r="AR56" s="4">
        <v>22</v>
      </c>
      <c r="AS56" s="4">
        <v>653</v>
      </c>
      <c r="AU56" s="4">
        <v>1</v>
      </c>
      <c r="AV56" s="4">
        <v>2</v>
      </c>
      <c r="AW56" s="4">
        <v>2</v>
      </c>
      <c r="AX56" s="4">
        <v>24</v>
      </c>
      <c r="AZ56" s="4">
        <v>2</v>
      </c>
      <c r="BC56" s="4">
        <v>0</v>
      </c>
      <c r="BD56" s="4">
        <v>0</v>
      </c>
      <c r="BE56" s="4">
        <v>0</v>
      </c>
      <c r="BF56" s="4">
        <v>-366833026</v>
      </c>
      <c r="BJ56" s="6">
        <v>1974</v>
      </c>
      <c r="BK56" s="7">
        <f t="shared" si="0"/>
        <v>0</v>
      </c>
      <c r="BL56" s="4" t="str">
        <f t="shared" si="1"/>
        <v>Utility General Buildings</v>
      </c>
    </row>
    <row r="57" spans="1:64" hidden="1" x14ac:dyDescent="0.2">
      <c r="A57" s="4">
        <v>2020</v>
      </c>
      <c r="B57" s="4" t="s">
        <v>11</v>
      </c>
      <c r="C57" s="4" t="s">
        <v>178</v>
      </c>
      <c r="D57" s="4" t="s">
        <v>247</v>
      </c>
      <c r="E57" s="4" t="s">
        <v>250</v>
      </c>
      <c r="F57" s="4" t="s">
        <v>248</v>
      </c>
      <c r="H57" s="4">
        <v>3.37</v>
      </c>
      <c r="I57" s="4">
        <v>140.47</v>
      </c>
      <c r="J57" s="4">
        <v>140.47</v>
      </c>
      <c r="K57" s="4">
        <v>0</v>
      </c>
      <c r="L57" s="4">
        <v>0</v>
      </c>
      <c r="M57" s="4">
        <v>0</v>
      </c>
      <c r="N57" s="4">
        <v>3.37</v>
      </c>
      <c r="O57" s="4">
        <v>140.47</v>
      </c>
      <c r="P57" s="4">
        <v>140.47</v>
      </c>
      <c r="Q57" s="4">
        <v>0</v>
      </c>
      <c r="R57" s="4">
        <v>0</v>
      </c>
      <c r="S57" s="4">
        <v>0</v>
      </c>
      <c r="T57" s="4">
        <v>137.24</v>
      </c>
      <c r="U57" s="4">
        <v>137.24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E57" s="4" t="s">
        <v>182</v>
      </c>
      <c r="AF57" s="4" t="s">
        <v>233</v>
      </c>
      <c r="AG57" s="4" t="s">
        <v>234</v>
      </c>
      <c r="AH57" s="4" t="s">
        <v>185</v>
      </c>
      <c r="AJ57" s="4" t="s">
        <v>186</v>
      </c>
      <c r="AM57" s="4" t="s">
        <v>187</v>
      </c>
      <c r="AO57" s="4">
        <v>117</v>
      </c>
      <c r="AP57" s="4">
        <v>10</v>
      </c>
      <c r="AQ57" s="4">
        <v>109130</v>
      </c>
      <c r="AR57" s="4">
        <v>22</v>
      </c>
      <c r="AS57" s="4">
        <v>608</v>
      </c>
      <c r="AU57" s="4">
        <v>1</v>
      </c>
      <c r="AV57" s="4">
        <v>2</v>
      </c>
      <c r="AW57" s="4">
        <v>2</v>
      </c>
      <c r="AX57" s="4">
        <v>24</v>
      </c>
      <c r="AZ57" s="4">
        <v>2</v>
      </c>
      <c r="BC57" s="4">
        <v>0</v>
      </c>
      <c r="BD57" s="4">
        <v>0</v>
      </c>
      <c r="BE57" s="4">
        <v>0</v>
      </c>
      <c r="BF57" s="4">
        <v>-366832913</v>
      </c>
      <c r="BJ57" s="6">
        <v>1974</v>
      </c>
      <c r="BK57" s="7">
        <f t="shared" si="0"/>
        <v>0</v>
      </c>
      <c r="BL57" s="4" t="str">
        <f t="shared" si="1"/>
        <v>Utility General Data Handling</v>
      </c>
    </row>
    <row r="58" spans="1:64" hidden="1" x14ac:dyDescent="0.2">
      <c r="A58" s="4">
        <v>2020</v>
      </c>
      <c r="B58" s="4" t="s">
        <v>11</v>
      </c>
      <c r="C58" s="4" t="s">
        <v>178</v>
      </c>
      <c r="D58" s="4" t="s">
        <v>238</v>
      </c>
      <c r="E58" s="4" t="s">
        <v>250</v>
      </c>
      <c r="F58" s="4" t="s">
        <v>239</v>
      </c>
      <c r="H58" s="4">
        <v>-50.2</v>
      </c>
      <c r="I58" s="4">
        <v>480.04</v>
      </c>
      <c r="J58" s="4">
        <v>480.04</v>
      </c>
      <c r="K58" s="4">
        <v>0</v>
      </c>
      <c r="L58" s="4">
        <v>0</v>
      </c>
      <c r="M58" s="4">
        <v>0</v>
      </c>
      <c r="N58" s="4">
        <v>-50.2</v>
      </c>
      <c r="O58" s="4">
        <v>480.04</v>
      </c>
      <c r="P58" s="4">
        <v>480.04</v>
      </c>
      <c r="Q58" s="4">
        <v>0</v>
      </c>
      <c r="R58" s="4">
        <v>0</v>
      </c>
      <c r="S58" s="4">
        <v>0</v>
      </c>
      <c r="T58" s="4">
        <v>528.04999999999995</v>
      </c>
      <c r="U58" s="4">
        <v>528.04999999999995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E58" s="4" t="s">
        <v>182</v>
      </c>
      <c r="AF58" s="4" t="s">
        <v>233</v>
      </c>
      <c r="AG58" s="4" t="s">
        <v>234</v>
      </c>
      <c r="AH58" s="4" t="s">
        <v>185</v>
      </c>
      <c r="AJ58" s="4" t="s">
        <v>186</v>
      </c>
      <c r="AM58" s="4" t="s">
        <v>187</v>
      </c>
      <c r="AO58" s="4">
        <v>117</v>
      </c>
      <c r="AP58" s="4">
        <v>10</v>
      </c>
      <c r="AQ58" s="4">
        <v>109120</v>
      </c>
      <c r="AR58" s="4">
        <v>22</v>
      </c>
      <c r="AS58" s="4">
        <v>605</v>
      </c>
      <c r="AU58" s="4">
        <v>1</v>
      </c>
      <c r="AV58" s="4">
        <v>2</v>
      </c>
      <c r="AW58" s="4">
        <v>2</v>
      </c>
      <c r="AX58" s="4">
        <v>24</v>
      </c>
      <c r="AZ58" s="4">
        <v>2</v>
      </c>
      <c r="BC58" s="4">
        <v>0</v>
      </c>
      <c r="BD58" s="4">
        <v>0</v>
      </c>
      <c r="BE58" s="4">
        <v>0</v>
      </c>
      <c r="BF58" s="4">
        <v>-366833021</v>
      </c>
      <c r="BJ58" s="6">
        <v>1974</v>
      </c>
      <c r="BK58" s="7">
        <f t="shared" si="0"/>
        <v>0</v>
      </c>
      <c r="BL58" s="4" t="str">
        <f t="shared" si="1"/>
        <v>Utility General Furniture</v>
      </c>
    </row>
    <row r="59" spans="1:64" hidden="1" x14ac:dyDescent="0.2">
      <c r="A59" s="4">
        <v>2020</v>
      </c>
      <c r="B59" s="4" t="s">
        <v>11</v>
      </c>
      <c r="C59" s="4" t="s">
        <v>178</v>
      </c>
      <c r="D59" s="4" t="s">
        <v>249</v>
      </c>
      <c r="E59" s="4" t="s">
        <v>250</v>
      </c>
      <c r="F59" s="4" t="s">
        <v>237</v>
      </c>
      <c r="H59" s="4">
        <v>91173.52</v>
      </c>
      <c r="I59" s="4">
        <v>288043</v>
      </c>
      <c r="J59" s="4">
        <v>288043</v>
      </c>
      <c r="K59" s="4">
        <v>0</v>
      </c>
      <c r="L59" s="4">
        <v>0</v>
      </c>
      <c r="M59" s="4">
        <v>0</v>
      </c>
      <c r="N59" s="4">
        <v>91173.52</v>
      </c>
      <c r="O59" s="4">
        <v>288043</v>
      </c>
      <c r="P59" s="4">
        <v>288043</v>
      </c>
      <c r="Q59" s="4">
        <v>0</v>
      </c>
      <c r="R59" s="4">
        <v>0</v>
      </c>
      <c r="S59" s="4">
        <v>0</v>
      </c>
      <c r="T59" s="4">
        <v>196869.48</v>
      </c>
      <c r="U59" s="4">
        <v>196869.48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E59" s="4" t="s">
        <v>182</v>
      </c>
      <c r="AF59" s="4" t="s">
        <v>233</v>
      </c>
      <c r="AG59" s="4" t="s">
        <v>234</v>
      </c>
      <c r="AH59" s="4" t="s">
        <v>185</v>
      </c>
      <c r="AJ59" s="4" t="s">
        <v>186</v>
      </c>
      <c r="AM59" s="4" t="s">
        <v>187</v>
      </c>
      <c r="AO59" s="4">
        <v>117</v>
      </c>
      <c r="AP59" s="4">
        <v>10</v>
      </c>
      <c r="AQ59" s="4">
        <v>101050</v>
      </c>
      <c r="AR59" s="4">
        <v>22</v>
      </c>
      <c r="AS59" s="4">
        <v>190</v>
      </c>
      <c r="AU59" s="4">
        <v>1</v>
      </c>
      <c r="AV59" s="4">
        <v>2</v>
      </c>
      <c r="AW59" s="4">
        <v>2</v>
      </c>
      <c r="AX59" s="4">
        <v>24</v>
      </c>
      <c r="AZ59" s="4">
        <v>2</v>
      </c>
      <c r="BC59" s="4">
        <v>0</v>
      </c>
      <c r="BD59" s="4">
        <v>0</v>
      </c>
      <c r="BE59" s="4">
        <v>0</v>
      </c>
      <c r="BF59" s="4">
        <v>-366832956</v>
      </c>
      <c r="BJ59" s="6">
        <v>1974</v>
      </c>
      <c r="BK59" s="7">
        <f t="shared" si="0"/>
        <v>0</v>
      </c>
      <c r="BL59" s="4" t="str">
        <f t="shared" si="1"/>
        <v>Utility Steam Improvements</v>
      </c>
    </row>
    <row r="60" spans="1:64" hidden="1" x14ac:dyDescent="0.2">
      <c r="A60" s="4">
        <v>2020</v>
      </c>
      <c r="B60" s="4" t="s">
        <v>11</v>
      </c>
      <c r="C60" s="4" t="s">
        <v>178</v>
      </c>
      <c r="D60" s="4" t="s">
        <v>104</v>
      </c>
      <c r="E60" s="4" t="s">
        <v>250</v>
      </c>
      <c r="F60" s="4" t="s">
        <v>237</v>
      </c>
      <c r="H60" s="4">
        <v>497838.09</v>
      </c>
      <c r="I60" s="4">
        <v>1120267</v>
      </c>
      <c r="J60" s="4">
        <v>1120267</v>
      </c>
      <c r="K60" s="4">
        <v>0</v>
      </c>
      <c r="L60" s="4">
        <v>0</v>
      </c>
      <c r="M60" s="4">
        <v>0</v>
      </c>
      <c r="N60" s="4">
        <v>497838.09</v>
      </c>
      <c r="O60" s="4">
        <v>1120267</v>
      </c>
      <c r="P60" s="4">
        <v>1120267</v>
      </c>
      <c r="Q60" s="4">
        <v>0</v>
      </c>
      <c r="R60" s="4">
        <v>0</v>
      </c>
      <c r="S60" s="4">
        <v>0</v>
      </c>
      <c r="T60" s="4">
        <v>642563.11</v>
      </c>
      <c r="U60" s="4">
        <v>642563.11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E60" s="4" t="s">
        <v>182</v>
      </c>
      <c r="AF60" s="4" t="s">
        <v>233</v>
      </c>
      <c r="AG60" s="4" t="s">
        <v>234</v>
      </c>
      <c r="AH60" s="4" t="s">
        <v>185</v>
      </c>
      <c r="AJ60" s="4" t="s">
        <v>186</v>
      </c>
      <c r="AM60" s="4" t="s">
        <v>187</v>
      </c>
      <c r="AO60" s="4">
        <v>117</v>
      </c>
      <c r="AP60" s="4">
        <v>10</v>
      </c>
      <c r="AQ60" s="4">
        <v>101030</v>
      </c>
      <c r="AR60" s="4">
        <v>22</v>
      </c>
      <c r="AS60" s="4">
        <v>190</v>
      </c>
      <c r="AU60" s="4">
        <v>1</v>
      </c>
      <c r="AV60" s="4">
        <v>2</v>
      </c>
      <c r="AW60" s="4">
        <v>2</v>
      </c>
      <c r="AX60" s="4">
        <v>24</v>
      </c>
      <c r="AZ60" s="4">
        <v>2</v>
      </c>
      <c r="BC60" s="4">
        <v>0</v>
      </c>
      <c r="BD60" s="4">
        <v>0</v>
      </c>
      <c r="BE60" s="4">
        <v>0</v>
      </c>
      <c r="BF60" s="4">
        <v>-366833002</v>
      </c>
      <c r="BJ60" s="6">
        <v>1974</v>
      </c>
      <c r="BK60" s="7">
        <f t="shared" si="0"/>
        <v>0</v>
      </c>
      <c r="BL60" s="4" t="str">
        <f t="shared" si="1"/>
        <v>Utility Steam Production</v>
      </c>
    </row>
    <row r="61" spans="1:64" hidden="1" x14ac:dyDescent="0.2">
      <c r="A61" s="4">
        <v>2020</v>
      </c>
      <c r="B61" s="4" t="s">
        <v>11</v>
      </c>
      <c r="C61" s="4" t="s">
        <v>178</v>
      </c>
      <c r="D61" s="4" t="s">
        <v>230</v>
      </c>
      <c r="E61" s="4" t="s">
        <v>250</v>
      </c>
      <c r="F61" s="4" t="s">
        <v>237</v>
      </c>
      <c r="H61" s="4">
        <v>5150.59</v>
      </c>
      <c r="I61" s="4">
        <v>46910.23</v>
      </c>
      <c r="J61" s="4">
        <v>46910.23</v>
      </c>
      <c r="K61" s="4">
        <v>0</v>
      </c>
      <c r="L61" s="4">
        <v>0</v>
      </c>
      <c r="M61" s="4">
        <v>0</v>
      </c>
      <c r="N61" s="4">
        <v>5150.59</v>
      </c>
      <c r="O61" s="4">
        <v>46910.23</v>
      </c>
      <c r="P61" s="4">
        <v>46910.23</v>
      </c>
      <c r="Q61" s="4">
        <v>0</v>
      </c>
      <c r="R61" s="4">
        <v>0</v>
      </c>
      <c r="S61" s="4">
        <v>0</v>
      </c>
      <c r="T61" s="4">
        <v>41527.550000000003</v>
      </c>
      <c r="U61" s="4">
        <v>41527.550000000003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E61" s="4" t="s">
        <v>182</v>
      </c>
      <c r="AF61" s="4" t="s">
        <v>233</v>
      </c>
      <c r="AG61" s="4" t="s">
        <v>234</v>
      </c>
      <c r="AH61" s="4" t="s">
        <v>185</v>
      </c>
      <c r="AJ61" s="4" t="s">
        <v>186</v>
      </c>
      <c r="AM61" s="4" t="s">
        <v>187</v>
      </c>
      <c r="AO61" s="4">
        <v>117</v>
      </c>
      <c r="AP61" s="4">
        <v>10</v>
      </c>
      <c r="AQ61" s="4">
        <v>607</v>
      </c>
      <c r="AR61" s="4">
        <v>22</v>
      </c>
      <c r="AS61" s="4">
        <v>190</v>
      </c>
      <c r="AU61" s="4">
        <v>1</v>
      </c>
      <c r="AV61" s="4">
        <v>2</v>
      </c>
      <c r="AW61" s="4">
        <v>2</v>
      </c>
      <c r="AX61" s="4">
        <v>24</v>
      </c>
      <c r="AZ61" s="4">
        <v>2</v>
      </c>
      <c r="BC61" s="4">
        <v>0</v>
      </c>
      <c r="BD61" s="4">
        <v>0</v>
      </c>
      <c r="BE61" s="4">
        <v>0</v>
      </c>
      <c r="BF61" s="4">
        <v>-366832314</v>
      </c>
      <c r="BJ61" s="6">
        <v>1974</v>
      </c>
      <c r="BK61" s="7">
        <f t="shared" si="0"/>
        <v>0</v>
      </c>
      <c r="BL61" s="4" t="str">
        <f>'Generic Tax Classes'!$A$2</f>
        <v>Utility Steam Production</v>
      </c>
    </row>
    <row r="62" spans="1:64" hidden="1" x14ac:dyDescent="0.2">
      <c r="A62" s="4">
        <v>2020</v>
      </c>
      <c r="B62" s="4" t="s">
        <v>11</v>
      </c>
      <c r="C62" s="4" t="s">
        <v>178</v>
      </c>
      <c r="D62" s="4" t="s">
        <v>230</v>
      </c>
      <c r="E62" s="4" t="s">
        <v>250</v>
      </c>
      <c r="F62" s="4" t="s">
        <v>237</v>
      </c>
      <c r="H62" s="4">
        <v>8255.25</v>
      </c>
      <c r="I62" s="4">
        <v>76968.36</v>
      </c>
      <c r="J62" s="4">
        <v>76968.36</v>
      </c>
      <c r="K62" s="4">
        <v>0</v>
      </c>
      <c r="L62" s="4">
        <v>0</v>
      </c>
      <c r="M62" s="4">
        <v>0</v>
      </c>
      <c r="N62" s="4">
        <v>8255.25</v>
      </c>
      <c r="O62" s="4">
        <v>76968.36</v>
      </c>
      <c r="P62" s="4">
        <v>76968.36</v>
      </c>
      <c r="Q62" s="4">
        <v>0</v>
      </c>
      <c r="R62" s="4">
        <v>0</v>
      </c>
      <c r="S62" s="4">
        <v>0</v>
      </c>
      <c r="T62" s="4">
        <v>69458.02</v>
      </c>
      <c r="U62" s="4">
        <v>69458.02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E62" s="4" t="s">
        <v>182</v>
      </c>
      <c r="AF62" s="4" t="s">
        <v>233</v>
      </c>
      <c r="AG62" s="4" t="s">
        <v>234</v>
      </c>
      <c r="AH62" s="4" t="s">
        <v>185</v>
      </c>
      <c r="AJ62" s="4" t="s">
        <v>186</v>
      </c>
      <c r="AM62" s="4" t="s">
        <v>187</v>
      </c>
      <c r="AO62" s="4">
        <v>117</v>
      </c>
      <c r="AP62" s="4">
        <v>10</v>
      </c>
      <c r="AQ62" s="4">
        <v>607</v>
      </c>
      <c r="AR62" s="4">
        <v>22</v>
      </c>
      <c r="AS62" s="4">
        <v>190</v>
      </c>
      <c r="AU62" s="4">
        <v>1</v>
      </c>
      <c r="AV62" s="4">
        <v>2</v>
      </c>
      <c r="AW62" s="4">
        <v>2</v>
      </c>
      <c r="AX62" s="4">
        <v>24</v>
      </c>
      <c r="AZ62" s="4">
        <v>2</v>
      </c>
      <c r="BC62" s="4">
        <v>0</v>
      </c>
      <c r="BD62" s="4">
        <v>0</v>
      </c>
      <c r="BE62" s="4">
        <v>0</v>
      </c>
      <c r="BF62" s="4">
        <v>-366832262</v>
      </c>
      <c r="BJ62" s="6">
        <v>1974</v>
      </c>
      <c r="BK62" s="7">
        <f t="shared" si="0"/>
        <v>0</v>
      </c>
      <c r="BL62" s="4" t="str">
        <f>'Generic Tax Classes'!$A$2</f>
        <v>Utility Steam Production</v>
      </c>
    </row>
    <row r="63" spans="1:64" hidden="1" x14ac:dyDescent="0.2">
      <c r="A63" s="4">
        <v>2020</v>
      </c>
      <c r="B63" s="4" t="s">
        <v>11</v>
      </c>
      <c r="C63" s="4" t="s">
        <v>178</v>
      </c>
      <c r="D63" s="4" t="s">
        <v>188</v>
      </c>
      <c r="E63" s="4" t="s">
        <v>251</v>
      </c>
      <c r="F63" s="4" t="s">
        <v>243</v>
      </c>
      <c r="H63" s="4">
        <v>16.79</v>
      </c>
      <c r="I63" s="4">
        <v>16.23</v>
      </c>
      <c r="J63" s="4">
        <v>16.23</v>
      </c>
      <c r="K63" s="4">
        <v>0</v>
      </c>
      <c r="L63" s="4">
        <v>0</v>
      </c>
      <c r="M63" s="4">
        <v>0</v>
      </c>
      <c r="N63" s="4">
        <v>16.79</v>
      </c>
      <c r="O63" s="4">
        <v>16.23</v>
      </c>
      <c r="P63" s="4">
        <v>16.23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E63" s="4" t="s">
        <v>182</v>
      </c>
      <c r="AF63" s="4" t="s">
        <v>233</v>
      </c>
      <c r="AG63" s="4" t="s">
        <v>214</v>
      </c>
      <c r="AH63" s="4" t="s">
        <v>215</v>
      </c>
      <c r="AJ63" s="4" t="s">
        <v>186</v>
      </c>
      <c r="AM63" s="4" t="s">
        <v>187</v>
      </c>
      <c r="AO63" s="4">
        <v>117</v>
      </c>
      <c r="AP63" s="4">
        <v>10</v>
      </c>
      <c r="AQ63" s="4">
        <v>233</v>
      </c>
      <c r="AR63" s="4">
        <v>23</v>
      </c>
      <c r="AS63" s="4">
        <v>577</v>
      </c>
      <c r="AU63" s="4">
        <v>1</v>
      </c>
      <c r="AV63" s="4">
        <v>2</v>
      </c>
      <c r="AW63" s="4">
        <v>14</v>
      </c>
      <c r="AX63" s="4">
        <v>25</v>
      </c>
      <c r="AZ63" s="4">
        <v>2</v>
      </c>
      <c r="BC63" s="4">
        <v>0</v>
      </c>
      <c r="BD63" s="4">
        <v>0</v>
      </c>
      <c r="BE63" s="4">
        <v>0</v>
      </c>
      <c r="BF63" s="4">
        <v>-366832518</v>
      </c>
      <c r="BJ63" s="6">
        <v>1975</v>
      </c>
      <c r="BK63" s="7">
        <f t="shared" si="0"/>
        <v>0</v>
      </c>
      <c r="BL63" s="4" t="str">
        <f t="shared" si="1"/>
        <v>NonUtility General Mitchell</v>
      </c>
    </row>
    <row r="64" spans="1:64" hidden="1" x14ac:dyDescent="0.2">
      <c r="A64" s="4">
        <v>2020</v>
      </c>
      <c r="B64" s="4" t="s">
        <v>11</v>
      </c>
      <c r="C64" s="4" t="s">
        <v>178</v>
      </c>
      <c r="D64" s="4" t="s">
        <v>245</v>
      </c>
      <c r="E64" s="4" t="s">
        <v>251</v>
      </c>
      <c r="F64" s="4" t="s">
        <v>235</v>
      </c>
      <c r="H64" s="4">
        <v>-154.1</v>
      </c>
      <c r="I64" s="4">
        <v>79.27</v>
      </c>
      <c r="J64" s="4">
        <v>79.27</v>
      </c>
      <c r="K64" s="4">
        <v>0</v>
      </c>
      <c r="L64" s="4">
        <v>0</v>
      </c>
      <c r="M64" s="4">
        <v>0</v>
      </c>
      <c r="N64" s="4">
        <v>-154.1</v>
      </c>
      <c r="O64" s="4">
        <v>79.27</v>
      </c>
      <c r="P64" s="4">
        <v>79.27</v>
      </c>
      <c r="Q64" s="4">
        <v>0</v>
      </c>
      <c r="R64" s="4">
        <v>0</v>
      </c>
      <c r="S64" s="4">
        <v>0</v>
      </c>
      <c r="T64" s="4">
        <v>233.37</v>
      </c>
      <c r="U64" s="4">
        <v>233.37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E64" s="4" t="s">
        <v>182</v>
      </c>
      <c r="AF64" s="4" t="s">
        <v>233</v>
      </c>
      <c r="AG64" s="4" t="s">
        <v>234</v>
      </c>
      <c r="AH64" s="4" t="s">
        <v>185</v>
      </c>
      <c r="AJ64" s="4" t="s">
        <v>186</v>
      </c>
      <c r="AM64" s="4" t="s">
        <v>187</v>
      </c>
      <c r="AO64" s="4">
        <v>117</v>
      </c>
      <c r="AP64" s="4">
        <v>10</v>
      </c>
      <c r="AQ64" s="4">
        <v>390</v>
      </c>
      <c r="AR64" s="4">
        <v>23</v>
      </c>
      <c r="AS64" s="4">
        <v>187</v>
      </c>
      <c r="AU64" s="4">
        <v>1</v>
      </c>
      <c r="AV64" s="4">
        <v>2</v>
      </c>
      <c r="AW64" s="4">
        <v>2</v>
      </c>
      <c r="AX64" s="4">
        <v>24</v>
      </c>
      <c r="AZ64" s="4">
        <v>2</v>
      </c>
      <c r="BC64" s="4">
        <v>0</v>
      </c>
      <c r="BD64" s="4">
        <v>0</v>
      </c>
      <c r="BE64" s="4">
        <v>0</v>
      </c>
      <c r="BF64" s="4">
        <v>-366832458</v>
      </c>
      <c r="BJ64" s="6">
        <v>1975</v>
      </c>
      <c r="BK64" s="7">
        <f t="shared" si="0"/>
        <v>0</v>
      </c>
      <c r="BL64" s="4" t="str">
        <f t="shared" si="1"/>
        <v>Util Gen Comm Mitchell</v>
      </c>
    </row>
    <row r="65" spans="1:64" hidden="1" x14ac:dyDescent="0.2">
      <c r="A65" s="4">
        <v>2020</v>
      </c>
      <c r="B65" s="4" t="s">
        <v>11</v>
      </c>
      <c r="C65" s="4" t="s">
        <v>178</v>
      </c>
      <c r="D65" s="4" t="s">
        <v>246</v>
      </c>
      <c r="E65" s="4" t="s">
        <v>251</v>
      </c>
      <c r="F65" s="4" t="s">
        <v>235</v>
      </c>
      <c r="H65" s="4">
        <v>6.2</v>
      </c>
      <c r="I65" s="4">
        <v>9.57</v>
      </c>
      <c r="J65" s="4">
        <v>9.57</v>
      </c>
      <c r="K65" s="4">
        <v>0</v>
      </c>
      <c r="L65" s="4">
        <v>0</v>
      </c>
      <c r="M65" s="4">
        <v>0</v>
      </c>
      <c r="N65" s="4">
        <v>6.2</v>
      </c>
      <c r="O65" s="4">
        <v>9.57</v>
      </c>
      <c r="P65" s="4">
        <v>9.57</v>
      </c>
      <c r="Q65" s="4">
        <v>0</v>
      </c>
      <c r="R65" s="4">
        <v>0</v>
      </c>
      <c r="S65" s="4">
        <v>0</v>
      </c>
      <c r="T65" s="4">
        <v>3.38</v>
      </c>
      <c r="U65" s="4">
        <v>3.38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E65" s="4" t="s">
        <v>182</v>
      </c>
      <c r="AF65" s="4" t="s">
        <v>233</v>
      </c>
      <c r="AG65" s="4" t="s">
        <v>234</v>
      </c>
      <c r="AH65" s="4" t="s">
        <v>185</v>
      </c>
      <c r="AJ65" s="4" t="s">
        <v>186</v>
      </c>
      <c r="AM65" s="4" t="s">
        <v>187</v>
      </c>
      <c r="AO65" s="4">
        <v>117</v>
      </c>
      <c r="AP65" s="4">
        <v>10</v>
      </c>
      <c r="AQ65" s="4">
        <v>402</v>
      </c>
      <c r="AR65" s="4">
        <v>23</v>
      </c>
      <c r="AS65" s="4">
        <v>187</v>
      </c>
      <c r="AU65" s="4">
        <v>1</v>
      </c>
      <c r="AV65" s="4">
        <v>2</v>
      </c>
      <c r="AW65" s="4">
        <v>2</v>
      </c>
      <c r="AX65" s="4">
        <v>24</v>
      </c>
      <c r="AZ65" s="4">
        <v>2</v>
      </c>
      <c r="BC65" s="4">
        <v>0</v>
      </c>
      <c r="BD65" s="4">
        <v>0</v>
      </c>
      <c r="BE65" s="4">
        <v>0</v>
      </c>
      <c r="BF65" s="4">
        <v>-366832655</v>
      </c>
      <c r="BJ65" s="6">
        <v>1975</v>
      </c>
      <c r="BK65" s="7">
        <f t="shared" si="0"/>
        <v>0</v>
      </c>
      <c r="BL65" s="4" t="str">
        <f t="shared" si="1"/>
        <v>Util Gen Data Handling Mitchell</v>
      </c>
    </row>
    <row r="66" spans="1:64" hidden="1" x14ac:dyDescent="0.2">
      <c r="A66" s="4">
        <v>2020</v>
      </c>
      <c r="B66" s="4" t="s">
        <v>11</v>
      </c>
      <c r="C66" s="4" t="s">
        <v>178</v>
      </c>
      <c r="D66" s="4" t="s">
        <v>226</v>
      </c>
      <c r="E66" s="4" t="s">
        <v>251</v>
      </c>
      <c r="F66" s="4" t="s">
        <v>232</v>
      </c>
      <c r="H66" s="4">
        <v>-95.11</v>
      </c>
      <c r="I66" s="4">
        <v>26.5</v>
      </c>
      <c r="J66" s="4">
        <v>26.5</v>
      </c>
      <c r="K66" s="4">
        <v>0</v>
      </c>
      <c r="L66" s="4">
        <v>0</v>
      </c>
      <c r="M66" s="4">
        <v>0</v>
      </c>
      <c r="N66" s="4">
        <v>-95.11</v>
      </c>
      <c r="O66" s="4">
        <v>26.5</v>
      </c>
      <c r="P66" s="4">
        <v>26.5</v>
      </c>
      <c r="Q66" s="4">
        <v>0</v>
      </c>
      <c r="R66" s="4">
        <v>0</v>
      </c>
      <c r="S66" s="4">
        <v>0</v>
      </c>
      <c r="T66" s="4">
        <v>121.6</v>
      </c>
      <c r="U66" s="4">
        <v>121.6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E66" s="4" t="s">
        <v>182</v>
      </c>
      <c r="AF66" s="4" t="s">
        <v>233</v>
      </c>
      <c r="AG66" s="4" t="s">
        <v>234</v>
      </c>
      <c r="AH66" s="4" t="s">
        <v>185</v>
      </c>
      <c r="AJ66" s="4" t="s">
        <v>186</v>
      </c>
      <c r="AM66" s="4" t="s">
        <v>187</v>
      </c>
      <c r="AO66" s="4">
        <v>117</v>
      </c>
      <c r="AP66" s="4">
        <v>10</v>
      </c>
      <c r="AQ66" s="4">
        <v>440</v>
      </c>
      <c r="AR66" s="4">
        <v>23</v>
      </c>
      <c r="AS66" s="4">
        <v>85</v>
      </c>
      <c r="AU66" s="4">
        <v>1</v>
      </c>
      <c r="AV66" s="4">
        <v>2</v>
      </c>
      <c r="AW66" s="4">
        <v>2</v>
      </c>
      <c r="AX66" s="4">
        <v>24</v>
      </c>
      <c r="AZ66" s="4">
        <v>2</v>
      </c>
      <c r="BC66" s="4">
        <v>0</v>
      </c>
      <c r="BD66" s="4">
        <v>0</v>
      </c>
      <c r="BE66" s="4">
        <v>0</v>
      </c>
      <c r="BF66" s="4">
        <v>-366832500</v>
      </c>
      <c r="BJ66" s="6">
        <v>1975</v>
      </c>
      <c r="BK66" s="7">
        <f t="shared" ref="BK66:BK129" si="2">O66-P66</f>
        <v>0</v>
      </c>
      <c r="BL66" s="4" t="str">
        <f t="shared" ref="BL66:BL129" si="3">D66</f>
        <v>Util Gen Furniture Mitchell</v>
      </c>
    </row>
    <row r="67" spans="1:64" hidden="1" x14ac:dyDescent="0.2">
      <c r="A67" s="4">
        <v>2020</v>
      </c>
      <c r="B67" s="4" t="s">
        <v>11</v>
      </c>
      <c r="C67" s="4" t="s">
        <v>178</v>
      </c>
      <c r="D67" s="4" t="s">
        <v>228</v>
      </c>
      <c r="E67" s="4" t="s">
        <v>251</v>
      </c>
      <c r="F67" s="4" t="s">
        <v>235</v>
      </c>
      <c r="H67" s="4">
        <v>27.62</v>
      </c>
      <c r="I67" s="4">
        <v>78.03</v>
      </c>
      <c r="J67" s="4">
        <v>78.03</v>
      </c>
      <c r="K67" s="4">
        <v>0</v>
      </c>
      <c r="L67" s="4">
        <v>0</v>
      </c>
      <c r="M67" s="4">
        <v>0</v>
      </c>
      <c r="N67" s="4">
        <v>27.62</v>
      </c>
      <c r="O67" s="4">
        <v>78.03</v>
      </c>
      <c r="P67" s="4">
        <v>78.03</v>
      </c>
      <c r="Q67" s="4">
        <v>0</v>
      </c>
      <c r="R67" s="4">
        <v>0</v>
      </c>
      <c r="S67" s="4">
        <v>0</v>
      </c>
      <c r="T67" s="4">
        <v>50.41</v>
      </c>
      <c r="U67" s="4">
        <v>50.41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E67" s="4" t="s">
        <v>182</v>
      </c>
      <c r="AF67" s="4" t="s">
        <v>233</v>
      </c>
      <c r="AG67" s="4" t="s">
        <v>234</v>
      </c>
      <c r="AH67" s="4" t="s">
        <v>185</v>
      </c>
      <c r="AJ67" s="4" t="s">
        <v>186</v>
      </c>
      <c r="AM67" s="4" t="s">
        <v>187</v>
      </c>
      <c r="AO67" s="4">
        <v>117</v>
      </c>
      <c r="AP67" s="4">
        <v>10</v>
      </c>
      <c r="AQ67" s="4">
        <v>498</v>
      </c>
      <c r="AR67" s="4">
        <v>23</v>
      </c>
      <c r="AS67" s="4">
        <v>187</v>
      </c>
      <c r="AU67" s="4">
        <v>1</v>
      </c>
      <c r="AV67" s="4">
        <v>2</v>
      </c>
      <c r="AW67" s="4">
        <v>2</v>
      </c>
      <c r="AX67" s="4">
        <v>24</v>
      </c>
      <c r="AZ67" s="4">
        <v>2</v>
      </c>
      <c r="BC67" s="4">
        <v>0</v>
      </c>
      <c r="BD67" s="4">
        <v>0</v>
      </c>
      <c r="BE67" s="4">
        <v>0</v>
      </c>
      <c r="BF67" s="4">
        <v>-366832513</v>
      </c>
      <c r="BJ67" s="6">
        <v>1975</v>
      </c>
      <c r="BK67" s="7">
        <f t="shared" si="2"/>
        <v>0</v>
      </c>
      <c r="BL67" s="4" t="str">
        <f t="shared" si="3"/>
        <v>Util Gen Transp Mitchell</v>
      </c>
    </row>
    <row r="68" spans="1:64" hidden="1" x14ac:dyDescent="0.2">
      <c r="A68" s="4">
        <v>2020</v>
      </c>
      <c r="B68" s="4" t="s">
        <v>11</v>
      </c>
      <c r="C68" s="4" t="s">
        <v>178</v>
      </c>
      <c r="D68" s="4" t="s">
        <v>247</v>
      </c>
      <c r="E68" s="4" t="s">
        <v>251</v>
      </c>
      <c r="F68" s="4" t="s">
        <v>248</v>
      </c>
      <c r="H68" s="4">
        <v>193</v>
      </c>
      <c r="I68" s="4">
        <v>335.66</v>
      </c>
      <c r="J68" s="4">
        <v>335.66</v>
      </c>
      <c r="K68" s="4">
        <v>0</v>
      </c>
      <c r="L68" s="4">
        <v>0</v>
      </c>
      <c r="M68" s="4">
        <v>0</v>
      </c>
      <c r="N68" s="4">
        <v>193</v>
      </c>
      <c r="O68" s="4">
        <v>335.66</v>
      </c>
      <c r="P68" s="4">
        <v>335.66</v>
      </c>
      <c r="Q68" s="4">
        <v>0</v>
      </c>
      <c r="R68" s="4">
        <v>0</v>
      </c>
      <c r="S68" s="4">
        <v>0</v>
      </c>
      <c r="T68" s="4">
        <v>151.63</v>
      </c>
      <c r="U68" s="4">
        <v>151.63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E68" s="4" t="s">
        <v>182</v>
      </c>
      <c r="AF68" s="4" t="s">
        <v>233</v>
      </c>
      <c r="AG68" s="4" t="s">
        <v>234</v>
      </c>
      <c r="AH68" s="4" t="s">
        <v>185</v>
      </c>
      <c r="AJ68" s="4" t="s">
        <v>186</v>
      </c>
      <c r="AM68" s="4" t="s">
        <v>187</v>
      </c>
      <c r="AO68" s="4">
        <v>117</v>
      </c>
      <c r="AP68" s="4">
        <v>10</v>
      </c>
      <c r="AQ68" s="4">
        <v>109130</v>
      </c>
      <c r="AR68" s="4">
        <v>23</v>
      </c>
      <c r="AS68" s="4">
        <v>608</v>
      </c>
      <c r="AU68" s="4">
        <v>1</v>
      </c>
      <c r="AV68" s="4">
        <v>2</v>
      </c>
      <c r="AW68" s="4">
        <v>2</v>
      </c>
      <c r="AX68" s="4">
        <v>24</v>
      </c>
      <c r="AZ68" s="4">
        <v>2</v>
      </c>
      <c r="BC68" s="4">
        <v>0</v>
      </c>
      <c r="BD68" s="4">
        <v>0</v>
      </c>
      <c r="BE68" s="4">
        <v>0</v>
      </c>
      <c r="BF68" s="4">
        <v>-366832958</v>
      </c>
      <c r="BJ68" s="6">
        <v>1975</v>
      </c>
      <c r="BK68" s="7">
        <f t="shared" si="2"/>
        <v>0</v>
      </c>
      <c r="BL68" s="4" t="str">
        <f t="shared" si="3"/>
        <v>Utility General Data Handling</v>
      </c>
    </row>
    <row r="69" spans="1:64" hidden="1" x14ac:dyDescent="0.2">
      <c r="A69" s="4">
        <v>2020</v>
      </c>
      <c r="B69" s="4" t="s">
        <v>11</v>
      </c>
      <c r="C69" s="4" t="s">
        <v>178</v>
      </c>
      <c r="D69" s="4" t="s">
        <v>238</v>
      </c>
      <c r="E69" s="4" t="s">
        <v>251</v>
      </c>
      <c r="F69" s="4" t="s">
        <v>239</v>
      </c>
      <c r="H69" s="4">
        <v>0</v>
      </c>
      <c r="I69" s="4">
        <v>90</v>
      </c>
      <c r="J69" s="4">
        <v>90</v>
      </c>
      <c r="K69" s="4">
        <v>0</v>
      </c>
      <c r="L69" s="4">
        <v>0</v>
      </c>
      <c r="M69" s="4">
        <v>0</v>
      </c>
      <c r="N69" s="4">
        <v>0</v>
      </c>
      <c r="O69" s="4">
        <v>90</v>
      </c>
      <c r="P69" s="4">
        <v>90</v>
      </c>
      <c r="Q69" s="4">
        <v>0</v>
      </c>
      <c r="R69" s="4">
        <v>0</v>
      </c>
      <c r="S69" s="4">
        <v>0</v>
      </c>
      <c r="T69" s="4">
        <v>90</v>
      </c>
      <c r="U69" s="4">
        <v>90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E69" s="4" t="s">
        <v>182</v>
      </c>
      <c r="AF69" s="4" t="s">
        <v>233</v>
      </c>
      <c r="AG69" s="4" t="s">
        <v>234</v>
      </c>
      <c r="AH69" s="4" t="s">
        <v>185</v>
      </c>
      <c r="AJ69" s="4" t="s">
        <v>186</v>
      </c>
      <c r="AM69" s="4" t="s">
        <v>187</v>
      </c>
      <c r="AO69" s="4">
        <v>117</v>
      </c>
      <c r="AP69" s="4">
        <v>10</v>
      </c>
      <c r="AQ69" s="4">
        <v>109120</v>
      </c>
      <c r="AR69" s="4">
        <v>23</v>
      </c>
      <c r="AS69" s="4">
        <v>605</v>
      </c>
      <c r="AU69" s="4">
        <v>1</v>
      </c>
      <c r="AV69" s="4">
        <v>2</v>
      </c>
      <c r="AW69" s="4">
        <v>2</v>
      </c>
      <c r="AX69" s="4">
        <v>24</v>
      </c>
      <c r="AZ69" s="4">
        <v>2</v>
      </c>
      <c r="BC69" s="4">
        <v>0</v>
      </c>
      <c r="BD69" s="4">
        <v>0</v>
      </c>
      <c r="BE69" s="4">
        <v>0</v>
      </c>
      <c r="BF69" s="4">
        <v>-366832972</v>
      </c>
      <c r="BJ69" s="6">
        <v>1975</v>
      </c>
      <c r="BK69" s="7">
        <f t="shared" si="2"/>
        <v>0</v>
      </c>
      <c r="BL69" s="4" t="str">
        <f t="shared" si="3"/>
        <v>Utility General Furniture</v>
      </c>
    </row>
    <row r="70" spans="1:64" hidden="1" x14ac:dyDescent="0.2">
      <c r="A70" s="4">
        <v>2020</v>
      </c>
      <c r="B70" s="4" t="s">
        <v>11</v>
      </c>
      <c r="C70" s="4" t="s">
        <v>178</v>
      </c>
      <c r="D70" s="4" t="s">
        <v>104</v>
      </c>
      <c r="E70" s="4" t="s">
        <v>251</v>
      </c>
      <c r="F70" s="4" t="s">
        <v>237</v>
      </c>
      <c r="H70" s="4">
        <v>1260736.71</v>
      </c>
      <c r="I70" s="4">
        <v>1609622</v>
      </c>
      <c r="J70" s="4">
        <v>1609622</v>
      </c>
      <c r="K70" s="4">
        <v>0</v>
      </c>
      <c r="L70" s="4">
        <v>0</v>
      </c>
      <c r="M70" s="4">
        <v>0</v>
      </c>
      <c r="N70" s="4">
        <v>1260736.71</v>
      </c>
      <c r="O70" s="4">
        <v>1609622</v>
      </c>
      <c r="P70" s="4">
        <v>1609622</v>
      </c>
      <c r="Q70" s="4">
        <v>0</v>
      </c>
      <c r="R70" s="4">
        <v>0</v>
      </c>
      <c r="S70" s="4">
        <v>0</v>
      </c>
      <c r="T70" s="4">
        <v>788232.43</v>
      </c>
      <c r="U70" s="4">
        <v>788232.43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E70" s="4" t="s">
        <v>182</v>
      </c>
      <c r="AF70" s="4" t="s">
        <v>233</v>
      </c>
      <c r="AG70" s="4" t="s">
        <v>234</v>
      </c>
      <c r="AH70" s="4" t="s">
        <v>185</v>
      </c>
      <c r="AJ70" s="4" t="s">
        <v>186</v>
      </c>
      <c r="AM70" s="4" t="s">
        <v>187</v>
      </c>
      <c r="AO70" s="4">
        <v>117</v>
      </c>
      <c r="AP70" s="4">
        <v>10</v>
      </c>
      <c r="AQ70" s="4">
        <v>101030</v>
      </c>
      <c r="AR70" s="4">
        <v>23</v>
      </c>
      <c r="AS70" s="4">
        <v>190</v>
      </c>
      <c r="AU70" s="4">
        <v>1</v>
      </c>
      <c r="AV70" s="4">
        <v>2</v>
      </c>
      <c r="AW70" s="4">
        <v>2</v>
      </c>
      <c r="AX70" s="4">
        <v>24</v>
      </c>
      <c r="AZ70" s="4">
        <v>2</v>
      </c>
      <c r="BC70" s="4">
        <v>0</v>
      </c>
      <c r="BD70" s="4">
        <v>0</v>
      </c>
      <c r="BE70" s="4">
        <v>0</v>
      </c>
      <c r="BF70" s="4">
        <v>-366833023</v>
      </c>
      <c r="BJ70" s="6">
        <v>1975</v>
      </c>
      <c r="BK70" s="7">
        <f t="shared" si="2"/>
        <v>0</v>
      </c>
      <c r="BL70" s="4" t="str">
        <f t="shared" si="3"/>
        <v>Utility Steam Production</v>
      </c>
    </row>
    <row r="71" spans="1:64" hidden="1" x14ac:dyDescent="0.2">
      <c r="A71" s="4">
        <v>2020</v>
      </c>
      <c r="B71" s="4" t="s">
        <v>11</v>
      </c>
      <c r="C71" s="4" t="s">
        <v>178</v>
      </c>
      <c r="D71" s="4" t="s">
        <v>230</v>
      </c>
      <c r="E71" s="4" t="s">
        <v>251</v>
      </c>
      <c r="F71" s="4" t="s">
        <v>237</v>
      </c>
      <c r="H71" s="4">
        <v>0</v>
      </c>
      <c r="I71" s="4">
        <v>106828.35</v>
      </c>
      <c r="J71" s="4">
        <v>106828.35</v>
      </c>
      <c r="K71" s="4">
        <v>0</v>
      </c>
      <c r="L71" s="4">
        <v>0</v>
      </c>
      <c r="M71" s="4">
        <v>0</v>
      </c>
      <c r="N71" s="4">
        <v>0</v>
      </c>
      <c r="O71" s="4">
        <v>106828.35</v>
      </c>
      <c r="P71" s="4">
        <v>106828.35</v>
      </c>
      <c r="Q71" s="4">
        <v>0</v>
      </c>
      <c r="R71" s="4">
        <v>0</v>
      </c>
      <c r="S71" s="4">
        <v>0</v>
      </c>
      <c r="T71" s="4">
        <v>106828.35</v>
      </c>
      <c r="U71" s="4">
        <v>106828.35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E71" s="4" t="s">
        <v>182</v>
      </c>
      <c r="AF71" s="4" t="s">
        <v>233</v>
      </c>
      <c r="AG71" s="4" t="s">
        <v>234</v>
      </c>
      <c r="AH71" s="4" t="s">
        <v>185</v>
      </c>
      <c r="AJ71" s="4" t="s">
        <v>186</v>
      </c>
      <c r="AM71" s="4" t="s">
        <v>187</v>
      </c>
      <c r="AO71" s="4">
        <v>117</v>
      </c>
      <c r="AP71" s="4">
        <v>10</v>
      </c>
      <c r="AQ71" s="4">
        <v>607</v>
      </c>
      <c r="AR71" s="4">
        <v>23</v>
      </c>
      <c r="AS71" s="4">
        <v>190</v>
      </c>
      <c r="AU71" s="4">
        <v>1</v>
      </c>
      <c r="AV71" s="4">
        <v>2</v>
      </c>
      <c r="AW71" s="4">
        <v>2</v>
      </c>
      <c r="AX71" s="4">
        <v>24</v>
      </c>
      <c r="AZ71" s="4">
        <v>2</v>
      </c>
      <c r="BC71" s="4">
        <v>0</v>
      </c>
      <c r="BD71" s="4">
        <v>0</v>
      </c>
      <c r="BE71" s="4">
        <v>0</v>
      </c>
      <c r="BF71" s="4">
        <v>-366832585</v>
      </c>
      <c r="BJ71" s="6">
        <v>1975</v>
      </c>
      <c r="BK71" s="7">
        <f t="shared" si="2"/>
        <v>0</v>
      </c>
      <c r="BL71" s="4" t="str">
        <f>'Generic Tax Classes'!$A$2</f>
        <v>Utility Steam Production</v>
      </c>
    </row>
    <row r="72" spans="1:64" hidden="1" x14ac:dyDescent="0.2">
      <c r="A72" s="4">
        <v>2020</v>
      </c>
      <c r="B72" s="4" t="s">
        <v>11</v>
      </c>
      <c r="C72" s="4" t="s">
        <v>178</v>
      </c>
      <c r="D72" s="4" t="s">
        <v>230</v>
      </c>
      <c r="E72" s="4" t="s">
        <v>251</v>
      </c>
      <c r="F72" s="4" t="s">
        <v>237</v>
      </c>
      <c r="H72" s="4">
        <v>0</v>
      </c>
      <c r="I72" s="4">
        <v>8101.19</v>
      </c>
      <c r="J72" s="4">
        <v>8101.19</v>
      </c>
      <c r="K72" s="4">
        <v>0</v>
      </c>
      <c r="L72" s="4">
        <v>0</v>
      </c>
      <c r="M72" s="4">
        <v>0</v>
      </c>
      <c r="N72" s="4">
        <v>0</v>
      </c>
      <c r="O72" s="4">
        <v>8101.19</v>
      </c>
      <c r="P72" s="4">
        <v>8101.19</v>
      </c>
      <c r="Q72" s="4">
        <v>0</v>
      </c>
      <c r="R72" s="4">
        <v>0</v>
      </c>
      <c r="S72" s="4">
        <v>0</v>
      </c>
      <c r="T72" s="4">
        <v>8101.21</v>
      </c>
      <c r="U72" s="4">
        <v>8101.21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E72" s="4" t="s">
        <v>182</v>
      </c>
      <c r="AF72" s="4" t="s">
        <v>233</v>
      </c>
      <c r="AG72" s="4" t="s">
        <v>234</v>
      </c>
      <c r="AH72" s="4" t="s">
        <v>185</v>
      </c>
      <c r="AJ72" s="4" t="s">
        <v>186</v>
      </c>
      <c r="AM72" s="4" t="s">
        <v>187</v>
      </c>
      <c r="AO72" s="4">
        <v>117</v>
      </c>
      <c r="AP72" s="4">
        <v>10</v>
      </c>
      <c r="AQ72" s="4">
        <v>607</v>
      </c>
      <c r="AR72" s="4">
        <v>23</v>
      </c>
      <c r="AS72" s="4">
        <v>190</v>
      </c>
      <c r="AU72" s="4">
        <v>1</v>
      </c>
      <c r="AV72" s="4">
        <v>2</v>
      </c>
      <c r="AW72" s="4">
        <v>2</v>
      </c>
      <c r="AX72" s="4">
        <v>24</v>
      </c>
      <c r="AZ72" s="4">
        <v>2</v>
      </c>
      <c r="BC72" s="4">
        <v>0</v>
      </c>
      <c r="BD72" s="4">
        <v>0</v>
      </c>
      <c r="BE72" s="4">
        <v>0</v>
      </c>
      <c r="BF72" s="4">
        <v>-366832285</v>
      </c>
      <c r="BJ72" s="6">
        <v>1975</v>
      </c>
      <c r="BK72" s="7">
        <f t="shared" si="2"/>
        <v>0</v>
      </c>
      <c r="BL72" s="4" t="str">
        <f>'Generic Tax Classes'!$A$2</f>
        <v>Utility Steam Production</v>
      </c>
    </row>
    <row r="73" spans="1:64" hidden="1" x14ac:dyDescent="0.2">
      <c r="A73" s="4">
        <v>2020</v>
      </c>
      <c r="B73" s="4" t="s">
        <v>11</v>
      </c>
      <c r="C73" s="4" t="s">
        <v>178</v>
      </c>
      <c r="D73" s="4" t="s">
        <v>188</v>
      </c>
      <c r="E73" s="4" t="s">
        <v>252</v>
      </c>
      <c r="F73" s="4" t="s">
        <v>253</v>
      </c>
      <c r="H73" s="4">
        <v>5.54</v>
      </c>
      <c r="I73" s="4">
        <v>5.49</v>
      </c>
      <c r="J73" s="4">
        <v>5.49</v>
      </c>
      <c r="K73" s="4">
        <v>0</v>
      </c>
      <c r="L73" s="4">
        <v>0</v>
      </c>
      <c r="M73" s="4">
        <v>0</v>
      </c>
      <c r="N73" s="4">
        <v>5.54</v>
      </c>
      <c r="O73" s="4">
        <v>5.49</v>
      </c>
      <c r="P73" s="4">
        <v>5.49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E73" s="4" t="s">
        <v>182</v>
      </c>
      <c r="AF73" s="4" t="s">
        <v>233</v>
      </c>
      <c r="AG73" s="4" t="s">
        <v>214</v>
      </c>
      <c r="AH73" s="4" t="s">
        <v>215</v>
      </c>
      <c r="AJ73" s="4" t="s">
        <v>186</v>
      </c>
      <c r="AM73" s="4" t="s">
        <v>187</v>
      </c>
      <c r="AO73" s="4">
        <v>117</v>
      </c>
      <c r="AP73" s="4">
        <v>10</v>
      </c>
      <c r="AQ73" s="4">
        <v>233</v>
      </c>
      <c r="AR73" s="4">
        <v>24</v>
      </c>
      <c r="AS73" s="4">
        <v>578</v>
      </c>
      <c r="AU73" s="4">
        <v>1</v>
      </c>
      <c r="AV73" s="4">
        <v>2</v>
      </c>
      <c r="AW73" s="4">
        <v>14</v>
      </c>
      <c r="AX73" s="4">
        <v>25</v>
      </c>
      <c r="AZ73" s="4">
        <v>2</v>
      </c>
      <c r="BC73" s="4">
        <v>0</v>
      </c>
      <c r="BD73" s="4">
        <v>0</v>
      </c>
      <c r="BE73" s="4">
        <v>0</v>
      </c>
      <c r="BF73" s="4">
        <v>-366832397</v>
      </c>
      <c r="BJ73" s="6">
        <v>1976</v>
      </c>
      <c r="BK73" s="7">
        <f t="shared" si="2"/>
        <v>0</v>
      </c>
      <c r="BL73" s="4" t="str">
        <f t="shared" si="3"/>
        <v>NonUtility General Mitchell</v>
      </c>
    </row>
    <row r="74" spans="1:64" hidden="1" x14ac:dyDescent="0.2">
      <c r="A74" s="4">
        <v>2020</v>
      </c>
      <c r="B74" s="4" t="s">
        <v>11</v>
      </c>
      <c r="C74" s="4" t="s">
        <v>178</v>
      </c>
      <c r="D74" s="4" t="s">
        <v>245</v>
      </c>
      <c r="E74" s="4" t="s">
        <v>252</v>
      </c>
      <c r="F74" s="4" t="s">
        <v>235</v>
      </c>
      <c r="H74" s="4">
        <v>860.88</v>
      </c>
      <c r="I74" s="4">
        <v>1829.08</v>
      </c>
      <c r="J74" s="4">
        <v>1829.08</v>
      </c>
      <c r="K74" s="4">
        <v>0</v>
      </c>
      <c r="L74" s="4">
        <v>0</v>
      </c>
      <c r="M74" s="4">
        <v>0</v>
      </c>
      <c r="N74" s="4">
        <v>860.88</v>
      </c>
      <c r="O74" s="4">
        <v>1829.08</v>
      </c>
      <c r="P74" s="4">
        <v>1829.08</v>
      </c>
      <c r="Q74" s="4">
        <v>0</v>
      </c>
      <c r="R74" s="4">
        <v>0</v>
      </c>
      <c r="S74" s="4">
        <v>0</v>
      </c>
      <c r="T74" s="4">
        <v>968.2</v>
      </c>
      <c r="U74" s="4">
        <v>968.2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E74" s="4" t="s">
        <v>182</v>
      </c>
      <c r="AF74" s="4" t="s">
        <v>233</v>
      </c>
      <c r="AG74" s="4" t="s">
        <v>234</v>
      </c>
      <c r="AH74" s="4" t="s">
        <v>185</v>
      </c>
      <c r="AJ74" s="4" t="s">
        <v>186</v>
      </c>
      <c r="AM74" s="4" t="s">
        <v>187</v>
      </c>
      <c r="AO74" s="4">
        <v>117</v>
      </c>
      <c r="AP74" s="4">
        <v>10</v>
      </c>
      <c r="AQ74" s="4">
        <v>390</v>
      </c>
      <c r="AR74" s="4">
        <v>24</v>
      </c>
      <c r="AS74" s="4">
        <v>187</v>
      </c>
      <c r="AU74" s="4">
        <v>1</v>
      </c>
      <c r="AV74" s="4">
        <v>2</v>
      </c>
      <c r="AW74" s="4">
        <v>2</v>
      </c>
      <c r="AX74" s="4">
        <v>24</v>
      </c>
      <c r="AZ74" s="4">
        <v>2</v>
      </c>
      <c r="BC74" s="4">
        <v>0</v>
      </c>
      <c r="BD74" s="4">
        <v>0</v>
      </c>
      <c r="BE74" s="4">
        <v>0</v>
      </c>
      <c r="BF74" s="4">
        <v>-366832322</v>
      </c>
      <c r="BJ74" s="6">
        <v>1976</v>
      </c>
      <c r="BK74" s="7">
        <f t="shared" si="2"/>
        <v>0</v>
      </c>
      <c r="BL74" s="4" t="str">
        <f t="shared" si="3"/>
        <v>Util Gen Comm Mitchell</v>
      </c>
    </row>
    <row r="75" spans="1:64" hidden="1" x14ac:dyDescent="0.2">
      <c r="A75" s="4">
        <v>2020</v>
      </c>
      <c r="B75" s="4" t="s">
        <v>11</v>
      </c>
      <c r="C75" s="4" t="s">
        <v>178</v>
      </c>
      <c r="D75" s="4" t="s">
        <v>246</v>
      </c>
      <c r="E75" s="4" t="s">
        <v>252</v>
      </c>
      <c r="F75" s="4" t="s">
        <v>235</v>
      </c>
      <c r="H75" s="4">
        <v>-161.6</v>
      </c>
      <c r="I75" s="4">
        <v>248.49</v>
      </c>
      <c r="J75" s="4">
        <v>248.49</v>
      </c>
      <c r="K75" s="4">
        <v>0</v>
      </c>
      <c r="L75" s="4">
        <v>0</v>
      </c>
      <c r="M75" s="4">
        <v>0</v>
      </c>
      <c r="N75" s="4">
        <v>-161.6</v>
      </c>
      <c r="O75" s="4">
        <v>248.49</v>
      </c>
      <c r="P75" s="4">
        <v>248.49</v>
      </c>
      <c r="Q75" s="4">
        <v>0</v>
      </c>
      <c r="R75" s="4">
        <v>0</v>
      </c>
      <c r="S75" s="4">
        <v>0</v>
      </c>
      <c r="T75" s="4">
        <v>410.08</v>
      </c>
      <c r="U75" s="4">
        <v>410.08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E75" s="4" t="s">
        <v>182</v>
      </c>
      <c r="AF75" s="4" t="s">
        <v>233</v>
      </c>
      <c r="AG75" s="4" t="s">
        <v>234</v>
      </c>
      <c r="AH75" s="4" t="s">
        <v>185</v>
      </c>
      <c r="AJ75" s="4" t="s">
        <v>186</v>
      </c>
      <c r="AM75" s="4" t="s">
        <v>187</v>
      </c>
      <c r="AO75" s="4">
        <v>117</v>
      </c>
      <c r="AP75" s="4">
        <v>10</v>
      </c>
      <c r="AQ75" s="4">
        <v>402</v>
      </c>
      <c r="AR75" s="4">
        <v>24</v>
      </c>
      <c r="AS75" s="4">
        <v>187</v>
      </c>
      <c r="AU75" s="4">
        <v>1</v>
      </c>
      <c r="AV75" s="4">
        <v>2</v>
      </c>
      <c r="AW75" s="4">
        <v>2</v>
      </c>
      <c r="AX75" s="4">
        <v>24</v>
      </c>
      <c r="AZ75" s="4">
        <v>2</v>
      </c>
      <c r="BC75" s="4">
        <v>0</v>
      </c>
      <c r="BD75" s="4">
        <v>0</v>
      </c>
      <c r="BE75" s="4">
        <v>0</v>
      </c>
      <c r="BF75" s="4">
        <v>-366832656</v>
      </c>
      <c r="BJ75" s="6">
        <v>1976</v>
      </c>
      <c r="BK75" s="7">
        <f t="shared" si="2"/>
        <v>0</v>
      </c>
      <c r="BL75" s="4" t="str">
        <f t="shared" si="3"/>
        <v>Util Gen Data Handling Mitchell</v>
      </c>
    </row>
    <row r="76" spans="1:64" hidden="1" x14ac:dyDescent="0.2">
      <c r="A76" s="4">
        <v>2020</v>
      </c>
      <c r="B76" s="4" t="s">
        <v>11</v>
      </c>
      <c r="C76" s="4" t="s">
        <v>178</v>
      </c>
      <c r="D76" s="4" t="s">
        <v>226</v>
      </c>
      <c r="E76" s="4" t="s">
        <v>252</v>
      </c>
      <c r="F76" s="4" t="s">
        <v>254</v>
      </c>
      <c r="H76" s="4">
        <v>0</v>
      </c>
      <c r="I76" s="4">
        <v>246.12</v>
      </c>
      <c r="J76" s="4">
        <v>246.12</v>
      </c>
      <c r="K76" s="4">
        <v>0</v>
      </c>
      <c r="L76" s="4">
        <v>0</v>
      </c>
      <c r="M76" s="4">
        <v>0</v>
      </c>
      <c r="N76" s="4">
        <v>0</v>
      </c>
      <c r="O76" s="4">
        <v>246.12</v>
      </c>
      <c r="P76" s="4">
        <v>246.12</v>
      </c>
      <c r="Q76" s="4">
        <v>0</v>
      </c>
      <c r="R76" s="4">
        <v>0</v>
      </c>
      <c r="S76" s="4">
        <v>0</v>
      </c>
      <c r="T76" s="4">
        <v>246.12</v>
      </c>
      <c r="U76" s="4">
        <v>246.12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E76" s="4" t="s">
        <v>182</v>
      </c>
      <c r="AF76" s="4" t="s">
        <v>233</v>
      </c>
      <c r="AG76" s="4" t="s">
        <v>234</v>
      </c>
      <c r="AH76" s="4" t="s">
        <v>185</v>
      </c>
      <c r="AJ76" s="4" t="s">
        <v>186</v>
      </c>
      <c r="AM76" s="4" t="s">
        <v>187</v>
      </c>
      <c r="AO76" s="4">
        <v>117</v>
      </c>
      <c r="AP76" s="4">
        <v>10</v>
      </c>
      <c r="AQ76" s="4">
        <v>440</v>
      </c>
      <c r="AR76" s="4">
        <v>24</v>
      </c>
      <c r="AS76" s="4">
        <v>152</v>
      </c>
      <c r="AU76" s="4">
        <v>1</v>
      </c>
      <c r="AV76" s="4">
        <v>2</v>
      </c>
      <c r="AW76" s="4">
        <v>2</v>
      </c>
      <c r="AX76" s="4">
        <v>24</v>
      </c>
      <c r="AZ76" s="4">
        <v>2</v>
      </c>
      <c r="BC76" s="4">
        <v>0</v>
      </c>
      <c r="BD76" s="4">
        <v>0</v>
      </c>
      <c r="BE76" s="4">
        <v>0</v>
      </c>
      <c r="BF76" s="4">
        <v>-366832606</v>
      </c>
      <c r="BJ76" s="6">
        <v>1976</v>
      </c>
      <c r="BK76" s="7">
        <f t="shared" si="2"/>
        <v>0</v>
      </c>
      <c r="BL76" s="4" t="str">
        <f t="shared" si="3"/>
        <v>Util Gen Furniture Mitchell</v>
      </c>
    </row>
    <row r="77" spans="1:64" hidden="1" x14ac:dyDescent="0.2">
      <c r="A77" s="4">
        <v>2020</v>
      </c>
      <c r="B77" s="4" t="s">
        <v>11</v>
      </c>
      <c r="C77" s="4" t="s">
        <v>178</v>
      </c>
      <c r="D77" s="4" t="s">
        <v>226</v>
      </c>
      <c r="E77" s="4" t="s">
        <v>252</v>
      </c>
      <c r="F77" s="4" t="s">
        <v>232</v>
      </c>
      <c r="H77" s="4">
        <v>-1245.5</v>
      </c>
      <c r="I77" s="4">
        <v>2380.91</v>
      </c>
      <c r="J77" s="4">
        <v>2380.91</v>
      </c>
      <c r="K77" s="4">
        <v>0</v>
      </c>
      <c r="L77" s="4">
        <v>0</v>
      </c>
      <c r="M77" s="4">
        <v>0</v>
      </c>
      <c r="N77" s="4">
        <v>-1245.5</v>
      </c>
      <c r="O77" s="4">
        <v>2380.91</v>
      </c>
      <c r="P77" s="4">
        <v>2380.91</v>
      </c>
      <c r="Q77" s="4">
        <v>0</v>
      </c>
      <c r="R77" s="4">
        <v>0</v>
      </c>
      <c r="S77" s="4">
        <v>0</v>
      </c>
      <c r="T77" s="4">
        <v>3626.43</v>
      </c>
      <c r="U77" s="4">
        <v>3626.43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E77" s="4" t="s">
        <v>182</v>
      </c>
      <c r="AF77" s="4" t="s">
        <v>233</v>
      </c>
      <c r="AG77" s="4" t="s">
        <v>234</v>
      </c>
      <c r="AH77" s="4" t="s">
        <v>185</v>
      </c>
      <c r="AJ77" s="4" t="s">
        <v>186</v>
      </c>
      <c r="AM77" s="4" t="s">
        <v>187</v>
      </c>
      <c r="AO77" s="4">
        <v>117</v>
      </c>
      <c r="AP77" s="4">
        <v>10</v>
      </c>
      <c r="AQ77" s="4">
        <v>440</v>
      </c>
      <c r="AR77" s="4">
        <v>24</v>
      </c>
      <c r="AS77" s="4">
        <v>85</v>
      </c>
      <c r="AU77" s="4">
        <v>1</v>
      </c>
      <c r="AV77" s="4">
        <v>2</v>
      </c>
      <c r="AW77" s="4">
        <v>2</v>
      </c>
      <c r="AX77" s="4">
        <v>24</v>
      </c>
      <c r="AZ77" s="4">
        <v>2</v>
      </c>
      <c r="BC77" s="4">
        <v>0</v>
      </c>
      <c r="BD77" s="4">
        <v>0</v>
      </c>
      <c r="BE77" s="4">
        <v>0</v>
      </c>
      <c r="BF77" s="4">
        <v>-366832257</v>
      </c>
      <c r="BJ77" s="6">
        <v>1976</v>
      </c>
      <c r="BK77" s="7">
        <f t="shared" si="2"/>
        <v>0</v>
      </c>
      <c r="BL77" s="4" t="str">
        <f t="shared" si="3"/>
        <v>Util Gen Furniture Mitchell</v>
      </c>
    </row>
    <row r="78" spans="1:64" hidden="1" x14ac:dyDescent="0.2">
      <c r="A78" s="4">
        <v>2020</v>
      </c>
      <c r="B78" s="4" t="s">
        <v>11</v>
      </c>
      <c r="C78" s="4" t="s">
        <v>178</v>
      </c>
      <c r="D78" s="4" t="s">
        <v>228</v>
      </c>
      <c r="E78" s="4" t="s">
        <v>252</v>
      </c>
      <c r="F78" s="4" t="s">
        <v>235</v>
      </c>
      <c r="H78" s="4">
        <v>745.03</v>
      </c>
      <c r="I78" s="4">
        <v>1460.48</v>
      </c>
      <c r="J78" s="4">
        <v>1460.48</v>
      </c>
      <c r="K78" s="4">
        <v>0</v>
      </c>
      <c r="L78" s="4">
        <v>0</v>
      </c>
      <c r="M78" s="4">
        <v>0</v>
      </c>
      <c r="N78" s="4">
        <v>745.03</v>
      </c>
      <c r="O78" s="4">
        <v>1460.48</v>
      </c>
      <c r="P78" s="4">
        <v>1460.48</v>
      </c>
      <c r="Q78" s="4">
        <v>0</v>
      </c>
      <c r="R78" s="4">
        <v>0</v>
      </c>
      <c r="S78" s="4">
        <v>0</v>
      </c>
      <c r="T78" s="4">
        <v>715.45</v>
      </c>
      <c r="U78" s="4">
        <v>715.45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E78" s="4" t="s">
        <v>182</v>
      </c>
      <c r="AF78" s="4" t="s">
        <v>233</v>
      </c>
      <c r="AG78" s="4" t="s">
        <v>234</v>
      </c>
      <c r="AH78" s="4" t="s">
        <v>185</v>
      </c>
      <c r="AJ78" s="4" t="s">
        <v>186</v>
      </c>
      <c r="AM78" s="4" t="s">
        <v>187</v>
      </c>
      <c r="AO78" s="4">
        <v>117</v>
      </c>
      <c r="AP78" s="4">
        <v>10</v>
      </c>
      <c r="AQ78" s="4">
        <v>498</v>
      </c>
      <c r="AR78" s="4">
        <v>24</v>
      </c>
      <c r="AS78" s="4">
        <v>187</v>
      </c>
      <c r="AU78" s="4">
        <v>1</v>
      </c>
      <c r="AV78" s="4">
        <v>2</v>
      </c>
      <c r="AW78" s="4">
        <v>2</v>
      </c>
      <c r="AX78" s="4">
        <v>24</v>
      </c>
      <c r="AZ78" s="4">
        <v>2</v>
      </c>
      <c r="BC78" s="4">
        <v>0</v>
      </c>
      <c r="BD78" s="4">
        <v>0</v>
      </c>
      <c r="BE78" s="4">
        <v>0</v>
      </c>
      <c r="BF78" s="4">
        <v>-366832419</v>
      </c>
      <c r="BJ78" s="6">
        <v>1976</v>
      </c>
      <c r="BK78" s="7">
        <f t="shared" si="2"/>
        <v>0</v>
      </c>
      <c r="BL78" s="4" t="str">
        <f t="shared" si="3"/>
        <v>Util Gen Transp Mitchell</v>
      </c>
    </row>
    <row r="79" spans="1:64" hidden="1" x14ac:dyDescent="0.2">
      <c r="A79" s="4">
        <v>2020</v>
      </c>
      <c r="B79" s="4" t="s">
        <v>11</v>
      </c>
      <c r="C79" s="4" t="s">
        <v>178</v>
      </c>
      <c r="D79" s="4" t="s">
        <v>255</v>
      </c>
      <c r="E79" s="4" t="s">
        <v>252</v>
      </c>
      <c r="F79" s="4" t="s">
        <v>256</v>
      </c>
      <c r="H79" s="4">
        <v>39628.54</v>
      </c>
      <c r="I79" s="4">
        <v>39628.54</v>
      </c>
      <c r="J79" s="4">
        <v>39628.54</v>
      </c>
      <c r="K79" s="4">
        <v>0</v>
      </c>
      <c r="L79" s="4">
        <v>0</v>
      </c>
      <c r="M79" s="4">
        <v>0</v>
      </c>
      <c r="N79" s="4">
        <v>39628.54</v>
      </c>
      <c r="O79" s="4">
        <v>39628.54</v>
      </c>
      <c r="P79" s="4">
        <v>39628.54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E79" s="4" t="s">
        <v>182</v>
      </c>
      <c r="AF79" s="4" t="s">
        <v>233</v>
      </c>
      <c r="AG79" s="4" t="s">
        <v>234</v>
      </c>
      <c r="AH79" s="4" t="s">
        <v>185</v>
      </c>
      <c r="AJ79" s="4" t="s">
        <v>190</v>
      </c>
      <c r="AK79" s="4" t="s">
        <v>257</v>
      </c>
      <c r="AM79" s="4" t="s">
        <v>187</v>
      </c>
      <c r="AO79" s="4">
        <v>117</v>
      </c>
      <c r="AP79" s="4">
        <v>10</v>
      </c>
      <c r="AQ79" s="4">
        <v>575</v>
      </c>
      <c r="AR79" s="4">
        <v>24</v>
      </c>
      <c r="AS79" s="4">
        <v>414</v>
      </c>
      <c r="AU79" s="4">
        <v>1</v>
      </c>
      <c r="AV79" s="4">
        <v>2</v>
      </c>
      <c r="AW79" s="4">
        <v>2</v>
      </c>
      <c r="AX79" s="4">
        <v>24</v>
      </c>
      <c r="AZ79" s="4">
        <v>3</v>
      </c>
      <c r="BA79" s="4">
        <v>5</v>
      </c>
      <c r="BC79" s="4">
        <v>0</v>
      </c>
      <c r="BD79" s="4">
        <v>0</v>
      </c>
      <c r="BE79" s="4">
        <v>0</v>
      </c>
      <c r="BF79" s="4">
        <v>-366832826</v>
      </c>
      <c r="BJ79" s="6">
        <v>1976</v>
      </c>
      <c r="BK79" s="7">
        <f t="shared" si="2"/>
        <v>0</v>
      </c>
      <c r="BL79" s="4" t="str">
        <f t="shared" si="3"/>
        <v>Util RvrTransVesselsOPCO Mitchell</v>
      </c>
    </row>
    <row r="80" spans="1:64" hidden="1" x14ac:dyDescent="0.2">
      <c r="A80" s="4">
        <v>2020</v>
      </c>
      <c r="B80" s="4" t="s">
        <v>11</v>
      </c>
      <c r="C80" s="4" t="s">
        <v>178</v>
      </c>
      <c r="D80" s="4" t="s">
        <v>247</v>
      </c>
      <c r="E80" s="4" t="s">
        <v>252</v>
      </c>
      <c r="F80" s="4" t="s">
        <v>248</v>
      </c>
      <c r="H80" s="4">
        <v>115.07</v>
      </c>
      <c r="I80" s="4">
        <v>136.13</v>
      </c>
      <c r="J80" s="4">
        <v>136.13</v>
      </c>
      <c r="K80" s="4">
        <v>0</v>
      </c>
      <c r="L80" s="4">
        <v>0</v>
      </c>
      <c r="M80" s="4">
        <v>0</v>
      </c>
      <c r="N80" s="4">
        <v>115.07</v>
      </c>
      <c r="O80" s="4">
        <v>136.13</v>
      </c>
      <c r="P80" s="4">
        <v>136.13</v>
      </c>
      <c r="Q80" s="4">
        <v>0</v>
      </c>
      <c r="R80" s="4">
        <v>0</v>
      </c>
      <c r="S80" s="4">
        <v>0</v>
      </c>
      <c r="T80" s="4">
        <v>25.93</v>
      </c>
      <c r="U80" s="4">
        <v>25.93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E80" s="4" t="s">
        <v>182</v>
      </c>
      <c r="AF80" s="4" t="s">
        <v>233</v>
      </c>
      <c r="AG80" s="4" t="s">
        <v>234</v>
      </c>
      <c r="AH80" s="4" t="s">
        <v>185</v>
      </c>
      <c r="AJ80" s="4" t="s">
        <v>186</v>
      </c>
      <c r="AM80" s="4" t="s">
        <v>187</v>
      </c>
      <c r="AO80" s="4">
        <v>117</v>
      </c>
      <c r="AP80" s="4">
        <v>10</v>
      </c>
      <c r="AQ80" s="4">
        <v>109130</v>
      </c>
      <c r="AR80" s="4">
        <v>24</v>
      </c>
      <c r="AS80" s="4">
        <v>608</v>
      </c>
      <c r="AU80" s="4">
        <v>1</v>
      </c>
      <c r="AV80" s="4">
        <v>2</v>
      </c>
      <c r="AW80" s="4">
        <v>2</v>
      </c>
      <c r="AX80" s="4">
        <v>24</v>
      </c>
      <c r="AZ80" s="4">
        <v>2</v>
      </c>
      <c r="BC80" s="4">
        <v>0</v>
      </c>
      <c r="BD80" s="4">
        <v>0</v>
      </c>
      <c r="BE80" s="4">
        <v>0</v>
      </c>
      <c r="BF80" s="4">
        <v>-366832892</v>
      </c>
      <c r="BJ80" s="6">
        <v>1976</v>
      </c>
      <c r="BK80" s="7">
        <f t="shared" si="2"/>
        <v>0</v>
      </c>
      <c r="BL80" s="4" t="str">
        <f t="shared" si="3"/>
        <v>Utility General Data Handling</v>
      </c>
    </row>
    <row r="81" spans="1:64" hidden="1" x14ac:dyDescent="0.2">
      <c r="A81" s="4">
        <v>2020</v>
      </c>
      <c r="B81" s="4" t="s">
        <v>11</v>
      </c>
      <c r="C81" s="4" t="s">
        <v>178</v>
      </c>
      <c r="D81" s="4" t="s">
        <v>238</v>
      </c>
      <c r="E81" s="4" t="s">
        <v>252</v>
      </c>
      <c r="F81" s="4" t="s">
        <v>239</v>
      </c>
      <c r="H81" s="4">
        <v>0</v>
      </c>
      <c r="I81" s="4">
        <v>271.89</v>
      </c>
      <c r="J81" s="4">
        <v>271.89</v>
      </c>
      <c r="K81" s="4">
        <v>0</v>
      </c>
      <c r="L81" s="4">
        <v>0</v>
      </c>
      <c r="M81" s="4">
        <v>0</v>
      </c>
      <c r="N81" s="4">
        <v>0</v>
      </c>
      <c r="O81" s="4">
        <v>271.89</v>
      </c>
      <c r="P81" s="4">
        <v>271.89</v>
      </c>
      <c r="Q81" s="4">
        <v>0</v>
      </c>
      <c r="R81" s="4">
        <v>0</v>
      </c>
      <c r="S81" s="4">
        <v>0</v>
      </c>
      <c r="T81" s="4">
        <v>271.89</v>
      </c>
      <c r="U81" s="4">
        <v>271.89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E81" s="4" t="s">
        <v>182</v>
      </c>
      <c r="AF81" s="4" t="s">
        <v>233</v>
      </c>
      <c r="AG81" s="4" t="s">
        <v>234</v>
      </c>
      <c r="AH81" s="4" t="s">
        <v>185</v>
      </c>
      <c r="AJ81" s="4" t="s">
        <v>186</v>
      </c>
      <c r="AM81" s="4" t="s">
        <v>187</v>
      </c>
      <c r="AO81" s="4">
        <v>117</v>
      </c>
      <c r="AP81" s="4">
        <v>10</v>
      </c>
      <c r="AQ81" s="4">
        <v>109120</v>
      </c>
      <c r="AR81" s="4">
        <v>24</v>
      </c>
      <c r="AS81" s="4">
        <v>605</v>
      </c>
      <c r="AU81" s="4">
        <v>1</v>
      </c>
      <c r="AV81" s="4">
        <v>2</v>
      </c>
      <c r="AW81" s="4">
        <v>2</v>
      </c>
      <c r="AX81" s="4">
        <v>24</v>
      </c>
      <c r="AZ81" s="4">
        <v>2</v>
      </c>
      <c r="BC81" s="4">
        <v>0</v>
      </c>
      <c r="BD81" s="4">
        <v>0</v>
      </c>
      <c r="BE81" s="4">
        <v>0</v>
      </c>
      <c r="BF81" s="4">
        <v>-366832969</v>
      </c>
      <c r="BJ81" s="6">
        <v>1976</v>
      </c>
      <c r="BK81" s="7">
        <f t="shared" si="2"/>
        <v>0</v>
      </c>
      <c r="BL81" s="4" t="str">
        <f t="shared" si="3"/>
        <v>Utility General Furniture</v>
      </c>
    </row>
    <row r="82" spans="1:64" hidden="1" x14ac:dyDescent="0.2">
      <c r="A82" s="4">
        <v>2020</v>
      </c>
      <c r="B82" s="4" t="s">
        <v>11</v>
      </c>
      <c r="C82" s="4" t="s">
        <v>178</v>
      </c>
      <c r="D82" s="4" t="s">
        <v>104</v>
      </c>
      <c r="E82" s="4" t="s">
        <v>252</v>
      </c>
      <c r="F82" s="4" t="s">
        <v>237</v>
      </c>
      <c r="H82" s="4">
        <v>619832.61</v>
      </c>
      <c r="I82" s="4">
        <v>5066693</v>
      </c>
      <c r="J82" s="4">
        <v>5066693</v>
      </c>
      <c r="K82" s="4">
        <v>0</v>
      </c>
      <c r="L82" s="4">
        <v>0</v>
      </c>
      <c r="M82" s="4">
        <v>0</v>
      </c>
      <c r="N82" s="4">
        <v>619832.61</v>
      </c>
      <c r="O82" s="4">
        <v>5066693</v>
      </c>
      <c r="P82" s="4">
        <v>5066693</v>
      </c>
      <c r="Q82" s="4">
        <v>0</v>
      </c>
      <c r="R82" s="4">
        <v>0</v>
      </c>
      <c r="S82" s="4">
        <v>0</v>
      </c>
      <c r="T82" s="4">
        <v>4504069.6399999997</v>
      </c>
      <c r="U82" s="4">
        <v>4504069.6399999997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E82" s="4" t="s">
        <v>182</v>
      </c>
      <c r="AF82" s="4" t="s">
        <v>233</v>
      </c>
      <c r="AG82" s="4" t="s">
        <v>234</v>
      </c>
      <c r="AH82" s="4" t="s">
        <v>185</v>
      </c>
      <c r="AJ82" s="4" t="s">
        <v>186</v>
      </c>
      <c r="AM82" s="4" t="s">
        <v>187</v>
      </c>
      <c r="AO82" s="4">
        <v>117</v>
      </c>
      <c r="AP82" s="4">
        <v>10</v>
      </c>
      <c r="AQ82" s="4">
        <v>101030</v>
      </c>
      <c r="AR82" s="4">
        <v>24</v>
      </c>
      <c r="AS82" s="4">
        <v>190</v>
      </c>
      <c r="AU82" s="4">
        <v>1</v>
      </c>
      <c r="AV82" s="4">
        <v>2</v>
      </c>
      <c r="AW82" s="4">
        <v>2</v>
      </c>
      <c r="AX82" s="4">
        <v>24</v>
      </c>
      <c r="AZ82" s="4">
        <v>2</v>
      </c>
      <c r="BC82" s="4">
        <v>0</v>
      </c>
      <c r="BD82" s="4">
        <v>0</v>
      </c>
      <c r="BE82" s="4">
        <v>0</v>
      </c>
      <c r="BF82" s="4">
        <v>-366833022</v>
      </c>
      <c r="BJ82" s="6">
        <v>1976</v>
      </c>
      <c r="BK82" s="7">
        <f t="shared" si="2"/>
        <v>0</v>
      </c>
      <c r="BL82" s="4" t="str">
        <f t="shared" si="3"/>
        <v>Utility Steam Production</v>
      </c>
    </row>
    <row r="83" spans="1:64" hidden="1" x14ac:dyDescent="0.2">
      <c r="A83" s="4">
        <v>2020</v>
      </c>
      <c r="B83" s="4" t="s">
        <v>11</v>
      </c>
      <c r="C83" s="4" t="s">
        <v>178</v>
      </c>
      <c r="D83" s="4" t="s">
        <v>230</v>
      </c>
      <c r="E83" s="4" t="s">
        <v>252</v>
      </c>
      <c r="F83" s="4" t="s">
        <v>237</v>
      </c>
      <c r="H83" s="4">
        <v>4358325.66</v>
      </c>
      <c r="I83" s="4">
        <v>6874782.2599999998</v>
      </c>
      <c r="J83" s="4">
        <v>6874782.2599999998</v>
      </c>
      <c r="K83" s="4">
        <v>0</v>
      </c>
      <c r="L83" s="4">
        <v>0</v>
      </c>
      <c r="M83" s="4">
        <v>0</v>
      </c>
      <c r="N83" s="4">
        <v>4358325.66</v>
      </c>
      <c r="O83" s="4">
        <v>6874782.2599999998</v>
      </c>
      <c r="P83" s="4">
        <v>6874782.2599999998</v>
      </c>
      <c r="Q83" s="4">
        <v>0</v>
      </c>
      <c r="R83" s="4">
        <v>0</v>
      </c>
      <c r="S83" s="4">
        <v>0</v>
      </c>
      <c r="T83" s="4">
        <v>2957403.22</v>
      </c>
      <c r="U83" s="4">
        <v>2957403.22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E83" s="4" t="s">
        <v>182</v>
      </c>
      <c r="AF83" s="4" t="s">
        <v>233</v>
      </c>
      <c r="AG83" s="4" t="s">
        <v>234</v>
      </c>
      <c r="AH83" s="4" t="s">
        <v>185</v>
      </c>
      <c r="AJ83" s="4" t="s">
        <v>186</v>
      </c>
      <c r="AM83" s="4" t="s">
        <v>187</v>
      </c>
      <c r="AO83" s="4">
        <v>117</v>
      </c>
      <c r="AP83" s="4">
        <v>10</v>
      </c>
      <c r="AQ83" s="4">
        <v>607</v>
      </c>
      <c r="AR83" s="4">
        <v>24</v>
      </c>
      <c r="AS83" s="4">
        <v>190</v>
      </c>
      <c r="AU83" s="4">
        <v>1</v>
      </c>
      <c r="AV83" s="4">
        <v>2</v>
      </c>
      <c r="AW83" s="4">
        <v>2</v>
      </c>
      <c r="AX83" s="4">
        <v>24</v>
      </c>
      <c r="AZ83" s="4">
        <v>2</v>
      </c>
      <c r="BC83" s="4">
        <v>0</v>
      </c>
      <c r="BD83" s="4">
        <v>0</v>
      </c>
      <c r="BE83" s="4">
        <v>0</v>
      </c>
      <c r="BF83" s="4">
        <v>-366832617</v>
      </c>
      <c r="BJ83" s="6">
        <v>1976</v>
      </c>
      <c r="BK83" s="7">
        <f t="shared" si="2"/>
        <v>0</v>
      </c>
      <c r="BL83" s="4" t="str">
        <f>'Generic Tax Classes'!$A$2</f>
        <v>Utility Steam Production</v>
      </c>
    </row>
    <row r="84" spans="1:64" hidden="1" x14ac:dyDescent="0.2">
      <c r="A84" s="4">
        <v>2020</v>
      </c>
      <c r="B84" s="4" t="s">
        <v>11</v>
      </c>
      <c r="C84" s="4" t="s">
        <v>178</v>
      </c>
      <c r="D84" s="4" t="s">
        <v>230</v>
      </c>
      <c r="E84" s="4" t="s">
        <v>252</v>
      </c>
      <c r="F84" s="4" t="s">
        <v>237</v>
      </c>
      <c r="H84" s="4">
        <v>504854.87</v>
      </c>
      <c r="I84" s="4">
        <v>642418.59</v>
      </c>
      <c r="J84" s="4">
        <v>642418.59</v>
      </c>
      <c r="K84" s="4">
        <v>0</v>
      </c>
      <c r="L84" s="4">
        <v>0</v>
      </c>
      <c r="M84" s="4">
        <v>0</v>
      </c>
      <c r="N84" s="4">
        <v>504854.87</v>
      </c>
      <c r="O84" s="4">
        <v>642418.59</v>
      </c>
      <c r="P84" s="4">
        <v>642418.59</v>
      </c>
      <c r="Q84" s="4">
        <v>0</v>
      </c>
      <c r="R84" s="4">
        <v>0</v>
      </c>
      <c r="S84" s="4">
        <v>0</v>
      </c>
      <c r="T84" s="4">
        <v>177717.36</v>
      </c>
      <c r="U84" s="4">
        <v>177717.36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E84" s="4" t="s">
        <v>182</v>
      </c>
      <c r="AF84" s="4" t="s">
        <v>233</v>
      </c>
      <c r="AG84" s="4" t="s">
        <v>234</v>
      </c>
      <c r="AH84" s="4" t="s">
        <v>185</v>
      </c>
      <c r="AJ84" s="4" t="s">
        <v>186</v>
      </c>
      <c r="AM84" s="4" t="s">
        <v>187</v>
      </c>
      <c r="AO84" s="4">
        <v>117</v>
      </c>
      <c r="AP84" s="4">
        <v>10</v>
      </c>
      <c r="AQ84" s="4">
        <v>607</v>
      </c>
      <c r="AR84" s="4">
        <v>24</v>
      </c>
      <c r="AS84" s="4">
        <v>190</v>
      </c>
      <c r="AU84" s="4">
        <v>1</v>
      </c>
      <c r="AV84" s="4">
        <v>2</v>
      </c>
      <c r="AW84" s="4">
        <v>2</v>
      </c>
      <c r="AX84" s="4">
        <v>24</v>
      </c>
      <c r="AZ84" s="4">
        <v>2</v>
      </c>
      <c r="BC84" s="4">
        <v>0</v>
      </c>
      <c r="BD84" s="4">
        <v>0</v>
      </c>
      <c r="BE84" s="4">
        <v>0</v>
      </c>
      <c r="BF84" s="4">
        <v>-366832417</v>
      </c>
      <c r="BJ84" s="6">
        <v>1976</v>
      </c>
      <c r="BK84" s="7">
        <f t="shared" si="2"/>
        <v>0</v>
      </c>
      <c r="BL84" s="4" t="str">
        <f>'Generic Tax Classes'!$A$2</f>
        <v>Utility Steam Production</v>
      </c>
    </row>
    <row r="85" spans="1:64" hidden="1" x14ac:dyDescent="0.2">
      <c r="A85" s="4">
        <v>2020</v>
      </c>
      <c r="B85" s="4" t="s">
        <v>11</v>
      </c>
      <c r="C85" s="4" t="s">
        <v>178</v>
      </c>
      <c r="D85" s="4" t="s">
        <v>188</v>
      </c>
      <c r="E85" s="4" t="s">
        <v>258</v>
      </c>
      <c r="F85" s="4" t="s">
        <v>253</v>
      </c>
      <c r="H85" s="4">
        <v>5606.27</v>
      </c>
      <c r="I85" s="4">
        <v>5442.91</v>
      </c>
      <c r="J85" s="4">
        <v>5442.91</v>
      </c>
      <c r="K85" s="4">
        <v>0</v>
      </c>
      <c r="L85" s="4">
        <v>0</v>
      </c>
      <c r="M85" s="4">
        <v>0</v>
      </c>
      <c r="N85" s="4">
        <v>5606.27</v>
      </c>
      <c r="O85" s="4">
        <v>5442.91</v>
      </c>
      <c r="P85" s="4">
        <v>5442.91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E85" s="4" t="s">
        <v>182</v>
      </c>
      <c r="AF85" s="4" t="s">
        <v>233</v>
      </c>
      <c r="AG85" s="4" t="s">
        <v>214</v>
      </c>
      <c r="AH85" s="4" t="s">
        <v>215</v>
      </c>
      <c r="AJ85" s="4" t="s">
        <v>186</v>
      </c>
      <c r="AM85" s="4" t="s">
        <v>187</v>
      </c>
      <c r="AO85" s="4">
        <v>117</v>
      </c>
      <c r="AP85" s="4">
        <v>10</v>
      </c>
      <c r="AQ85" s="4">
        <v>233</v>
      </c>
      <c r="AR85" s="4">
        <v>25</v>
      </c>
      <c r="AS85" s="4">
        <v>578</v>
      </c>
      <c r="AU85" s="4">
        <v>1</v>
      </c>
      <c r="AV85" s="4">
        <v>2</v>
      </c>
      <c r="AW85" s="4">
        <v>14</v>
      </c>
      <c r="AX85" s="4">
        <v>25</v>
      </c>
      <c r="AZ85" s="4">
        <v>2</v>
      </c>
      <c r="BC85" s="4">
        <v>0</v>
      </c>
      <c r="BD85" s="4">
        <v>0</v>
      </c>
      <c r="BE85" s="4">
        <v>0</v>
      </c>
      <c r="BF85" s="4">
        <v>-366832305</v>
      </c>
      <c r="BJ85" s="6">
        <v>1977</v>
      </c>
      <c r="BK85" s="7">
        <f t="shared" si="2"/>
        <v>0</v>
      </c>
      <c r="BL85" s="4" t="str">
        <f t="shared" si="3"/>
        <v>NonUtility General Mitchell</v>
      </c>
    </row>
    <row r="86" spans="1:64" hidden="1" x14ac:dyDescent="0.2">
      <c r="A86" s="4">
        <v>2020</v>
      </c>
      <c r="B86" s="4" t="s">
        <v>11</v>
      </c>
      <c r="C86" s="4" t="s">
        <v>178</v>
      </c>
      <c r="D86" s="4" t="s">
        <v>245</v>
      </c>
      <c r="E86" s="4" t="s">
        <v>258</v>
      </c>
      <c r="F86" s="4" t="s">
        <v>235</v>
      </c>
      <c r="H86" s="4">
        <v>-2230.1999999999998</v>
      </c>
      <c r="I86" s="4">
        <v>8748.89</v>
      </c>
      <c r="J86" s="4">
        <v>8748.89</v>
      </c>
      <c r="K86" s="4">
        <v>0</v>
      </c>
      <c r="L86" s="4">
        <v>0</v>
      </c>
      <c r="M86" s="4">
        <v>0</v>
      </c>
      <c r="N86" s="4">
        <v>-2230.1999999999998</v>
      </c>
      <c r="O86" s="4">
        <v>8748.89</v>
      </c>
      <c r="P86" s="4">
        <v>8748.89</v>
      </c>
      <c r="Q86" s="4">
        <v>0</v>
      </c>
      <c r="R86" s="4">
        <v>0</v>
      </c>
      <c r="S86" s="4">
        <v>0</v>
      </c>
      <c r="T86" s="4">
        <v>10979.09</v>
      </c>
      <c r="U86" s="4">
        <v>10979.09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E86" s="4" t="s">
        <v>182</v>
      </c>
      <c r="AF86" s="4" t="s">
        <v>233</v>
      </c>
      <c r="AG86" s="4" t="s">
        <v>234</v>
      </c>
      <c r="AH86" s="4" t="s">
        <v>185</v>
      </c>
      <c r="AJ86" s="4" t="s">
        <v>186</v>
      </c>
      <c r="AM86" s="4" t="s">
        <v>187</v>
      </c>
      <c r="AO86" s="4">
        <v>117</v>
      </c>
      <c r="AP86" s="4">
        <v>10</v>
      </c>
      <c r="AQ86" s="4">
        <v>390</v>
      </c>
      <c r="AR86" s="4">
        <v>25</v>
      </c>
      <c r="AS86" s="4">
        <v>187</v>
      </c>
      <c r="AU86" s="4">
        <v>1</v>
      </c>
      <c r="AV86" s="4">
        <v>2</v>
      </c>
      <c r="AW86" s="4">
        <v>2</v>
      </c>
      <c r="AX86" s="4">
        <v>24</v>
      </c>
      <c r="AZ86" s="4">
        <v>2</v>
      </c>
      <c r="BC86" s="4">
        <v>0</v>
      </c>
      <c r="BD86" s="4">
        <v>0</v>
      </c>
      <c r="BE86" s="4">
        <v>0</v>
      </c>
      <c r="BF86" s="4">
        <v>-366832330</v>
      </c>
      <c r="BJ86" s="6">
        <v>1977</v>
      </c>
      <c r="BK86" s="7">
        <f t="shared" si="2"/>
        <v>0</v>
      </c>
      <c r="BL86" s="4" t="str">
        <f t="shared" si="3"/>
        <v>Util Gen Comm Mitchell</v>
      </c>
    </row>
    <row r="87" spans="1:64" hidden="1" x14ac:dyDescent="0.2">
      <c r="A87" s="4">
        <v>2020</v>
      </c>
      <c r="B87" s="4" t="s">
        <v>11</v>
      </c>
      <c r="C87" s="4" t="s">
        <v>178</v>
      </c>
      <c r="D87" s="4" t="s">
        <v>246</v>
      </c>
      <c r="E87" s="4" t="s">
        <v>258</v>
      </c>
      <c r="F87" s="4" t="s">
        <v>235</v>
      </c>
      <c r="H87" s="4">
        <v>75.94</v>
      </c>
      <c r="I87" s="4">
        <v>619.94000000000005</v>
      </c>
      <c r="J87" s="4">
        <v>619.94000000000005</v>
      </c>
      <c r="K87" s="4">
        <v>0</v>
      </c>
      <c r="L87" s="4">
        <v>0</v>
      </c>
      <c r="M87" s="4">
        <v>0</v>
      </c>
      <c r="N87" s="4">
        <v>75.94</v>
      </c>
      <c r="O87" s="4">
        <v>619.94000000000005</v>
      </c>
      <c r="P87" s="4">
        <v>619.94000000000005</v>
      </c>
      <c r="Q87" s="4">
        <v>0</v>
      </c>
      <c r="R87" s="4">
        <v>0</v>
      </c>
      <c r="S87" s="4">
        <v>0</v>
      </c>
      <c r="T87" s="4">
        <v>544</v>
      </c>
      <c r="U87" s="4">
        <v>544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E87" s="4" t="s">
        <v>182</v>
      </c>
      <c r="AF87" s="4" t="s">
        <v>233</v>
      </c>
      <c r="AG87" s="4" t="s">
        <v>234</v>
      </c>
      <c r="AH87" s="4" t="s">
        <v>185</v>
      </c>
      <c r="AJ87" s="4" t="s">
        <v>186</v>
      </c>
      <c r="AM87" s="4" t="s">
        <v>187</v>
      </c>
      <c r="AO87" s="4">
        <v>117</v>
      </c>
      <c r="AP87" s="4">
        <v>10</v>
      </c>
      <c r="AQ87" s="4">
        <v>402</v>
      </c>
      <c r="AR87" s="4">
        <v>25</v>
      </c>
      <c r="AS87" s="4">
        <v>187</v>
      </c>
      <c r="AU87" s="4">
        <v>1</v>
      </c>
      <c r="AV87" s="4">
        <v>2</v>
      </c>
      <c r="AW87" s="4">
        <v>2</v>
      </c>
      <c r="AX87" s="4">
        <v>24</v>
      </c>
      <c r="AZ87" s="4">
        <v>2</v>
      </c>
      <c r="BC87" s="4">
        <v>0</v>
      </c>
      <c r="BD87" s="4">
        <v>0</v>
      </c>
      <c r="BE87" s="4">
        <v>0</v>
      </c>
      <c r="BF87" s="4">
        <v>-366832717</v>
      </c>
      <c r="BJ87" s="6">
        <v>1977</v>
      </c>
      <c r="BK87" s="7">
        <f t="shared" si="2"/>
        <v>0</v>
      </c>
      <c r="BL87" s="4" t="str">
        <f t="shared" si="3"/>
        <v>Util Gen Data Handling Mitchell</v>
      </c>
    </row>
    <row r="88" spans="1:64" hidden="1" x14ac:dyDescent="0.2">
      <c r="A88" s="4">
        <v>2020</v>
      </c>
      <c r="B88" s="4" t="s">
        <v>11</v>
      </c>
      <c r="C88" s="4" t="s">
        <v>178</v>
      </c>
      <c r="D88" s="4" t="s">
        <v>226</v>
      </c>
      <c r="E88" s="4" t="s">
        <v>258</v>
      </c>
      <c r="F88" s="4" t="s">
        <v>232</v>
      </c>
      <c r="H88" s="4">
        <v>-601.35</v>
      </c>
      <c r="I88" s="4">
        <v>4800.03</v>
      </c>
      <c r="J88" s="4">
        <v>4800.03</v>
      </c>
      <c r="K88" s="4">
        <v>0</v>
      </c>
      <c r="L88" s="4">
        <v>0</v>
      </c>
      <c r="M88" s="4">
        <v>0</v>
      </c>
      <c r="N88" s="4">
        <v>-601.35</v>
      </c>
      <c r="O88" s="4">
        <v>4800.03</v>
      </c>
      <c r="P88" s="4">
        <v>4800.03</v>
      </c>
      <c r="Q88" s="4">
        <v>0</v>
      </c>
      <c r="R88" s="4">
        <v>0</v>
      </c>
      <c r="S88" s="4">
        <v>0</v>
      </c>
      <c r="T88" s="4">
        <v>5401.38</v>
      </c>
      <c r="U88" s="4">
        <v>5401.38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E88" s="4" t="s">
        <v>182</v>
      </c>
      <c r="AF88" s="4" t="s">
        <v>233</v>
      </c>
      <c r="AG88" s="4" t="s">
        <v>234</v>
      </c>
      <c r="AH88" s="4" t="s">
        <v>185</v>
      </c>
      <c r="AJ88" s="4" t="s">
        <v>186</v>
      </c>
      <c r="AM88" s="4" t="s">
        <v>187</v>
      </c>
      <c r="AO88" s="4">
        <v>117</v>
      </c>
      <c r="AP88" s="4">
        <v>10</v>
      </c>
      <c r="AQ88" s="4">
        <v>440</v>
      </c>
      <c r="AR88" s="4">
        <v>25</v>
      </c>
      <c r="AS88" s="4">
        <v>85</v>
      </c>
      <c r="AU88" s="4">
        <v>1</v>
      </c>
      <c r="AV88" s="4">
        <v>2</v>
      </c>
      <c r="AW88" s="4">
        <v>2</v>
      </c>
      <c r="AX88" s="4">
        <v>24</v>
      </c>
      <c r="AZ88" s="4">
        <v>2</v>
      </c>
      <c r="BC88" s="4">
        <v>0</v>
      </c>
      <c r="BD88" s="4">
        <v>0</v>
      </c>
      <c r="BE88" s="4">
        <v>0</v>
      </c>
      <c r="BF88" s="4">
        <v>-366832654</v>
      </c>
      <c r="BJ88" s="6">
        <v>1977</v>
      </c>
      <c r="BK88" s="7">
        <f t="shared" si="2"/>
        <v>0</v>
      </c>
      <c r="BL88" s="4" t="str">
        <f t="shared" si="3"/>
        <v>Util Gen Furniture Mitchell</v>
      </c>
    </row>
    <row r="89" spans="1:64" hidden="1" x14ac:dyDescent="0.2">
      <c r="A89" s="4">
        <v>2020</v>
      </c>
      <c r="B89" s="4" t="s">
        <v>11</v>
      </c>
      <c r="C89" s="4" t="s">
        <v>178</v>
      </c>
      <c r="D89" s="4" t="s">
        <v>226</v>
      </c>
      <c r="E89" s="4" t="s">
        <v>258</v>
      </c>
      <c r="F89" s="4" t="s">
        <v>254</v>
      </c>
      <c r="H89" s="4">
        <v>0</v>
      </c>
      <c r="I89" s="4">
        <v>1532.16</v>
      </c>
      <c r="J89" s="4">
        <v>1532.16</v>
      </c>
      <c r="K89" s="4">
        <v>0</v>
      </c>
      <c r="L89" s="4">
        <v>0</v>
      </c>
      <c r="M89" s="4">
        <v>0</v>
      </c>
      <c r="N89" s="4">
        <v>0</v>
      </c>
      <c r="O89" s="4">
        <v>1532.16</v>
      </c>
      <c r="P89" s="4">
        <v>1532.16</v>
      </c>
      <c r="Q89" s="4">
        <v>0</v>
      </c>
      <c r="R89" s="4">
        <v>0</v>
      </c>
      <c r="S89" s="4">
        <v>0</v>
      </c>
      <c r="T89" s="4">
        <v>1532.16</v>
      </c>
      <c r="U89" s="4">
        <v>1532.16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E89" s="4" t="s">
        <v>182</v>
      </c>
      <c r="AF89" s="4" t="s">
        <v>233</v>
      </c>
      <c r="AG89" s="4" t="s">
        <v>234</v>
      </c>
      <c r="AH89" s="4" t="s">
        <v>185</v>
      </c>
      <c r="AJ89" s="4" t="s">
        <v>186</v>
      </c>
      <c r="AM89" s="4" t="s">
        <v>187</v>
      </c>
      <c r="AO89" s="4">
        <v>117</v>
      </c>
      <c r="AP89" s="4">
        <v>10</v>
      </c>
      <c r="AQ89" s="4">
        <v>440</v>
      </c>
      <c r="AR89" s="4">
        <v>25</v>
      </c>
      <c r="AS89" s="4">
        <v>152</v>
      </c>
      <c r="AU89" s="4">
        <v>1</v>
      </c>
      <c r="AV89" s="4">
        <v>2</v>
      </c>
      <c r="AW89" s="4">
        <v>2</v>
      </c>
      <c r="AX89" s="4">
        <v>24</v>
      </c>
      <c r="AZ89" s="4">
        <v>2</v>
      </c>
      <c r="BC89" s="4">
        <v>0</v>
      </c>
      <c r="BD89" s="4">
        <v>0</v>
      </c>
      <c r="BE89" s="4">
        <v>0</v>
      </c>
      <c r="BF89" s="4">
        <v>-366832378</v>
      </c>
      <c r="BJ89" s="6">
        <v>1977</v>
      </c>
      <c r="BK89" s="7">
        <f t="shared" si="2"/>
        <v>0</v>
      </c>
      <c r="BL89" s="4" t="str">
        <f t="shared" si="3"/>
        <v>Util Gen Furniture Mitchell</v>
      </c>
    </row>
    <row r="90" spans="1:64" hidden="1" x14ac:dyDescent="0.2">
      <c r="A90" s="4">
        <v>2020</v>
      </c>
      <c r="B90" s="4" t="s">
        <v>11</v>
      </c>
      <c r="C90" s="4" t="s">
        <v>178</v>
      </c>
      <c r="D90" s="4" t="s">
        <v>228</v>
      </c>
      <c r="E90" s="4" t="s">
        <v>258</v>
      </c>
      <c r="F90" s="4" t="s">
        <v>235</v>
      </c>
      <c r="H90" s="4">
        <v>273.24</v>
      </c>
      <c r="I90" s="4">
        <v>1013.81</v>
      </c>
      <c r="J90" s="4">
        <v>1013.81</v>
      </c>
      <c r="K90" s="4">
        <v>0</v>
      </c>
      <c r="L90" s="4">
        <v>0</v>
      </c>
      <c r="M90" s="4">
        <v>0</v>
      </c>
      <c r="N90" s="4">
        <v>273.24</v>
      </c>
      <c r="O90" s="4">
        <v>1013.81</v>
      </c>
      <c r="P90" s="4">
        <v>1013.81</v>
      </c>
      <c r="Q90" s="4">
        <v>0</v>
      </c>
      <c r="R90" s="4">
        <v>0</v>
      </c>
      <c r="S90" s="4">
        <v>0</v>
      </c>
      <c r="T90" s="4">
        <v>740.57</v>
      </c>
      <c r="U90" s="4">
        <v>740.57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E90" s="4" t="s">
        <v>182</v>
      </c>
      <c r="AF90" s="4" t="s">
        <v>233</v>
      </c>
      <c r="AG90" s="4" t="s">
        <v>234</v>
      </c>
      <c r="AH90" s="4" t="s">
        <v>185</v>
      </c>
      <c r="AJ90" s="4" t="s">
        <v>186</v>
      </c>
      <c r="AM90" s="4" t="s">
        <v>187</v>
      </c>
      <c r="AO90" s="4">
        <v>117</v>
      </c>
      <c r="AP90" s="4">
        <v>10</v>
      </c>
      <c r="AQ90" s="4">
        <v>498</v>
      </c>
      <c r="AR90" s="4">
        <v>25</v>
      </c>
      <c r="AS90" s="4">
        <v>187</v>
      </c>
      <c r="AU90" s="4">
        <v>1</v>
      </c>
      <c r="AV90" s="4">
        <v>2</v>
      </c>
      <c r="AW90" s="4">
        <v>2</v>
      </c>
      <c r="AX90" s="4">
        <v>24</v>
      </c>
      <c r="AZ90" s="4">
        <v>2</v>
      </c>
      <c r="BC90" s="4">
        <v>0</v>
      </c>
      <c r="BD90" s="4">
        <v>0</v>
      </c>
      <c r="BE90" s="4">
        <v>0</v>
      </c>
      <c r="BF90" s="4">
        <v>-366832355</v>
      </c>
      <c r="BJ90" s="6">
        <v>1977</v>
      </c>
      <c r="BK90" s="7">
        <f t="shared" si="2"/>
        <v>0</v>
      </c>
      <c r="BL90" s="4" t="str">
        <f t="shared" si="3"/>
        <v>Util Gen Transp Mitchell</v>
      </c>
    </row>
    <row r="91" spans="1:64" hidden="1" x14ac:dyDescent="0.2">
      <c r="A91" s="4">
        <v>2020</v>
      </c>
      <c r="B91" s="4" t="s">
        <v>11</v>
      </c>
      <c r="C91" s="4" t="s">
        <v>178</v>
      </c>
      <c r="D91" s="4" t="s">
        <v>255</v>
      </c>
      <c r="E91" s="4" t="s">
        <v>258</v>
      </c>
      <c r="F91" s="4" t="s">
        <v>256</v>
      </c>
      <c r="H91" s="4">
        <v>2317.27</v>
      </c>
      <c r="I91" s="4">
        <v>2300.89</v>
      </c>
      <c r="J91" s="4">
        <v>2300.89</v>
      </c>
      <c r="K91" s="4">
        <v>0</v>
      </c>
      <c r="L91" s="4">
        <v>0</v>
      </c>
      <c r="M91" s="4">
        <v>0</v>
      </c>
      <c r="N91" s="4">
        <v>2317.27</v>
      </c>
      <c r="O91" s="4">
        <v>2300.89</v>
      </c>
      <c r="P91" s="4">
        <v>2300.89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E91" s="4" t="s">
        <v>182</v>
      </c>
      <c r="AF91" s="4" t="s">
        <v>233</v>
      </c>
      <c r="AG91" s="4" t="s">
        <v>234</v>
      </c>
      <c r="AH91" s="4" t="s">
        <v>185</v>
      </c>
      <c r="AJ91" s="4" t="s">
        <v>190</v>
      </c>
      <c r="AK91" s="4" t="s">
        <v>257</v>
      </c>
      <c r="AM91" s="4" t="s">
        <v>187</v>
      </c>
      <c r="AO91" s="4">
        <v>117</v>
      </c>
      <c r="AP91" s="4">
        <v>10</v>
      </c>
      <c r="AQ91" s="4">
        <v>575</v>
      </c>
      <c r="AR91" s="4">
        <v>25</v>
      </c>
      <c r="AS91" s="4">
        <v>414</v>
      </c>
      <c r="AU91" s="4">
        <v>1</v>
      </c>
      <c r="AV91" s="4">
        <v>2</v>
      </c>
      <c r="AW91" s="4">
        <v>2</v>
      </c>
      <c r="AX91" s="4">
        <v>24</v>
      </c>
      <c r="AZ91" s="4">
        <v>3</v>
      </c>
      <c r="BA91" s="4">
        <v>5</v>
      </c>
      <c r="BC91" s="4">
        <v>0</v>
      </c>
      <c r="BD91" s="4">
        <v>0</v>
      </c>
      <c r="BE91" s="4">
        <v>0</v>
      </c>
      <c r="BF91" s="4">
        <v>-366832822</v>
      </c>
      <c r="BJ91" s="6">
        <v>1977</v>
      </c>
      <c r="BK91" s="7">
        <f t="shared" si="2"/>
        <v>0</v>
      </c>
      <c r="BL91" s="4" t="str">
        <f t="shared" si="3"/>
        <v>Util RvrTransVesselsOPCO Mitchell</v>
      </c>
    </row>
    <row r="92" spans="1:64" hidden="1" x14ac:dyDescent="0.2">
      <c r="A92" s="4">
        <v>2020</v>
      </c>
      <c r="B92" s="4" t="s">
        <v>11</v>
      </c>
      <c r="C92" s="4" t="s">
        <v>178</v>
      </c>
      <c r="D92" s="4" t="s">
        <v>111</v>
      </c>
      <c r="E92" s="4" t="s">
        <v>258</v>
      </c>
      <c r="F92" s="4" t="s">
        <v>210</v>
      </c>
      <c r="H92" s="4">
        <v>5</v>
      </c>
      <c r="I92" s="4">
        <v>5.16</v>
      </c>
      <c r="J92" s="4">
        <v>4.91</v>
      </c>
      <c r="K92" s="4">
        <v>0.1</v>
      </c>
      <c r="L92" s="4">
        <v>0</v>
      </c>
      <c r="M92" s="4">
        <v>0</v>
      </c>
      <c r="N92" s="4">
        <v>5</v>
      </c>
      <c r="O92" s="4">
        <v>5.16</v>
      </c>
      <c r="P92" s="4">
        <v>5.01</v>
      </c>
      <c r="Q92" s="4">
        <v>0</v>
      </c>
      <c r="R92" s="4">
        <v>0</v>
      </c>
      <c r="S92" s="4">
        <v>0</v>
      </c>
      <c r="T92" s="4">
        <v>0.34</v>
      </c>
      <c r="U92" s="4">
        <v>0.34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E92" s="4" t="s">
        <v>182</v>
      </c>
      <c r="AF92" s="4" t="s">
        <v>233</v>
      </c>
      <c r="AG92" s="4" t="s">
        <v>234</v>
      </c>
      <c r="AH92" s="4" t="s">
        <v>185</v>
      </c>
      <c r="AJ92" s="4" t="s">
        <v>186</v>
      </c>
      <c r="AM92" s="4" t="s">
        <v>187</v>
      </c>
      <c r="AO92" s="4">
        <v>117</v>
      </c>
      <c r="AP92" s="4">
        <v>10</v>
      </c>
      <c r="AQ92" s="4">
        <v>109100</v>
      </c>
      <c r="AR92" s="4">
        <v>25</v>
      </c>
      <c r="AS92" s="4">
        <v>653</v>
      </c>
      <c r="AU92" s="4">
        <v>1</v>
      </c>
      <c r="AV92" s="4">
        <v>2</v>
      </c>
      <c r="AW92" s="4">
        <v>2</v>
      </c>
      <c r="AX92" s="4">
        <v>24</v>
      </c>
      <c r="AZ92" s="4">
        <v>2</v>
      </c>
      <c r="BC92" s="4">
        <v>0</v>
      </c>
      <c r="BD92" s="4">
        <v>0</v>
      </c>
      <c r="BE92" s="4">
        <v>0</v>
      </c>
      <c r="BF92" s="4">
        <v>-366832927</v>
      </c>
      <c r="BJ92" s="6">
        <v>1977</v>
      </c>
      <c r="BK92" s="7">
        <f t="shared" si="2"/>
        <v>0.15000000000000036</v>
      </c>
      <c r="BL92" s="4" t="str">
        <f t="shared" si="3"/>
        <v>Utility General Buildings</v>
      </c>
    </row>
    <row r="93" spans="1:64" hidden="1" x14ac:dyDescent="0.2">
      <c r="A93" s="4">
        <v>2020</v>
      </c>
      <c r="B93" s="4" t="s">
        <v>11</v>
      </c>
      <c r="C93" s="4" t="s">
        <v>178</v>
      </c>
      <c r="D93" s="4" t="s">
        <v>247</v>
      </c>
      <c r="E93" s="4" t="s">
        <v>258</v>
      </c>
      <c r="F93" s="4" t="s">
        <v>248</v>
      </c>
      <c r="H93" s="4">
        <v>394.63</v>
      </c>
      <c r="I93" s="4">
        <v>400.69</v>
      </c>
      <c r="J93" s="4">
        <v>400.69</v>
      </c>
      <c r="K93" s="4">
        <v>0</v>
      </c>
      <c r="L93" s="4">
        <v>0</v>
      </c>
      <c r="M93" s="4">
        <v>0</v>
      </c>
      <c r="N93" s="4">
        <v>394.63</v>
      </c>
      <c r="O93" s="4">
        <v>400.69</v>
      </c>
      <c r="P93" s="4">
        <v>400.69</v>
      </c>
      <c r="Q93" s="4">
        <v>0</v>
      </c>
      <c r="R93" s="4">
        <v>0</v>
      </c>
      <c r="S93" s="4">
        <v>0</v>
      </c>
      <c r="T93" s="4">
        <v>20.21</v>
      </c>
      <c r="U93" s="4">
        <v>20.21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E93" s="4" t="s">
        <v>182</v>
      </c>
      <c r="AF93" s="4" t="s">
        <v>233</v>
      </c>
      <c r="AG93" s="4" t="s">
        <v>234</v>
      </c>
      <c r="AH93" s="4" t="s">
        <v>185</v>
      </c>
      <c r="AJ93" s="4" t="s">
        <v>186</v>
      </c>
      <c r="AM93" s="4" t="s">
        <v>187</v>
      </c>
      <c r="AO93" s="4">
        <v>117</v>
      </c>
      <c r="AP93" s="4">
        <v>10</v>
      </c>
      <c r="AQ93" s="4">
        <v>109130</v>
      </c>
      <c r="AR93" s="4">
        <v>25</v>
      </c>
      <c r="AS93" s="4">
        <v>608</v>
      </c>
      <c r="AU93" s="4">
        <v>1</v>
      </c>
      <c r="AV93" s="4">
        <v>2</v>
      </c>
      <c r="AW93" s="4">
        <v>2</v>
      </c>
      <c r="AX93" s="4">
        <v>24</v>
      </c>
      <c r="AZ93" s="4">
        <v>2</v>
      </c>
      <c r="BC93" s="4">
        <v>0</v>
      </c>
      <c r="BD93" s="4">
        <v>0</v>
      </c>
      <c r="BE93" s="4">
        <v>0</v>
      </c>
      <c r="BF93" s="4">
        <v>-366832946</v>
      </c>
      <c r="BJ93" s="6">
        <v>1977</v>
      </c>
      <c r="BK93" s="7">
        <f t="shared" si="2"/>
        <v>0</v>
      </c>
      <c r="BL93" s="4" t="str">
        <f t="shared" si="3"/>
        <v>Utility General Data Handling</v>
      </c>
    </row>
    <row r="94" spans="1:64" hidden="1" x14ac:dyDescent="0.2">
      <c r="A94" s="4">
        <v>2020</v>
      </c>
      <c r="B94" s="4" t="s">
        <v>11</v>
      </c>
      <c r="C94" s="4" t="s">
        <v>178</v>
      </c>
      <c r="D94" s="4" t="s">
        <v>238</v>
      </c>
      <c r="E94" s="4" t="s">
        <v>258</v>
      </c>
      <c r="F94" s="4" t="s">
        <v>239</v>
      </c>
      <c r="H94" s="4">
        <v>-7.63</v>
      </c>
      <c r="I94" s="4">
        <v>792.55</v>
      </c>
      <c r="J94" s="4">
        <v>792.55</v>
      </c>
      <c r="K94" s="4">
        <v>0</v>
      </c>
      <c r="L94" s="4">
        <v>0</v>
      </c>
      <c r="M94" s="4">
        <v>0</v>
      </c>
      <c r="N94" s="4">
        <v>-7.63</v>
      </c>
      <c r="O94" s="4">
        <v>792.55</v>
      </c>
      <c r="P94" s="4">
        <v>792.55</v>
      </c>
      <c r="Q94" s="4">
        <v>0</v>
      </c>
      <c r="R94" s="4">
        <v>0</v>
      </c>
      <c r="S94" s="4">
        <v>0</v>
      </c>
      <c r="T94" s="4">
        <v>799.91</v>
      </c>
      <c r="U94" s="4">
        <v>799.91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E94" s="4" t="s">
        <v>182</v>
      </c>
      <c r="AF94" s="4" t="s">
        <v>233</v>
      </c>
      <c r="AG94" s="4" t="s">
        <v>234</v>
      </c>
      <c r="AH94" s="4" t="s">
        <v>185</v>
      </c>
      <c r="AJ94" s="4" t="s">
        <v>186</v>
      </c>
      <c r="AM94" s="4" t="s">
        <v>187</v>
      </c>
      <c r="AO94" s="4">
        <v>117</v>
      </c>
      <c r="AP94" s="4">
        <v>10</v>
      </c>
      <c r="AQ94" s="4">
        <v>109120</v>
      </c>
      <c r="AR94" s="4">
        <v>25</v>
      </c>
      <c r="AS94" s="4">
        <v>605</v>
      </c>
      <c r="AU94" s="4">
        <v>1</v>
      </c>
      <c r="AV94" s="4">
        <v>2</v>
      </c>
      <c r="AW94" s="4">
        <v>2</v>
      </c>
      <c r="AX94" s="4">
        <v>24</v>
      </c>
      <c r="AZ94" s="4">
        <v>2</v>
      </c>
      <c r="BC94" s="4">
        <v>0</v>
      </c>
      <c r="BD94" s="4">
        <v>0</v>
      </c>
      <c r="BE94" s="4">
        <v>0</v>
      </c>
      <c r="BF94" s="4">
        <v>-366833030</v>
      </c>
      <c r="BJ94" s="6">
        <v>1977</v>
      </c>
      <c r="BK94" s="7">
        <f t="shared" si="2"/>
        <v>0</v>
      </c>
      <c r="BL94" s="4" t="str">
        <f t="shared" si="3"/>
        <v>Utility General Furniture</v>
      </c>
    </row>
    <row r="95" spans="1:64" hidden="1" x14ac:dyDescent="0.2">
      <c r="A95" s="4">
        <v>2020</v>
      </c>
      <c r="B95" s="4" t="s">
        <v>11</v>
      </c>
      <c r="C95" s="4" t="s">
        <v>178</v>
      </c>
      <c r="D95" s="4" t="s">
        <v>104</v>
      </c>
      <c r="E95" s="4" t="s">
        <v>258</v>
      </c>
      <c r="F95" s="4" t="s">
        <v>237</v>
      </c>
      <c r="H95" s="4">
        <v>1240896.5</v>
      </c>
      <c r="I95" s="4">
        <v>2571629</v>
      </c>
      <c r="J95" s="4">
        <v>2571629</v>
      </c>
      <c r="K95" s="4">
        <v>0</v>
      </c>
      <c r="L95" s="4">
        <v>0</v>
      </c>
      <c r="M95" s="4">
        <v>0</v>
      </c>
      <c r="N95" s="4">
        <v>1240896.5</v>
      </c>
      <c r="O95" s="4">
        <v>2571629</v>
      </c>
      <c r="P95" s="4">
        <v>2571629</v>
      </c>
      <c r="Q95" s="4">
        <v>0</v>
      </c>
      <c r="R95" s="4">
        <v>0</v>
      </c>
      <c r="S95" s="4">
        <v>0</v>
      </c>
      <c r="T95" s="4">
        <v>1383553.92</v>
      </c>
      <c r="U95" s="4">
        <v>1383553.92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E95" s="4" t="s">
        <v>182</v>
      </c>
      <c r="AF95" s="4" t="s">
        <v>233</v>
      </c>
      <c r="AG95" s="4" t="s">
        <v>234</v>
      </c>
      <c r="AH95" s="4" t="s">
        <v>185</v>
      </c>
      <c r="AJ95" s="4" t="s">
        <v>186</v>
      </c>
      <c r="AM95" s="4" t="s">
        <v>187</v>
      </c>
      <c r="AO95" s="4">
        <v>117</v>
      </c>
      <c r="AP95" s="4">
        <v>10</v>
      </c>
      <c r="AQ95" s="4">
        <v>101030</v>
      </c>
      <c r="AR95" s="4">
        <v>25</v>
      </c>
      <c r="AS95" s="4">
        <v>190</v>
      </c>
      <c r="AU95" s="4">
        <v>1</v>
      </c>
      <c r="AV95" s="4">
        <v>2</v>
      </c>
      <c r="AW95" s="4">
        <v>2</v>
      </c>
      <c r="AX95" s="4">
        <v>24</v>
      </c>
      <c r="AZ95" s="4">
        <v>2</v>
      </c>
      <c r="BC95" s="4">
        <v>0</v>
      </c>
      <c r="BD95" s="4">
        <v>0</v>
      </c>
      <c r="BE95" s="4">
        <v>0</v>
      </c>
      <c r="BF95" s="4">
        <v>-366832885</v>
      </c>
      <c r="BJ95" s="6">
        <v>1977</v>
      </c>
      <c r="BK95" s="7">
        <f t="shared" si="2"/>
        <v>0</v>
      </c>
      <c r="BL95" s="4" t="str">
        <f t="shared" si="3"/>
        <v>Utility Steam Production</v>
      </c>
    </row>
    <row r="96" spans="1:64" hidden="1" x14ac:dyDescent="0.2">
      <c r="A96" s="4">
        <v>2020</v>
      </c>
      <c r="B96" s="4" t="s">
        <v>11</v>
      </c>
      <c r="C96" s="4" t="s">
        <v>178</v>
      </c>
      <c r="D96" s="4" t="s">
        <v>230</v>
      </c>
      <c r="E96" s="4" t="s">
        <v>258</v>
      </c>
      <c r="F96" s="4" t="s">
        <v>237</v>
      </c>
      <c r="H96" s="4">
        <v>3037237.24</v>
      </c>
      <c r="I96" s="4">
        <v>4332812.57</v>
      </c>
      <c r="J96" s="4">
        <v>4332812.57</v>
      </c>
      <c r="K96" s="4">
        <v>0</v>
      </c>
      <c r="L96" s="4">
        <v>0</v>
      </c>
      <c r="M96" s="4">
        <v>0</v>
      </c>
      <c r="N96" s="4">
        <v>3037237.24</v>
      </c>
      <c r="O96" s="4">
        <v>4332812.57</v>
      </c>
      <c r="P96" s="4">
        <v>4332812.57</v>
      </c>
      <c r="Q96" s="4">
        <v>0</v>
      </c>
      <c r="R96" s="4">
        <v>0</v>
      </c>
      <c r="S96" s="4">
        <v>0</v>
      </c>
      <c r="T96" s="4">
        <v>1553785.22</v>
      </c>
      <c r="U96" s="4">
        <v>1553785.22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E96" s="4" t="s">
        <v>182</v>
      </c>
      <c r="AF96" s="4" t="s">
        <v>233</v>
      </c>
      <c r="AG96" s="4" t="s">
        <v>234</v>
      </c>
      <c r="AH96" s="4" t="s">
        <v>185</v>
      </c>
      <c r="AJ96" s="4" t="s">
        <v>186</v>
      </c>
      <c r="AM96" s="4" t="s">
        <v>187</v>
      </c>
      <c r="AO96" s="4">
        <v>117</v>
      </c>
      <c r="AP96" s="4">
        <v>10</v>
      </c>
      <c r="AQ96" s="4">
        <v>607</v>
      </c>
      <c r="AR96" s="4">
        <v>25</v>
      </c>
      <c r="AS96" s="4">
        <v>190</v>
      </c>
      <c r="AU96" s="4">
        <v>1</v>
      </c>
      <c r="AV96" s="4">
        <v>2</v>
      </c>
      <c r="AW96" s="4">
        <v>2</v>
      </c>
      <c r="AX96" s="4">
        <v>24</v>
      </c>
      <c r="AZ96" s="4">
        <v>2</v>
      </c>
      <c r="BC96" s="4">
        <v>0</v>
      </c>
      <c r="BD96" s="4">
        <v>0</v>
      </c>
      <c r="BE96" s="4">
        <v>0</v>
      </c>
      <c r="BF96" s="4">
        <v>-366832347</v>
      </c>
      <c r="BJ96" s="6">
        <v>1977</v>
      </c>
      <c r="BK96" s="7">
        <f t="shared" si="2"/>
        <v>0</v>
      </c>
      <c r="BL96" s="4" t="str">
        <f>'Generic Tax Classes'!$A$2</f>
        <v>Utility Steam Production</v>
      </c>
    </row>
    <row r="97" spans="1:64" hidden="1" x14ac:dyDescent="0.2">
      <c r="A97" s="4">
        <v>2020</v>
      </c>
      <c r="B97" s="4" t="s">
        <v>11</v>
      </c>
      <c r="C97" s="4" t="s">
        <v>178</v>
      </c>
      <c r="D97" s="4" t="s">
        <v>230</v>
      </c>
      <c r="E97" s="4" t="s">
        <v>258</v>
      </c>
      <c r="F97" s="4" t="s">
        <v>237</v>
      </c>
      <c r="H97" s="4">
        <v>1719174.34</v>
      </c>
      <c r="I97" s="4">
        <v>2408061.9900000002</v>
      </c>
      <c r="J97" s="4">
        <v>2408061.9900000002</v>
      </c>
      <c r="K97" s="4">
        <v>0</v>
      </c>
      <c r="L97" s="4">
        <v>0</v>
      </c>
      <c r="M97" s="4">
        <v>0</v>
      </c>
      <c r="N97" s="4">
        <v>1719174.34</v>
      </c>
      <c r="O97" s="4">
        <v>2408061.9900000002</v>
      </c>
      <c r="P97" s="4">
        <v>2408061.9900000002</v>
      </c>
      <c r="Q97" s="4">
        <v>0</v>
      </c>
      <c r="R97" s="4">
        <v>0</v>
      </c>
      <c r="S97" s="4">
        <v>0</v>
      </c>
      <c r="T97" s="4">
        <v>800465.71</v>
      </c>
      <c r="U97" s="4">
        <v>800465.71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E97" s="4" t="s">
        <v>182</v>
      </c>
      <c r="AF97" s="4" t="s">
        <v>233</v>
      </c>
      <c r="AG97" s="4" t="s">
        <v>234</v>
      </c>
      <c r="AH97" s="4" t="s">
        <v>185</v>
      </c>
      <c r="AJ97" s="4" t="s">
        <v>186</v>
      </c>
      <c r="AM97" s="4" t="s">
        <v>187</v>
      </c>
      <c r="AO97" s="4">
        <v>117</v>
      </c>
      <c r="AP97" s="4">
        <v>10</v>
      </c>
      <c r="AQ97" s="4">
        <v>607</v>
      </c>
      <c r="AR97" s="4">
        <v>25</v>
      </c>
      <c r="AS97" s="4">
        <v>190</v>
      </c>
      <c r="AU97" s="4">
        <v>1</v>
      </c>
      <c r="AV97" s="4">
        <v>2</v>
      </c>
      <c r="AW97" s="4">
        <v>2</v>
      </c>
      <c r="AX97" s="4">
        <v>24</v>
      </c>
      <c r="AZ97" s="4">
        <v>2</v>
      </c>
      <c r="BC97" s="4">
        <v>0</v>
      </c>
      <c r="BD97" s="4">
        <v>0</v>
      </c>
      <c r="BE97" s="4">
        <v>0</v>
      </c>
      <c r="BF97" s="4">
        <v>-366832206</v>
      </c>
      <c r="BJ97" s="6">
        <v>1977</v>
      </c>
      <c r="BK97" s="7">
        <f t="shared" si="2"/>
        <v>0</v>
      </c>
      <c r="BL97" s="4" t="str">
        <f>'Generic Tax Classes'!$A$2</f>
        <v>Utility Steam Production</v>
      </c>
    </row>
    <row r="98" spans="1:64" hidden="1" x14ac:dyDescent="0.2">
      <c r="A98" s="4">
        <v>2020</v>
      </c>
      <c r="B98" s="4" t="s">
        <v>11</v>
      </c>
      <c r="C98" s="4" t="s">
        <v>178</v>
      </c>
      <c r="D98" s="4" t="s">
        <v>245</v>
      </c>
      <c r="E98" s="4" t="s">
        <v>259</v>
      </c>
      <c r="F98" s="4" t="s">
        <v>235</v>
      </c>
      <c r="H98" s="4">
        <v>-4300.3</v>
      </c>
      <c r="I98" s="4">
        <v>460.01</v>
      </c>
      <c r="J98" s="4">
        <v>460.01</v>
      </c>
      <c r="K98" s="4">
        <v>0</v>
      </c>
      <c r="L98" s="4">
        <v>0</v>
      </c>
      <c r="M98" s="4">
        <v>0</v>
      </c>
      <c r="N98" s="4">
        <v>-4300.3</v>
      </c>
      <c r="O98" s="4">
        <v>460.01</v>
      </c>
      <c r="P98" s="4">
        <v>460.01</v>
      </c>
      <c r="Q98" s="4">
        <v>0</v>
      </c>
      <c r="R98" s="4">
        <v>0</v>
      </c>
      <c r="S98" s="4">
        <v>0</v>
      </c>
      <c r="T98" s="4">
        <v>4760.3100000000004</v>
      </c>
      <c r="U98" s="4">
        <v>4760.3100000000004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E98" s="4" t="s">
        <v>182</v>
      </c>
      <c r="AF98" s="4" t="s">
        <v>233</v>
      </c>
      <c r="AG98" s="4" t="s">
        <v>234</v>
      </c>
      <c r="AH98" s="4" t="s">
        <v>185</v>
      </c>
      <c r="AJ98" s="4" t="s">
        <v>186</v>
      </c>
      <c r="AM98" s="4" t="s">
        <v>187</v>
      </c>
      <c r="AO98" s="4">
        <v>117</v>
      </c>
      <c r="AP98" s="4">
        <v>10</v>
      </c>
      <c r="AQ98" s="4">
        <v>390</v>
      </c>
      <c r="AR98" s="4">
        <v>26</v>
      </c>
      <c r="AS98" s="4">
        <v>187</v>
      </c>
      <c r="AU98" s="4">
        <v>1</v>
      </c>
      <c r="AV98" s="4">
        <v>2</v>
      </c>
      <c r="AW98" s="4">
        <v>2</v>
      </c>
      <c r="AX98" s="4">
        <v>24</v>
      </c>
      <c r="AZ98" s="4">
        <v>2</v>
      </c>
      <c r="BC98" s="4">
        <v>0</v>
      </c>
      <c r="BD98" s="4">
        <v>0</v>
      </c>
      <c r="BE98" s="4">
        <v>0</v>
      </c>
      <c r="BF98" s="4">
        <v>-366832508</v>
      </c>
      <c r="BJ98" s="6">
        <v>1978</v>
      </c>
      <c r="BK98" s="7">
        <f t="shared" si="2"/>
        <v>0</v>
      </c>
      <c r="BL98" s="4" t="str">
        <f t="shared" si="3"/>
        <v>Util Gen Comm Mitchell</v>
      </c>
    </row>
    <row r="99" spans="1:64" hidden="1" x14ac:dyDescent="0.2">
      <c r="A99" s="4">
        <v>2020</v>
      </c>
      <c r="B99" s="4" t="s">
        <v>11</v>
      </c>
      <c r="C99" s="4" t="s">
        <v>178</v>
      </c>
      <c r="D99" s="4" t="s">
        <v>246</v>
      </c>
      <c r="E99" s="4" t="s">
        <v>259</v>
      </c>
      <c r="F99" s="4" t="s">
        <v>235</v>
      </c>
      <c r="H99" s="4">
        <v>-765.28</v>
      </c>
      <c r="I99" s="4">
        <v>1094.25</v>
      </c>
      <c r="J99" s="4">
        <v>1094.25</v>
      </c>
      <c r="K99" s="4">
        <v>0</v>
      </c>
      <c r="L99" s="4">
        <v>0</v>
      </c>
      <c r="M99" s="4">
        <v>0</v>
      </c>
      <c r="N99" s="4">
        <v>-765.28</v>
      </c>
      <c r="O99" s="4">
        <v>1094.25</v>
      </c>
      <c r="P99" s="4">
        <v>1094.25</v>
      </c>
      <c r="Q99" s="4">
        <v>0</v>
      </c>
      <c r="R99" s="4">
        <v>0</v>
      </c>
      <c r="S99" s="4">
        <v>0</v>
      </c>
      <c r="T99" s="4">
        <v>1859.53</v>
      </c>
      <c r="U99" s="4">
        <v>1859.53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E99" s="4" t="s">
        <v>182</v>
      </c>
      <c r="AF99" s="4" t="s">
        <v>233</v>
      </c>
      <c r="AG99" s="4" t="s">
        <v>234</v>
      </c>
      <c r="AH99" s="4" t="s">
        <v>185</v>
      </c>
      <c r="AJ99" s="4" t="s">
        <v>186</v>
      </c>
      <c r="AM99" s="4" t="s">
        <v>187</v>
      </c>
      <c r="AO99" s="4">
        <v>117</v>
      </c>
      <c r="AP99" s="4">
        <v>10</v>
      </c>
      <c r="AQ99" s="4">
        <v>402</v>
      </c>
      <c r="AR99" s="4">
        <v>26</v>
      </c>
      <c r="AS99" s="4">
        <v>187</v>
      </c>
      <c r="AU99" s="4">
        <v>1</v>
      </c>
      <c r="AV99" s="4">
        <v>2</v>
      </c>
      <c r="AW99" s="4">
        <v>2</v>
      </c>
      <c r="AX99" s="4">
        <v>24</v>
      </c>
      <c r="AZ99" s="4">
        <v>2</v>
      </c>
      <c r="BC99" s="4">
        <v>0</v>
      </c>
      <c r="BD99" s="4">
        <v>0</v>
      </c>
      <c r="BE99" s="4">
        <v>0</v>
      </c>
      <c r="BF99" s="4">
        <v>-366832472</v>
      </c>
      <c r="BJ99" s="6">
        <v>1978</v>
      </c>
      <c r="BK99" s="7">
        <f t="shared" si="2"/>
        <v>0</v>
      </c>
      <c r="BL99" s="4" t="str">
        <f t="shared" si="3"/>
        <v>Util Gen Data Handling Mitchell</v>
      </c>
    </row>
    <row r="100" spans="1:64" hidden="1" x14ac:dyDescent="0.2">
      <c r="A100" s="4">
        <v>2020</v>
      </c>
      <c r="B100" s="4" t="s">
        <v>11</v>
      </c>
      <c r="C100" s="4" t="s">
        <v>178</v>
      </c>
      <c r="D100" s="4" t="s">
        <v>226</v>
      </c>
      <c r="E100" s="4" t="s">
        <v>259</v>
      </c>
      <c r="F100" s="4" t="s">
        <v>254</v>
      </c>
      <c r="H100" s="4">
        <v>0</v>
      </c>
      <c r="I100" s="4">
        <v>2340.84</v>
      </c>
      <c r="J100" s="4">
        <v>2340.84</v>
      </c>
      <c r="K100" s="4">
        <v>0</v>
      </c>
      <c r="L100" s="4">
        <v>0</v>
      </c>
      <c r="M100" s="4">
        <v>0</v>
      </c>
      <c r="N100" s="4">
        <v>0</v>
      </c>
      <c r="O100" s="4">
        <v>2340.84</v>
      </c>
      <c r="P100" s="4">
        <v>2340.84</v>
      </c>
      <c r="Q100" s="4">
        <v>0</v>
      </c>
      <c r="R100" s="4">
        <v>0</v>
      </c>
      <c r="S100" s="4">
        <v>0</v>
      </c>
      <c r="T100" s="4">
        <v>2340.84</v>
      </c>
      <c r="U100" s="4">
        <v>2340.84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E100" s="4" t="s">
        <v>182</v>
      </c>
      <c r="AF100" s="4" t="s">
        <v>233</v>
      </c>
      <c r="AG100" s="4" t="s">
        <v>234</v>
      </c>
      <c r="AH100" s="4" t="s">
        <v>185</v>
      </c>
      <c r="AJ100" s="4" t="s">
        <v>186</v>
      </c>
      <c r="AM100" s="4" t="s">
        <v>187</v>
      </c>
      <c r="AO100" s="4">
        <v>117</v>
      </c>
      <c r="AP100" s="4">
        <v>10</v>
      </c>
      <c r="AQ100" s="4">
        <v>440</v>
      </c>
      <c r="AR100" s="4">
        <v>26</v>
      </c>
      <c r="AS100" s="4">
        <v>152</v>
      </c>
      <c r="AU100" s="4">
        <v>1</v>
      </c>
      <c r="AV100" s="4">
        <v>2</v>
      </c>
      <c r="AW100" s="4">
        <v>2</v>
      </c>
      <c r="AX100" s="4">
        <v>24</v>
      </c>
      <c r="AZ100" s="4">
        <v>2</v>
      </c>
      <c r="BC100" s="4">
        <v>0</v>
      </c>
      <c r="BD100" s="4">
        <v>0</v>
      </c>
      <c r="BE100" s="4">
        <v>0</v>
      </c>
      <c r="BF100" s="4">
        <v>-366832498</v>
      </c>
      <c r="BJ100" s="6">
        <v>1978</v>
      </c>
      <c r="BK100" s="7">
        <f t="shared" si="2"/>
        <v>0</v>
      </c>
      <c r="BL100" s="4" t="str">
        <f t="shared" si="3"/>
        <v>Util Gen Furniture Mitchell</v>
      </c>
    </row>
    <row r="101" spans="1:64" hidden="1" x14ac:dyDescent="0.2">
      <c r="A101" s="4">
        <v>2020</v>
      </c>
      <c r="B101" s="4" t="s">
        <v>11</v>
      </c>
      <c r="C101" s="4" t="s">
        <v>178</v>
      </c>
      <c r="D101" s="4" t="s">
        <v>226</v>
      </c>
      <c r="E101" s="4" t="s">
        <v>259</v>
      </c>
      <c r="F101" s="4" t="s">
        <v>232</v>
      </c>
      <c r="H101" s="4">
        <v>50.77</v>
      </c>
      <c r="I101" s="4">
        <v>5067.3900000000003</v>
      </c>
      <c r="J101" s="4">
        <v>5067.3900000000003</v>
      </c>
      <c r="K101" s="4">
        <v>0</v>
      </c>
      <c r="L101" s="4">
        <v>0</v>
      </c>
      <c r="M101" s="4">
        <v>0</v>
      </c>
      <c r="N101" s="4">
        <v>50.77</v>
      </c>
      <c r="O101" s="4">
        <v>5067.3900000000003</v>
      </c>
      <c r="P101" s="4">
        <v>5067.3900000000003</v>
      </c>
      <c r="Q101" s="4">
        <v>0</v>
      </c>
      <c r="R101" s="4">
        <v>0</v>
      </c>
      <c r="S101" s="4">
        <v>0</v>
      </c>
      <c r="T101" s="4">
        <v>5016.62</v>
      </c>
      <c r="U101" s="4">
        <v>5016.62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E101" s="4" t="s">
        <v>182</v>
      </c>
      <c r="AF101" s="4" t="s">
        <v>233</v>
      </c>
      <c r="AG101" s="4" t="s">
        <v>234</v>
      </c>
      <c r="AH101" s="4" t="s">
        <v>185</v>
      </c>
      <c r="AJ101" s="4" t="s">
        <v>186</v>
      </c>
      <c r="AM101" s="4" t="s">
        <v>187</v>
      </c>
      <c r="AO101" s="4">
        <v>117</v>
      </c>
      <c r="AP101" s="4">
        <v>10</v>
      </c>
      <c r="AQ101" s="4">
        <v>440</v>
      </c>
      <c r="AR101" s="4">
        <v>26</v>
      </c>
      <c r="AS101" s="4">
        <v>85</v>
      </c>
      <c r="AU101" s="4">
        <v>1</v>
      </c>
      <c r="AV101" s="4">
        <v>2</v>
      </c>
      <c r="AW101" s="4">
        <v>2</v>
      </c>
      <c r="AX101" s="4">
        <v>24</v>
      </c>
      <c r="AZ101" s="4">
        <v>2</v>
      </c>
      <c r="BC101" s="4">
        <v>0</v>
      </c>
      <c r="BD101" s="4">
        <v>0</v>
      </c>
      <c r="BE101" s="4">
        <v>0</v>
      </c>
      <c r="BF101" s="4">
        <v>-366832421</v>
      </c>
      <c r="BJ101" s="6">
        <v>1978</v>
      </c>
      <c r="BK101" s="7">
        <f t="shared" si="2"/>
        <v>0</v>
      </c>
      <c r="BL101" s="4" t="str">
        <f t="shared" si="3"/>
        <v>Util Gen Furniture Mitchell</v>
      </c>
    </row>
    <row r="102" spans="1:64" hidden="1" x14ac:dyDescent="0.2">
      <c r="A102" s="4">
        <v>2020</v>
      </c>
      <c r="B102" s="4" t="s">
        <v>11</v>
      </c>
      <c r="C102" s="4" t="s">
        <v>178</v>
      </c>
      <c r="D102" s="4" t="s">
        <v>228</v>
      </c>
      <c r="E102" s="4" t="s">
        <v>259</v>
      </c>
      <c r="F102" s="4" t="s">
        <v>235</v>
      </c>
      <c r="H102" s="4">
        <v>0</v>
      </c>
      <c r="I102" s="4">
        <v>150.29</v>
      </c>
      <c r="J102" s="4">
        <v>150.29</v>
      </c>
      <c r="K102" s="4">
        <v>0</v>
      </c>
      <c r="L102" s="4">
        <v>0</v>
      </c>
      <c r="M102" s="4">
        <v>0</v>
      </c>
      <c r="N102" s="4">
        <v>0</v>
      </c>
      <c r="O102" s="4">
        <v>150.29</v>
      </c>
      <c r="P102" s="4">
        <v>150.29</v>
      </c>
      <c r="Q102" s="4">
        <v>0</v>
      </c>
      <c r="R102" s="4">
        <v>0</v>
      </c>
      <c r="S102" s="4">
        <v>0</v>
      </c>
      <c r="T102" s="4">
        <v>150.29</v>
      </c>
      <c r="U102" s="4">
        <v>150.29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E102" s="4" t="s">
        <v>182</v>
      </c>
      <c r="AF102" s="4" t="s">
        <v>233</v>
      </c>
      <c r="AG102" s="4" t="s">
        <v>234</v>
      </c>
      <c r="AH102" s="4" t="s">
        <v>185</v>
      </c>
      <c r="AJ102" s="4" t="s">
        <v>186</v>
      </c>
      <c r="AM102" s="4" t="s">
        <v>187</v>
      </c>
      <c r="AO102" s="4">
        <v>117</v>
      </c>
      <c r="AP102" s="4">
        <v>10</v>
      </c>
      <c r="AQ102" s="4">
        <v>498</v>
      </c>
      <c r="AR102" s="4">
        <v>26</v>
      </c>
      <c r="AS102" s="4">
        <v>187</v>
      </c>
      <c r="AU102" s="4">
        <v>1</v>
      </c>
      <c r="AV102" s="4">
        <v>2</v>
      </c>
      <c r="AW102" s="4">
        <v>2</v>
      </c>
      <c r="AX102" s="4">
        <v>24</v>
      </c>
      <c r="AZ102" s="4">
        <v>2</v>
      </c>
      <c r="BC102" s="4">
        <v>0</v>
      </c>
      <c r="BD102" s="4">
        <v>0</v>
      </c>
      <c r="BE102" s="4">
        <v>0</v>
      </c>
      <c r="BF102" s="4">
        <v>-366832255</v>
      </c>
      <c r="BJ102" s="6">
        <v>1978</v>
      </c>
      <c r="BK102" s="7">
        <f t="shared" si="2"/>
        <v>0</v>
      </c>
      <c r="BL102" s="4" t="str">
        <f t="shared" si="3"/>
        <v>Util Gen Transp Mitchell</v>
      </c>
    </row>
    <row r="103" spans="1:64" hidden="1" x14ac:dyDescent="0.2">
      <c r="A103" s="4">
        <v>2020</v>
      </c>
      <c r="B103" s="4" t="s">
        <v>11</v>
      </c>
      <c r="C103" s="4" t="s">
        <v>178</v>
      </c>
      <c r="D103" s="4" t="s">
        <v>236</v>
      </c>
      <c r="E103" s="4" t="s">
        <v>259</v>
      </c>
      <c r="F103" s="4" t="s">
        <v>237</v>
      </c>
      <c r="H103" s="4">
        <v>1412691.5</v>
      </c>
      <c r="I103" s="4">
        <v>2073373.12</v>
      </c>
      <c r="J103" s="4">
        <v>2073373.12</v>
      </c>
      <c r="K103" s="4">
        <v>0</v>
      </c>
      <c r="L103" s="4">
        <v>0</v>
      </c>
      <c r="M103" s="4">
        <v>0</v>
      </c>
      <c r="N103" s="4">
        <v>1412691.5</v>
      </c>
      <c r="O103" s="4">
        <v>2073373.12</v>
      </c>
      <c r="P103" s="4">
        <v>2073373.12</v>
      </c>
      <c r="Q103" s="4">
        <v>0</v>
      </c>
      <c r="R103" s="4">
        <v>0</v>
      </c>
      <c r="S103" s="4">
        <v>0</v>
      </c>
      <c r="T103" s="4">
        <v>751043.42</v>
      </c>
      <c r="U103" s="4">
        <v>751043.42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E103" s="4" t="s">
        <v>182</v>
      </c>
      <c r="AF103" s="4" t="s">
        <v>233</v>
      </c>
      <c r="AG103" s="4" t="s">
        <v>234</v>
      </c>
      <c r="AH103" s="4" t="s">
        <v>185</v>
      </c>
      <c r="AJ103" s="4" t="s">
        <v>186</v>
      </c>
      <c r="AM103" s="4" t="s">
        <v>187</v>
      </c>
      <c r="AO103" s="4">
        <v>117</v>
      </c>
      <c r="AP103" s="4">
        <v>10</v>
      </c>
      <c r="AQ103" s="4">
        <v>592</v>
      </c>
      <c r="AR103" s="4">
        <v>26</v>
      </c>
      <c r="AS103" s="4">
        <v>190</v>
      </c>
      <c r="AU103" s="4">
        <v>1</v>
      </c>
      <c r="AV103" s="4">
        <v>2</v>
      </c>
      <c r="AW103" s="4">
        <v>2</v>
      </c>
      <c r="AX103" s="4">
        <v>24</v>
      </c>
      <c r="AZ103" s="4">
        <v>2</v>
      </c>
      <c r="BC103" s="4">
        <v>0</v>
      </c>
      <c r="BD103" s="4">
        <v>0</v>
      </c>
      <c r="BE103" s="4">
        <v>0</v>
      </c>
      <c r="BF103" s="4">
        <v>-366832236</v>
      </c>
      <c r="BJ103" s="6">
        <v>1978</v>
      </c>
      <c r="BK103" s="7">
        <f t="shared" si="2"/>
        <v>0</v>
      </c>
      <c r="BL103" s="4" t="str">
        <f t="shared" si="3"/>
        <v>Util Steam Improv Mitchell</v>
      </c>
    </row>
    <row r="104" spans="1:64" hidden="1" x14ac:dyDescent="0.2">
      <c r="A104" s="4">
        <v>2020</v>
      </c>
      <c r="B104" s="4" t="s">
        <v>11</v>
      </c>
      <c r="C104" s="4" t="s">
        <v>178</v>
      </c>
      <c r="D104" s="4" t="s">
        <v>260</v>
      </c>
      <c r="E104" s="4" t="s">
        <v>259</v>
      </c>
      <c r="F104" s="4" t="s">
        <v>210</v>
      </c>
      <c r="H104" s="4">
        <v>774</v>
      </c>
      <c r="I104" s="4">
        <v>748.59</v>
      </c>
      <c r="J104" s="4">
        <v>694.18</v>
      </c>
      <c r="K104" s="4">
        <v>15.55</v>
      </c>
      <c r="L104" s="4">
        <v>0</v>
      </c>
      <c r="M104" s="4">
        <v>0</v>
      </c>
      <c r="N104" s="4">
        <v>774</v>
      </c>
      <c r="O104" s="4">
        <v>748.59</v>
      </c>
      <c r="P104" s="4">
        <v>709.73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E104" s="4" t="s">
        <v>182</v>
      </c>
      <c r="AF104" s="4" t="s">
        <v>233</v>
      </c>
      <c r="AG104" s="4" t="s">
        <v>214</v>
      </c>
      <c r="AH104" s="4" t="s">
        <v>215</v>
      </c>
      <c r="AJ104" s="4" t="s">
        <v>186</v>
      </c>
      <c r="AM104" s="4" t="s">
        <v>187</v>
      </c>
      <c r="AO104" s="4">
        <v>117</v>
      </c>
      <c r="AP104" s="4">
        <v>10</v>
      </c>
      <c r="AQ104" s="4">
        <v>109110</v>
      </c>
      <c r="AR104" s="4">
        <v>26</v>
      </c>
      <c r="AS104" s="4">
        <v>653</v>
      </c>
      <c r="AU104" s="4">
        <v>1</v>
      </c>
      <c r="AV104" s="4">
        <v>2</v>
      </c>
      <c r="AW104" s="4">
        <v>14</v>
      </c>
      <c r="AX104" s="4">
        <v>25</v>
      </c>
      <c r="AZ104" s="4">
        <v>2</v>
      </c>
      <c r="BC104" s="4">
        <v>0</v>
      </c>
      <c r="BD104" s="4">
        <v>0</v>
      </c>
      <c r="BE104" s="4">
        <v>0</v>
      </c>
      <c r="BF104" s="4">
        <v>-366833000</v>
      </c>
      <c r="BJ104" s="6">
        <v>1978</v>
      </c>
      <c r="BK104" s="7">
        <f t="shared" si="2"/>
        <v>38.860000000000014</v>
      </c>
      <c r="BL104" s="4" t="str">
        <f t="shared" si="3"/>
        <v>Utility General Buildings 78-80</v>
      </c>
    </row>
    <row r="105" spans="1:64" hidden="1" x14ac:dyDescent="0.2">
      <c r="A105" s="4">
        <v>2020</v>
      </c>
      <c r="B105" s="4" t="s">
        <v>11</v>
      </c>
      <c r="C105" s="4" t="s">
        <v>178</v>
      </c>
      <c r="D105" s="4" t="s">
        <v>247</v>
      </c>
      <c r="E105" s="4" t="s">
        <v>259</v>
      </c>
      <c r="F105" s="4" t="s">
        <v>248</v>
      </c>
      <c r="H105" s="4">
        <v>269</v>
      </c>
      <c r="I105" s="4">
        <v>261.29000000000002</v>
      </c>
      <c r="J105" s="4">
        <v>261.29000000000002</v>
      </c>
      <c r="K105" s="4">
        <v>0</v>
      </c>
      <c r="L105" s="4">
        <v>0</v>
      </c>
      <c r="M105" s="4">
        <v>0</v>
      </c>
      <c r="N105" s="4">
        <v>269</v>
      </c>
      <c r="O105" s="4">
        <v>261.29000000000002</v>
      </c>
      <c r="P105" s="4">
        <v>261.29000000000002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E105" s="4" t="s">
        <v>182</v>
      </c>
      <c r="AF105" s="4" t="s">
        <v>233</v>
      </c>
      <c r="AG105" s="4" t="s">
        <v>234</v>
      </c>
      <c r="AH105" s="4" t="s">
        <v>185</v>
      </c>
      <c r="AJ105" s="4" t="s">
        <v>186</v>
      </c>
      <c r="AM105" s="4" t="s">
        <v>187</v>
      </c>
      <c r="AO105" s="4">
        <v>117</v>
      </c>
      <c r="AP105" s="4">
        <v>10</v>
      </c>
      <c r="AQ105" s="4">
        <v>109130</v>
      </c>
      <c r="AR105" s="4">
        <v>26</v>
      </c>
      <c r="AS105" s="4">
        <v>608</v>
      </c>
      <c r="AU105" s="4">
        <v>1</v>
      </c>
      <c r="AV105" s="4">
        <v>2</v>
      </c>
      <c r="AW105" s="4">
        <v>2</v>
      </c>
      <c r="AX105" s="4">
        <v>24</v>
      </c>
      <c r="AZ105" s="4">
        <v>2</v>
      </c>
      <c r="BC105" s="4">
        <v>0</v>
      </c>
      <c r="BD105" s="4">
        <v>0</v>
      </c>
      <c r="BE105" s="4">
        <v>0</v>
      </c>
      <c r="BF105" s="4">
        <v>-366832942</v>
      </c>
      <c r="BJ105" s="6">
        <v>1978</v>
      </c>
      <c r="BK105" s="7">
        <f t="shared" si="2"/>
        <v>0</v>
      </c>
      <c r="BL105" s="4" t="str">
        <f t="shared" si="3"/>
        <v>Utility General Data Handling</v>
      </c>
    </row>
    <row r="106" spans="1:64" hidden="1" x14ac:dyDescent="0.2">
      <c r="A106" s="4">
        <v>2020</v>
      </c>
      <c r="B106" s="4" t="s">
        <v>11</v>
      </c>
      <c r="C106" s="4" t="s">
        <v>178</v>
      </c>
      <c r="D106" s="4" t="s">
        <v>238</v>
      </c>
      <c r="E106" s="4" t="s">
        <v>259</v>
      </c>
      <c r="F106" s="4" t="s">
        <v>239</v>
      </c>
      <c r="H106" s="4">
        <v>7790.68</v>
      </c>
      <c r="I106" s="4">
        <v>10146.33</v>
      </c>
      <c r="J106" s="4">
        <v>10146.33</v>
      </c>
      <c r="K106" s="4">
        <v>0</v>
      </c>
      <c r="L106" s="4">
        <v>0</v>
      </c>
      <c r="M106" s="4">
        <v>0</v>
      </c>
      <c r="N106" s="4">
        <v>7790.68</v>
      </c>
      <c r="O106" s="4">
        <v>10146.33</v>
      </c>
      <c r="P106" s="4">
        <v>10146.33</v>
      </c>
      <c r="Q106" s="4">
        <v>0</v>
      </c>
      <c r="R106" s="4">
        <v>0</v>
      </c>
      <c r="S106" s="4">
        <v>0</v>
      </c>
      <c r="T106" s="4">
        <v>2578.4899999999998</v>
      </c>
      <c r="U106" s="4">
        <v>2578.4899999999998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E106" s="4" t="s">
        <v>182</v>
      </c>
      <c r="AF106" s="4" t="s">
        <v>233</v>
      </c>
      <c r="AG106" s="4" t="s">
        <v>234</v>
      </c>
      <c r="AH106" s="4" t="s">
        <v>185</v>
      </c>
      <c r="AJ106" s="4" t="s">
        <v>186</v>
      </c>
      <c r="AM106" s="4" t="s">
        <v>187</v>
      </c>
      <c r="AO106" s="4">
        <v>117</v>
      </c>
      <c r="AP106" s="4">
        <v>10</v>
      </c>
      <c r="AQ106" s="4">
        <v>109120</v>
      </c>
      <c r="AR106" s="4">
        <v>26</v>
      </c>
      <c r="AS106" s="4">
        <v>605</v>
      </c>
      <c r="AU106" s="4">
        <v>1</v>
      </c>
      <c r="AV106" s="4">
        <v>2</v>
      </c>
      <c r="AW106" s="4">
        <v>2</v>
      </c>
      <c r="AX106" s="4">
        <v>24</v>
      </c>
      <c r="AZ106" s="4">
        <v>2</v>
      </c>
      <c r="BC106" s="4">
        <v>0</v>
      </c>
      <c r="BD106" s="4">
        <v>0</v>
      </c>
      <c r="BE106" s="4">
        <v>0</v>
      </c>
      <c r="BF106" s="4">
        <v>-366832938</v>
      </c>
      <c r="BJ106" s="6">
        <v>1978</v>
      </c>
      <c r="BK106" s="7">
        <f t="shared" si="2"/>
        <v>0</v>
      </c>
      <c r="BL106" s="4" t="str">
        <f t="shared" si="3"/>
        <v>Utility General Furniture</v>
      </c>
    </row>
    <row r="107" spans="1:64" hidden="1" x14ac:dyDescent="0.2">
      <c r="A107" s="4">
        <v>2020</v>
      </c>
      <c r="B107" s="4" t="s">
        <v>11</v>
      </c>
      <c r="C107" s="4" t="s">
        <v>178</v>
      </c>
      <c r="D107" s="4" t="s">
        <v>104</v>
      </c>
      <c r="E107" s="4" t="s">
        <v>259</v>
      </c>
      <c r="F107" s="4" t="s">
        <v>237</v>
      </c>
      <c r="H107" s="4">
        <v>921158.16</v>
      </c>
      <c r="I107" s="4">
        <v>6053670</v>
      </c>
      <c r="J107" s="4">
        <v>6053670</v>
      </c>
      <c r="K107" s="4">
        <v>0</v>
      </c>
      <c r="L107" s="4">
        <v>0</v>
      </c>
      <c r="M107" s="4">
        <v>0</v>
      </c>
      <c r="N107" s="4">
        <v>921158.16</v>
      </c>
      <c r="O107" s="4">
        <v>6053670</v>
      </c>
      <c r="P107" s="4">
        <v>6053670</v>
      </c>
      <c r="Q107" s="4">
        <v>0</v>
      </c>
      <c r="R107" s="4">
        <v>0</v>
      </c>
      <c r="S107" s="4">
        <v>0</v>
      </c>
      <c r="T107" s="4">
        <v>5209316.4800000004</v>
      </c>
      <c r="U107" s="4">
        <v>5209316.4800000004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E107" s="4" t="s">
        <v>182</v>
      </c>
      <c r="AF107" s="4" t="s">
        <v>233</v>
      </c>
      <c r="AG107" s="4" t="s">
        <v>234</v>
      </c>
      <c r="AH107" s="4" t="s">
        <v>185</v>
      </c>
      <c r="AJ107" s="4" t="s">
        <v>186</v>
      </c>
      <c r="AM107" s="4" t="s">
        <v>187</v>
      </c>
      <c r="AO107" s="4">
        <v>117</v>
      </c>
      <c r="AP107" s="4">
        <v>10</v>
      </c>
      <c r="AQ107" s="4">
        <v>101030</v>
      </c>
      <c r="AR107" s="4">
        <v>26</v>
      </c>
      <c r="AS107" s="4">
        <v>190</v>
      </c>
      <c r="AU107" s="4">
        <v>1</v>
      </c>
      <c r="AV107" s="4">
        <v>2</v>
      </c>
      <c r="AW107" s="4">
        <v>2</v>
      </c>
      <c r="AX107" s="4">
        <v>24</v>
      </c>
      <c r="AZ107" s="4">
        <v>2</v>
      </c>
      <c r="BC107" s="4">
        <v>0</v>
      </c>
      <c r="BD107" s="4">
        <v>0</v>
      </c>
      <c r="BE107" s="4">
        <v>0</v>
      </c>
      <c r="BF107" s="4">
        <v>-366833003</v>
      </c>
      <c r="BJ107" s="6">
        <v>1978</v>
      </c>
      <c r="BK107" s="7">
        <f t="shared" si="2"/>
        <v>0</v>
      </c>
      <c r="BL107" s="4" t="str">
        <f t="shared" si="3"/>
        <v>Utility Steam Production</v>
      </c>
    </row>
    <row r="108" spans="1:64" hidden="1" x14ac:dyDescent="0.2">
      <c r="A108" s="4">
        <v>2020</v>
      </c>
      <c r="B108" s="4" t="s">
        <v>11</v>
      </c>
      <c r="C108" s="4" t="s">
        <v>178</v>
      </c>
      <c r="D108" s="4" t="s">
        <v>230</v>
      </c>
      <c r="E108" s="4" t="s">
        <v>259</v>
      </c>
      <c r="F108" s="4" t="s">
        <v>237</v>
      </c>
      <c r="H108" s="4">
        <v>22152403.949999999</v>
      </c>
      <c r="I108" s="4">
        <v>29729579.719999999</v>
      </c>
      <c r="J108" s="4">
        <v>29729579.719999999</v>
      </c>
      <c r="K108" s="4">
        <v>0</v>
      </c>
      <c r="L108" s="4">
        <v>0</v>
      </c>
      <c r="M108" s="4">
        <v>0</v>
      </c>
      <c r="N108" s="4">
        <v>22152403.949999999</v>
      </c>
      <c r="O108" s="4">
        <v>29729579.719999999</v>
      </c>
      <c r="P108" s="4">
        <v>29729579.719999999</v>
      </c>
      <c r="Q108" s="4">
        <v>0</v>
      </c>
      <c r="R108" s="4">
        <v>0</v>
      </c>
      <c r="S108" s="4">
        <v>0</v>
      </c>
      <c r="T108" s="4">
        <v>6324219.0199999996</v>
      </c>
      <c r="U108" s="4">
        <v>6324219.0199999996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E108" s="4" t="s">
        <v>182</v>
      </c>
      <c r="AF108" s="4" t="s">
        <v>233</v>
      </c>
      <c r="AG108" s="4" t="s">
        <v>234</v>
      </c>
      <c r="AH108" s="4" t="s">
        <v>185</v>
      </c>
      <c r="AJ108" s="4" t="s">
        <v>186</v>
      </c>
      <c r="AM108" s="4" t="s">
        <v>187</v>
      </c>
      <c r="AO108" s="4">
        <v>117</v>
      </c>
      <c r="AP108" s="4">
        <v>10</v>
      </c>
      <c r="AQ108" s="4">
        <v>607</v>
      </c>
      <c r="AR108" s="4">
        <v>26</v>
      </c>
      <c r="AS108" s="4">
        <v>190</v>
      </c>
      <c r="AU108" s="4">
        <v>1</v>
      </c>
      <c r="AV108" s="4">
        <v>2</v>
      </c>
      <c r="AW108" s="4">
        <v>2</v>
      </c>
      <c r="AX108" s="4">
        <v>24</v>
      </c>
      <c r="AZ108" s="4">
        <v>2</v>
      </c>
      <c r="BC108" s="4">
        <v>0</v>
      </c>
      <c r="BD108" s="4">
        <v>0</v>
      </c>
      <c r="BE108" s="4">
        <v>0</v>
      </c>
      <c r="BF108" s="4">
        <v>-366832624</v>
      </c>
      <c r="BJ108" s="6">
        <v>1978</v>
      </c>
      <c r="BK108" s="7">
        <f t="shared" si="2"/>
        <v>0</v>
      </c>
      <c r="BL108" s="4" t="str">
        <f>'Generic Tax Classes'!$A$2</f>
        <v>Utility Steam Production</v>
      </c>
    </row>
    <row r="109" spans="1:64" hidden="1" x14ac:dyDescent="0.2">
      <c r="A109" s="4">
        <v>2020</v>
      </c>
      <c r="B109" s="4" t="s">
        <v>11</v>
      </c>
      <c r="C109" s="4" t="s">
        <v>178</v>
      </c>
      <c r="D109" s="4" t="s">
        <v>230</v>
      </c>
      <c r="E109" s="4" t="s">
        <v>259</v>
      </c>
      <c r="F109" s="4" t="s">
        <v>237</v>
      </c>
      <c r="H109" s="4">
        <v>14849537.68</v>
      </c>
      <c r="I109" s="4">
        <v>19822499.629999999</v>
      </c>
      <c r="J109" s="4">
        <v>19822499.629999999</v>
      </c>
      <c r="K109" s="4">
        <v>0</v>
      </c>
      <c r="L109" s="4">
        <v>0</v>
      </c>
      <c r="M109" s="4">
        <v>0</v>
      </c>
      <c r="N109" s="4">
        <v>14849537.68</v>
      </c>
      <c r="O109" s="4">
        <v>19822499.629999999</v>
      </c>
      <c r="P109" s="4">
        <v>19822499.629999999</v>
      </c>
      <c r="Q109" s="4">
        <v>0</v>
      </c>
      <c r="R109" s="4">
        <v>0</v>
      </c>
      <c r="S109" s="4">
        <v>0</v>
      </c>
      <c r="T109" s="4">
        <v>6704712.4900000002</v>
      </c>
      <c r="U109" s="4">
        <v>6704712.4900000002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E109" s="4" t="s">
        <v>182</v>
      </c>
      <c r="AF109" s="4" t="s">
        <v>233</v>
      </c>
      <c r="AG109" s="4" t="s">
        <v>234</v>
      </c>
      <c r="AH109" s="4" t="s">
        <v>185</v>
      </c>
      <c r="AJ109" s="4" t="s">
        <v>186</v>
      </c>
      <c r="AM109" s="4" t="s">
        <v>187</v>
      </c>
      <c r="AO109" s="4">
        <v>117</v>
      </c>
      <c r="AP109" s="4">
        <v>10</v>
      </c>
      <c r="AQ109" s="4">
        <v>607</v>
      </c>
      <c r="AR109" s="4">
        <v>26</v>
      </c>
      <c r="AS109" s="4">
        <v>190</v>
      </c>
      <c r="AU109" s="4">
        <v>1</v>
      </c>
      <c r="AV109" s="4">
        <v>2</v>
      </c>
      <c r="AW109" s="4">
        <v>2</v>
      </c>
      <c r="AX109" s="4">
        <v>24</v>
      </c>
      <c r="AZ109" s="4">
        <v>2</v>
      </c>
      <c r="BC109" s="4">
        <v>0</v>
      </c>
      <c r="BD109" s="4">
        <v>0</v>
      </c>
      <c r="BE109" s="4">
        <v>0</v>
      </c>
      <c r="BF109" s="4">
        <v>-366832320</v>
      </c>
      <c r="BJ109" s="6">
        <v>1978</v>
      </c>
      <c r="BK109" s="7">
        <f t="shared" si="2"/>
        <v>0</v>
      </c>
      <c r="BL109" s="4" t="str">
        <f>'Generic Tax Classes'!$A$2</f>
        <v>Utility Steam Production</v>
      </c>
    </row>
    <row r="110" spans="1:64" hidden="1" x14ac:dyDescent="0.2">
      <c r="A110" s="4">
        <v>2020</v>
      </c>
      <c r="B110" s="4" t="s">
        <v>11</v>
      </c>
      <c r="C110" s="4" t="s">
        <v>178</v>
      </c>
      <c r="D110" s="4" t="s">
        <v>188</v>
      </c>
      <c r="E110" s="4" t="s">
        <v>261</v>
      </c>
      <c r="F110" s="4" t="s">
        <v>253</v>
      </c>
      <c r="H110" s="4">
        <v>63.86</v>
      </c>
      <c r="I110" s="4">
        <v>63.2</v>
      </c>
      <c r="J110" s="4">
        <v>63.2</v>
      </c>
      <c r="K110" s="4">
        <v>0</v>
      </c>
      <c r="L110" s="4">
        <v>0</v>
      </c>
      <c r="M110" s="4">
        <v>0</v>
      </c>
      <c r="N110" s="4">
        <v>63.86</v>
      </c>
      <c r="O110" s="4">
        <v>63.2</v>
      </c>
      <c r="P110" s="4">
        <v>63.2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E110" s="4" t="s">
        <v>182</v>
      </c>
      <c r="AF110" s="4" t="s">
        <v>233</v>
      </c>
      <c r="AG110" s="4" t="s">
        <v>214</v>
      </c>
      <c r="AH110" s="4" t="s">
        <v>215</v>
      </c>
      <c r="AJ110" s="4" t="s">
        <v>186</v>
      </c>
      <c r="AM110" s="4" t="s">
        <v>187</v>
      </c>
      <c r="AO110" s="4">
        <v>117</v>
      </c>
      <c r="AP110" s="4">
        <v>10</v>
      </c>
      <c r="AQ110" s="4">
        <v>233</v>
      </c>
      <c r="AR110" s="4">
        <v>27</v>
      </c>
      <c r="AS110" s="4">
        <v>578</v>
      </c>
      <c r="AU110" s="4">
        <v>1</v>
      </c>
      <c r="AV110" s="4">
        <v>2</v>
      </c>
      <c r="AW110" s="4">
        <v>14</v>
      </c>
      <c r="AX110" s="4">
        <v>25</v>
      </c>
      <c r="AZ110" s="4">
        <v>2</v>
      </c>
      <c r="BC110" s="4">
        <v>0</v>
      </c>
      <c r="BD110" s="4">
        <v>0</v>
      </c>
      <c r="BE110" s="4">
        <v>0</v>
      </c>
      <c r="BF110" s="4">
        <v>-366832254</v>
      </c>
      <c r="BJ110" s="6">
        <v>1979</v>
      </c>
      <c r="BK110" s="7">
        <f t="shared" si="2"/>
        <v>0</v>
      </c>
      <c r="BL110" s="4" t="str">
        <f t="shared" si="3"/>
        <v>NonUtility General Mitchell</v>
      </c>
    </row>
    <row r="111" spans="1:64" hidden="1" x14ac:dyDescent="0.2">
      <c r="A111" s="4">
        <v>2020</v>
      </c>
      <c r="B111" s="4" t="s">
        <v>11</v>
      </c>
      <c r="C111" s="4" t="s">
        <v>178</v>
      </c>
      <c r="D111" s="4" t="s">
        <v>245</v>
      </c>
      <c r="E111" s="4" t="s">
        <v>261</v>
      </c>
      <c r="F111" s="4" t="s">
        <v>235</v>
      </c>
      <c r="H111" s="4">
        <v>-323.57</v>
      </c>
      <c r="I111" s="4">
        <v>267.37</v>
      </c>
      <c r="J111" s="4">
        <v>267.37</v>
      </c>
      <c r="K111" s="4">
        <v>0</v>
      </c>
      <c r="L111" s="4">
        <v>0</v>
      </c>
      <c r="M111" s="4">
        <v>0</v>
      </c>
      <c r="N111" s="4">
        <v>-323.57</v>
      </c>
      <c r="O111" s="4">
        <v>267.37</v>
      </c>
      <c r="P111" s="4">
        <v>267.37</v>
      </c>
      <c r="Q111" s="4">
        <v>0</v>
      </c>
      <c r="R111" s="4">
        <v>0</v>
      </c>
      <c r="S111" s="4">
        <v>0</v>
      </c>
      <c r="T111" s="4">
        <v>590.94000000000005</v>
      </c>
      <c r="U111" s="4">
        <v>590.94000000000005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E111" s="4" t="s">
        <v>182</v>
      </c>
      <c r="AF111" s="4" t="s">
        <v>233</v>
      </c>
      <c r="AG111" s="4" t="s">
        <v>234</v>
      </c>
      <c r="AH111" s="4" t="s">
        <v>185</v>
      </c>
      <c r="AJ111" s="4" t="s">
        <v>186</v>
      </c>
      <c r="AM111" s="4" t="s">
        <v>187</v>
      </c>
      <c r="AO111" s="4">
        <v>117</v>
      </c>
      <c r="AP111" s="4">
        <v>10</v>
      </c>
      <c r="AQ111" s="4">
        <v>390</v>
      </c>
      <c r="AR111" s="4">
        <v>27</v>
      </c>
      <c r="AS111" s="4">
        <v>187</v>
      </c>
      <c r="AU111" s="4">
        <v>1</v>
      </c>
      <c r="AV111" s="4">
        <v>2</v>
      </c>
      <c r="AW111" s="4">
        <v>2</v>
      </c>
      <c r="AX111" s="4">
        <v>24</v>
      </c>
      <c r="AZ111" s="4">
        <v>2</v>
      </c>
      <c r="BC111" s="4">
        <v>0</v>
      </c>
      <c r="BD111" s="4">
        <v>0</v>
      </c>
      <c r="BE111" s="4">
        <v>0</v>
      </c>
      <c r="BF111" s="4">
        <v>-366832215</v>
      </c>
      <c r="BJ111" s="6">
        <v>1979</v>
      </c>
      <c r="BK111" s="7">
        <f t="shared" si="2"/>
        <v>0</v>
      </c>
      <c r="BL111" s="4" t="str">
        <f t="shared" si="3"/>
        <v>Util Gen Comm Mitchell</v>
      </c>
    </row>
    <row r="112" spans="1:64" hidden="1" x14ac:dyDescent="0.2">
      <c r="A112" s="4">
        <v>2020</v>
      </c>
      <c r="B112" s="4" t="s">
        <v>11</v>
      </c>
      <c r="C112" s="4" t="s">
        <v>178</v>
      </c>
      <c r="D112" s="4" t="s">
        <v>246</v>
      </c>
      <c r="E112" s="4" t="s">
        <v>261</v>
      </c>
      <c r="F112" s="4" t="s">
        <v>235</v>
      </c>
      <c r="H112" s="4">
        <v>92.81</v>
      </c>
      <c r="I112" s="4">
        <v>140.91999999999999</v>
      </c>
      <c r="J112" s="4">
        <v>140.91999999999999</v>
      </c>
      <c r="K112" s="4">
        <v>0</v>
      </c>
      <c r="L112" s="4">
        <v>0</v>
      </c>
      <c r="M112" s="4">
        <v>0</v>
      </c>
      <c r="N112" s="4">
        <v>92.81</v>
      </c>
      <c r="O112" s="4">
        <v>140.91999999999999</v>
      </c>
      <c r="P112" s="4">
        <v>140.91999999999999</v>
      </c>
      <c r="Q112" s="4">
        <v>0</v>
      </c>
      <c r="R112" s="4">
        <v>0</v>
      </c>
      <c r="S112" s="4">
        <v>0</v>
      </c>
      <c r="T112" s="4">
        <v>48.11</v>
      </c>
      <c r="U112" s="4">
        <v>48.11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E112" s="4" t="s">
        <v>182</v>
      </c>
      <c r="AF112" s="4" t="s">
        <v>233</v>
      </c>
      <c r="AG112" s="4" t="s">
        <v>234</v>
      </c>
      <c r="AH112" s="4" t="s">
        <v>185</v>
      </c>
      <c r="AJ112" s="4" t="s">
        <v>186</v>
      </c>
      <c r="AM112" s="4" t="s">
        <v>187</v>
      </c>
      <c r="AO112" s="4">
        <v>117</v>
      </c>
      <c r="AP112" s="4">
        <v>10</v>
      </c>
      <c r="AQ112" s="4">
        <v>402</v>
      </c>
      <c r="AR112" s="4">
        <v>27</v>
      </c>
      <c r="AS112" s="4">
        <v>187</v>
      </c>
      <c r="AU112" s="4">
        <v>1</v>
      </c>
      <c r="AV112" s="4">
        <v>2</v>
      </c>
      <c r="AW112" s="4">
        <v>2</v>
      </c>
      <c r="AX112" s="4">
        <v>24</v>
      </c>
      <c r="AZ112" s="4">
        <v>2</v>
      </c>
      <c r="BC112" s="4">
        <v>0</v>
      </c>
      <c r="BD112" s="4">
        <v>0</v>
      </c>
      <c r="BE112" s="4">
        <v>0</v>
      </c>
      <c r="BF112" s="4">
        <v>-366832758</v>
      </c>
      <c r="BJ112" s="6">
        <v>1979</v>
      </c>
      <c r="BK112" s="7">
        <f t="shared" si="2"/>
        <v>0</v>
      </c>
      <c r="BL112" s="4" t="str">
        <f t="shared" si="3"/>
        <v>Util Gen Data Handling Mitchell</v>
      </c>
    </row>
    <row r="113" spans="1:64" hidden="1" x14ac:dyDescent="0.2">
      <c r="A113" s="4">
        <v>2020</v>
      </c>
      <c r="B113" s="4" t="s">
        <v>11</v>
      </c>
      <c r="C113" s="4" t="s">
        <v>178</v>
      </c>
      <c r="D113" s="4" t="s">
        <v>226</v>
      </c>
      <c r="E113" s="4" t="s">
        <v>261</v>
      </c>
      <c r="F113" s="4" t="s">
        <v>232</v>
      </c>
      <c r="H113" s="4">
        <v>198.59</v>
      </c>
      <c r="I113" s="4">
        <v>912.69</v>
      </c>
      <c r="J113" s="4">
        <v>912.69</v>
      </c>
      <c r="K113" s="4">
        <v>0</v>
      </c>
      <c r="L113" s="4">
        <v>0</v>
      </c>
      <c r="M113" s="4">
        <v>0</v>
      </c>
      <c r="N113" s="4">
        <v>198.59</v>
      </c>
      <c r="O113" s="4">
        <v>912.69</v>
      </c>
      <c r="P113" s="4">
        <v>912.69</v>
      </c>
      <c r="Q113" s="4">
        <v>0</v>
      </c>
      <c r="R113" s="4">
        <v>0</v>
      </c>
      <c r="S113" s="4">
        <v>0</v>
      </c>
      <c r="T113" s="4">
        <v>714.11</v>
      </c>
      <c r="U113" s="4">
        <v>714.11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E113" s="4" t="s">
        <v>182</v>
      </c>
      <c r="AF113" s="4" t="s">
        <v>233</v>
      </c>
      <c r="AG113" s="4" t="s">
        <v>234</v>
      </c>
      <c r="AH113" s="4" t="s">
        <v>185</v>
      </c>
      <c r="AJ113" s="4" t="s">
        <v>186</v>
      </c>
      <c r="AM113" s="4" t="s">
        <v>187</v>
      </c>
      <c r="AO113" s="4">
        <v>117</v>
      </c>
      <c r="AP113" s="4">
        <v>10</v>
      </c>
      <c r="AQ113" s="4">
        <v>440</v>
      </c>
      <c r="AR113" s="4">
        <v>27</v>
      </c>
      <c r="AS113" s="4">
        <v>85</v>
      </c>
      <c r="AU113" s="4">
        <v>1</v>
      </c>
      <c r="AV113" s="4">
        <v>2</v>
      </c>
      <c r="AW113" s="4">
        <v>2</v>
      </c>
      <c r="AX113" s="4">
        <v>24</v>
      </c>
      <c r="AZ113" s="4">
        <v>2</v>
      </c>
      <c r="BC113" s="4">
        <v>0</v>
      </c>
      <c r="BD113" s="4">
        <v>0</v>
      </c>
      <c r="BE113" s="4">
        <v>0</v>
      </c>
      <c r="BF113" s="4">
        <v>-366832681</v>
      </c>
      <c r="BJ113" s="6">
        <v>1979</v>
      </c>
      <c r="BK113" s="7">
        <f t="shared" si="2"/>
        <v>0</v>
      </c>
      <c r="BL113" s="4" t="str">
        <f t="shared" si="3"/>
        <v>Util Gen Furniture Mitchell</v>
      </c>
    </row>
    <row r="114" spans="1:64" hidden="1" x14ac:dyDescent="0.2">
      <c r="A114" s="4">
        <v>2020</v>
      </c>
      <c r="B114" s="4" t="s">
        <v>11</v>
      </c>
      <c r="C114" s="4" t="s">
        <v>178</v>
      </c>
      <c r="D114" s="4" t="s">
        <v>226</v>
      </c>
      <c r="E114" s="4" t="s">
        <v>261</v>
      </c>
      <c r="F114" s="4" t="s">
        <v>254</v>
      </c>
      <c r="H114" s="4">
        <v>0</v>
      </c>
      <c r="I114" s="4">
        <v>766.43</v>
      </c>
      <c r="J114" s="4">
        <v>766.43</v>
      </c>
      <c r="K114" s="4">
        <v>0</v>
      </c>
      <c r="L114" s="4">
        <v>0</v>
      </c>
      <c r="M114" s="4">
        <v>0</v>
      </c>
      <c r="N114" s="4">
        <v>0</v>
      </c>
      <c r="O114" s="4">
        <v>766.43</v>
      </c>
      <c r="P114" s="4">
        <v>766.43</v>
      </c>
      <c r="Q114" s="4">
        <v>0</v>
      </c>
      <c r="R114" s="4">
        <v>0</v>
      </c>
      <c r="S114" s="4">
        <v>0</v>
      </c>
      <c r="T114" s="4">
        <v>766.43</v>
      </c>
      <c r="U114" s="4">
        <v>766.43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E114" s="4" t="s">
        <v>182</v>
      </c>
      <c r="AF114" s="4" t="s">
        <v>233</v>
      </c>
      <c r="AG114" s="4" t="s">
        <v>234</v>
      </c>
      <c r="AH114" s="4" t="s">
        <v>185</v>
      </c>
      <c r="AJ114" s="4" t="s">
        <v>186</v>
      </c>
      <c r="AM114" s="4" t="s">
        <v>187</v>
      </c>
      <c r="AO114" s="4">
        <v>117</v>
      </c>
      <c r="AP114" s="4">
        <v>10</v>
      </c>
      <c r="AQ114" s="4">
        <v>440</v>
      </c>
      <c r="AR114" s="4">
        <v>27</v>
      </c>
      <c r="AS114" s="4">
        <v>152</v>
      </c>
      <c r="AU114" s="4">
        <v>1</v>
      </c>
      <c r="AV114" s="4">
        <v>2</v>
      </c>
      <c r="AW114" s="4">
        <v>2</v>
      </c>
      <c r="AX114" s="4">
        <v>24</v>
      </c>
      <c r="AZ114" s="4">
        <v>2</v>
      </c>
      <c r="BC114" s="4">
        <v>0</v>
      </c>
      <c r="BD114" s="4">
        <v>0</v>
      </c>
      <c r="BE114" s="4">
        <v>0</v>
      </c>
      <c r="BF114" s="4">
        <v>-366832259</v>
      </c>
      <c r="BJ114" s="6">
        <v>1979</v>
      </c>
      <c r="BK114" s="7">
        <f t="shared" si="2"/>
        <v>0</v>
      </c>
      <c r="BL114" s="4" t="str">
        <f t="shared" si="3"/>
        <v>Util Gen Furniture Mitchell</v>
      </c>
    </row>
    <row r="115" spans="1:64" hidden="1" x14ac:dyDescent="0.2">
      <c r="A115" s="4">
        <v>2020</v>
      </c>
      <c r="B115" s="4" t="s">
        <v>11</v>
      </c>
      <c r="C115" s="4" t="s">
        <v>178</v>
      </c>
      <c r="D115" s="4" t="s">
        <v>262</v>
      </c>
      <c r="E115" s="4" t="s">
        <v>261</v>
      </c>
      <c r="F115" s="4" t="s">
        <v>263</v>
      </c>
      <c r="H115" s="4">
        <v>72869.279999999999</v>
      </c>
      <c r="I115" s="4">
        <v>72869.279999999999</v>
      </c>
      <c r="J115" s="4">
        <v>72869.279999999999</v>
      </c>
      <c r="K115" s="4">
        <v>0</v>
      </c>
      <c r="L115" s="4">
        <v>0</v>
      </c>
      <c r="M115" s="4">
        <v>0</v>
      </c>
      <c r="N115" s="4">
        <v>72869.279999999999</v>
      </c>
      <c r="O115" s="4">
        <v>72869.279999999999</v>
      </c>
      <c r="P115" s="4">
        <v>72869.279999999999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E115" s="4" t="s">
        <v>182</v>
      </c>
      <c r="AF115" s="4" t="s">
        <v>233</v>
      </c>
      <c r="AG115" s="4" t="s">
        <v>234</v>
      </c>
      <c r="AH115" s="4" t="s">
        <v>185</v>
      </c>
      <c r="AJ115" s="4" t="s">
        <v>186</v>
      </c>
      <c r="AM115" s="4" t="s">
        <v>187</v>
      </c>
      <c r="AO115" s="4">
        <v>117</v>
      </c>
      <c r="AP115" s="4">
        <v>10</v>
      </c>
      <c r="AQ115" s="4">
        <v>562</v>
      </c>
      <c r="AR115" s="4">
        <v>27</v>
      </c>
      <c r="AS115" s="4">
        <v>556</v>
      </c>
      <c r="AU115" s="4">
        <v>1</v>
      </c>
      <c r="AV115" s="4">
        <v>2</v>
      </c>
      <c r="AW115" s="4">
        <v>2</v>
      </c>
      <c r="AX115" s="4">
        <v>24</v>
      </c>
      <c r="AZ115" s="4">
        <v>2</v>
      </c>
      <c r="BC115" s="4">
        <v>0</v>
      </c>
      <c r="BD115" s="4">
        <v>0</v>
      </c>
      <c r="BE115" s="4">
        <v>0</v>
      </c>
      <c r="BF115" s="4">
        <v>-366832825</v>
      </c>
      <c r="BJ115" s="6">
        <v>1979</v>
      </c>
      <c r="BK115" s="7">
        <f t="shared" si="2"/>
        <v>0</v>
      </c>
      <c r="BL115" s="4" t="str">
        <f t="shared" si="3"/>
        <v>Util RiverTransDryDocks Mitchell</v>
      </c>
    </row>
    <row r="116" spans="1:64" hidden="1" x14ac:dyDescent="0.2">
      <c r="A116" s="4">
        <v>2020</v>
      </c>
      <c r="B116" s="4" t="s">
        <v>11</v>
      </c>
      <c r="C116" s="4" t="s">
        <v>178</v>
      </c>
      <c r="D116" s="4" t="s">
        <v>238</v>
      </c>
      <c r="E116" s="4" t="s">
        <v>261</v>
      </c>
      <c r="F116" s="4" t="s">
        <v>239</v>
      </c>
      <c r="H116" s="4">
        <v>0</v>
      </c>
      <c r="I116" s="4">
        <v>7432.95</v>
      </c>
      <c r="J116" s="4">
        <v>7432.95</v>
      </c>
      <c r="K116" s="4">
        <v>0</v>
      </c>
      <c r="L116" s="4">
        <v>0</v>
      </c>
      <c r="M116" s="4">
        <v>0</v>
      </c>
      <c r="N116" s="4">
        <v>0</v>
      </c>
      <c r="O116" s="4">
        <v>7432.95</v>
      </c>
      <c r="P116" s="4">
        <v>7432.95</v>
      </c>
      <c r="Q116" s="4">
        <v>0</v>
      </c>
      <c r="R116" s="4">
        <v>0</v>
      </c>
      <c r="S116" s="4">
        <v>0</v>
      </c>
      <c r="T116" s="4">
        <v>7432.95</v>
      </c>
      <c r="U116" s="4">
        <v>7432.95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E116" s="4" t="s">
        <v>182</v>
      </c>
      <c r="AF116" s="4" t="s">
        <v>233</v>
      </c>
      <c r="AG116" s="4" t="s">
        <v>234</v>
      </c>
      <c r="AH116" s="4" t="s">
        <v>185</v>
      </c>
      <c r="AJ116" s="4" t="s">
        <v>186</v>
      </c>
      <c r="AM116" s="4" t="s">
        <v>187</v>
      </c>
      <c r="AO116" s="4">
        <v>117</v>
      </c>
      <c r="AP116" s="4">
        <v>10</v>
      </c>
      <c r="AQ116" s="4">
        <v>109120</v>
      </c>
      <c r="AR116" s="4">
        <v>27</v>
      </c>
      <c r="AS116" s="4">
        <v>605</v>
      </c>
      <c r="AU116" s="4">
        <v>1</v>
      </c>
      <c r="AV116" s="4">
        <v>2</v>
      </c>
      <c r="AW116" s="4">
        <v>2</v>
      </c>
      <c r="AX116" s="4">
        <v>24</v>
      </c>
      <c r="AZ116" s="4">
        <v>2</v>
      </c>
      <c r="BC116" s="4">
        <v>0</v>
      </c>
      <c r="BD116" s="4">
        <v>0</v>
      </c>
      <c r="BE116" s="4">
        <v>0</v>
      </c>
      <c r="BF116" s="4">
        <v>-366832983</v>
      </c>
      <c r="BJ116" s="6">
        <v>1979</v>
      </c>
      <c r="BK116" s="7">
        <f t="shared" si="2"/>
        <v>0</v>
      </c>
      <c r="BL116" s="4" t="str">
        <f t="shared" si="3"/>
        <v>Utility General Furniture</v>
      </c>
    </row>
    <row r="117" spans="1:64" hidden="1" x14ac:dyDescent="0.2">
      <c r="A117" s="4">
        <v>2020</v>
      </c>
      <c r="B117" s="4" t="s">
        <v>11</v>
      </c>
      <c r="C117" s="4" t="s">
        <v>178</v>
      </c>
      <c r="D117" s="4" t="s">
        <v>264</v>
      </c>
      <c r="E117" s="4" t="s">
        <v>261</v>
      </c>
      <c r="F117" s="4" t="s">
        <v>241</v>
      </c>
      <c r="H117" s="4">
        <v>422570.69</v>
      </c>
      <c r="I117" s="4">
        <v>387318.34</v>
      </c>
      <c r="J117" s="4">
        <v>387318.34</v>
      </c>
      <c r="K117" s="4">
        <v>0</v>
      </c>
      <c r="L117" s="4">
        <v>0</v>
      </c>
      <c r="M117" s="4">
        <v>0</v>
      </c>
      <c r="N117" s="4">
        <v>422570.69</v>
      </c>
      <c r="O117" s="4">
        <v>387318.34</v>
      </c>
      <c r="P117" s="4">
        <v>387318.34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E117" s="4" t="s">
        <v>182</v>
      </c>
      <c r="AF117" s="4" t="s">
        <v>233</v>
      </c>
      <c r="AG117" s="4" t="s">
        <v>234</v>
      </c>
      <c r="AH117" s="4" t="s">
        <v>185</v>
      </c>
      <c r="AJ117" s="4" t="s">
        <v>190</v>
      </c>
      <c r="AM117" s="4" t="s">
        <v>187</v>
      </c>
      <c r="AO117" s="4">
        <v>117</v>
      </c>
      <c r="AP117" s="4">
        <v>10</v>
      </c>
      <c r="AQ117" s="4">
        <v>543</v>
      </c>
      <c r="AR117" s="4">
        <v>27</v>
      </c>
      <c r="AS117" s="4">
        <v>403</v>
      </c>
      <c r="AU117" s="4">
        <v>1</v>
      </c>
      <c r="AV117" s="4">
        <v>2</v>
      </c>
      <c r="AW117" s="4">
        <v>2</v>
      </c>
      <c r="AX117" s="4">
        <v>24</v>
      </c>
      <c r="AZ117" s="4">
        <v>3</v>
      </c>
      <c r="BC117" s="4">
        <v>0</v>
      </c>
      <c r="BD117" s="4">
        <v>0</v>
      </c>
      <c r="BE117" s="4">
        <v>0</v>
      </c>
      <c r="BF117" s="4">
        <v>-366832668</v>
      </c>
      <c r="BJ117" s="6">
        <v>1979</v>
      </c>
      <c r="BK117" s="7">
        <f t="shared" si="2"/>
        <v>0</v>
      </c>
      <c r="BL117" s="4" t="str">
        <f t="shared" si="3"/>
        <v>Utility Mining Other Mitchell</v>
      </c>
    </row>
    <row r="118" spans="1:64" hidden="1" x14ac:dyDescent="0.2">
      <c r="A118" s="4">
        <v>2020</v>
      </c>
      <c r="B118" s="4" t="s">
        <v>11</v>
      </c>
      <c r="C118" s="4" t="s">
        <v>178</v>
      </c>
      <c r="D118" s="4" t="s">
        <v>249</v>
      </c>
      <c r="E118" s="4" t="s">
        <v>261</v>
      </c>
      <c r="F118" s="4" t="s">
        <v>237</v>
      </c>
      <c r="H118" s="4">
        <v>0</v>
      </c>
      <c r="I118" s="4">
        <v>1558112</v>
      </c>
      <c r="J118" s="4">
        <v>1558112</v>
      </c>
      <c r="K118" s="4">
        <v>0</v>
      </c>
      <c r="L118" s="4">
        <v>0</v>
      </c>
      <c r="M118" s="4">
        <v>0</v>
      </c>
      <c r="N118" s="4">
        <v>0</v>
      </c>
      <c r="O118" s="4">
        <v>1558112</v>
      </c>
      <c r="P118" s="4">
        <v>1558112</v>
      </c>
      <c r="Q118" s="4">
        <v>0</v>
      </c>
      <c r="R118" s="4">
        <v>0</v>
      </c>
      <c r="S118" s="4">
        <v>0</v>
      </c>
      <c r="T118" s="4">
        <v>1558112</v>
      </c>
      <c r="U118" s="4">
        <v>1558112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E118" s="4" t="s">
        <v>182</v>
      </c>
      <c r="AF118" s="4" t="s">
        <v>233</v>
      </c>
      <c r="AG118" s="4" t="s">
        <v>234</v>
      </c>
      <c r="AH118" s="4" t="s">
        <v>185</v>
      </c>
      <c r="AJ118" s="4" t="s">
        <v>186</v>
      </c>
      <c r="AM118" s="4" t="s">
        <v>187</v>
      </c>
      <c r="AO118" s="4">
        <v>117</v>
      </c>
      <c r="AP118" s="4">
        <v>10</v>
      </c>
      <c r="AQ118" s="4">
        <v>101050</v>
      </c>
      <c r="AR118" s="4">
        <v>27</v>
      </c>
      <c r="AS118" s="4">
        <v>190</v>
      </c>
      <c r="AU118" s="4">
        <v>1</v>
      </c>
      <c r="AV118" s="4">
        <v>2</v>
      </c>
      <c r="AW118" s="4">
        <v>2</v>
      </c>
      <c r="AX118" s="4">
        <v>24</v>
      </c>
      <c r="AZ118" s="4">
        <v>2</v>
      </c>
      <c r="BC118" s="4">
        <v>0</v>
      </c>
      <c r="BD118" s="4">
        <v>0</v>
      </c>
      <c r="BE118" s="4">
        <v>0</v>
      </c>
      <c r="BF118" s="4">
        <v>-366832963</v>
      </c>
      <c r="BJ118" s="6">
        <v>1979</v>
      </c>
      <c r="BK118" s="7">
        <f t="shared" si="2"/>
        <v>0</v>
      </c>
      <c r="BL118" s="4" t="str">
        <f t="shared" si="3"/>
        <v>Utility Steam Improvements</v>
      </c>
    </row>
    <row r="119" spans="1:64" hidden="1" x14ac:dyDescent="0.2">
      <c r="A119" s="4">
        <v>2020</v>
      </c>
      <c r="B119" s="4" t="s">
        <v>11</v>
      </c>
      <c r="C119" s="4" t="s">
        <v>178</v>
      </c>
      <c r="D119" s="4" t="s">
        <v>104</v>
      </c>
      <c r="E119" s="4" t="s">
        <v>261</v>
      </c>
      <c r="F119" s="4" t="s">
        <v>237</v>
      </c>
      <c r="H119" s="4">
        <v>0</v>
      </c>
      <c r="I119" s="4">
        <v>2640782</v>
      </c>
      <c r="J119" s="4">
        <v>2640782</v>
      </c>
      <c r="K119" s="4">
        <v>0</v>
      </c>
      <c r="L119" s="4">
        <v>0</v>
      </c>
      <c r="M119" s="4">
        <v>0</v>
      </c>
      <c r="N119" s="4">
        <v>0</v>
      </c>
      <c r="O119" s="4">
        <v>2640782</v>
      </c>
      <c r="P119" s="4">
        <v>2640782</v>
      </c>
      <c r="Q119" s="4">
        <v>0</v>
      </c>
      <c r="R119" s="4">
        <v>0</v>
      </c>
      <c r="S119" s="4">
        <v>0</v>
      </c>
      <c r="T119" s="4">
        <v>2640782</v>
      </c>
      <c r="U119" s="4">
        <v>2640782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E119" s="4" t="s">
        <v>182</v>
      </c>
      <c r="AF119" s="4" t="s">
        <v>233</v>
      </c>
      <c r="AG119" s="4" t="s">
        <v>234</v>
      </c>
      <c r="AH119" s="4" t="s">
        <v>185</v>
      </c>
      <c r="AJ119" s="4" t="s">
        <v>186</v>
      </c>
      <c r="AM119" s="4" t="s">
        <v>187</v>
      </c>
      <c r="AO119" s="4">
        <v>117</v>
      </c>
      <c r="AP119" s="4">
        <v>10</v>
      </c>
      <c r="AQ119" s="4">
        <v>101030</v>
      </c>
      <c r="AR119" s="4">
        <v>27</v>
      </c>
      <c r="AS119" s="4">
        <v>190</v>
      </c>
      <c r="AU119" s="4">
        <v>1</v>
      </c>
      <c r="AV119" s="4">
        <v>2</v>
      </c>
      <c r="AW119" s="4">
        <v>2</v>
      </c>
      <c r="AX119" s="4">
        <v>24</v>
      </c>
      <c r="AZ119" s="4">
        <v>2</v>
      </c>
      <c r="BC119" s="4">
        <v>0</v>
      </c>
      <c r="BD119" s="4">
        <v>0</v>
      </c>
      <c r="BE119" s="4">
        <v>0</v>
      </c>
      <c r="BF119" s="4">
        <v>-366832916</v>
      </c>
      <c r="BJ119" s="6">
        <v>1979</v>
      </c>
      <c r="BK119" s="7">
        <f t="shared" si="2"/>
        <v>0</v>
      </c>
      <c r="BL119" s="4" t="str">
        <f t="shared" si="3"/>
        <v>Utility Steam Production</v>
      </c>
    </row>
    <row r="120" spans="1:64" hidden="1" x14ac:dyDescent="0.2">
      <c r="A120" s="4">
        <v>2020</v>
      </c>
      <c r="B120" s="4" t="s">
        <v>11</v>
      </c>
      <c r="C120" s="4" t="s">
        <v>178</v>
      </c>
      <c r="D120" s="4" t="s">
        <v>230</v>
      </c>
      <c r="E120" s="4" t="s">
        <v>261</v>
      </c>
      <c r="F120" s="4" t="s">
        <v>237</v>
      </c>
      <c r="H120" s="4">
        <v>563204.15</v>
      </c>
      <c r="I120" s="4">
        <v>1166012.71</v>
      </c>
      <c r="J120" s="4">
        <v>1166012.71</v>
      </c>
      <c r="K120" s="4">
        <v>0</v>
      </c>
      <c r="L120" s="4">
        <v>0</v>
      </c>
      <c r="M120" s="4">
        <v>0</v>
      </c>
      <c r="N120" s="4">
        <v>563204.15</v>
      </c>
      <c r="O120" s="4">
        <v>1166012.71</v>
      </c>
      <c r="P120" s="4">
        <v>1166012.71</v>
      </c>
      <c r="Q120" s="4">
        <v>0</v>
      </c>
      <c r="R120" s="4">
        <v>0</v>
      </c>
      <c r="S120" s="4">
        <v>0</v>
      </c>
      <c r="T120" s="4">
        <v>572746.31999999995</v>
      </c>
      <c r="U120" s="4">
        <v>572746.31999999995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E120" s="4" t="s">
        <v>182</v>
      </c>
      <c r="AF120" s="4" t="s">
        <v>233</v>
      </c>
      <c r="AG120" s="4" t="s">
        <v>234</v>
      </c>
      <c r="AH120" s="4" t="s">
        <v>185</v>
      </c>
      <c r="AJ120" s="4" t="s">
        <v>186</v>
      </c>
      <c r="AM120" s="4" t="s">
        <v>187</v>
      </c>
      <c r="AO120" s="4">
        <v>117</v>
      </c>
      <c r="AP120" s="4">
        <v>10</v>
      </c>
      <c r="AQ120" s="4">
        <v>607</v>
      </c>
      <c r="AR120" s="4">
        <v>27</v>
      </c>
      <c r="AS120" s="4">
        <v>190</v>
      </c>
      <c r="AU120" s="4">
        <v>1</v>
      </c>
      <c r="AV120" s="4">
        <v>2</v>
      </c>
      <c r="AW120" s="4">
        <v>2</v>
      </c>
      <c r="AX120" s="4">
        <v>24</v>
      </c>
      <c r="AZ120" s="4">
        <v>2</v>
      </c>
      <c r="BC120" s="4">
        <v>0</v>
      </c>
      <c r="BD120" s="4">
        <v>0</v>
      </c>
      <c r="BE120" s="4">
        <v>0</v>
      </c>
      <c r="BF120" s="4">
        <v>-366832321</v>
      </c>
      <c r="BJ120" s="6">
        <v>1979</v>
      </c>
      <c r="BK120" s="7">
        <f t="shared" si="2"/>
        <v>0</v>
      </c>
      <c r="BL120" s="4" t="str">
        <f>'Generic Tax Classes'!$A$2</f>
        <v>Utility Steam Production</v>
      </c>
    </row>
    <row r="121" spans="1:64" hidden="1" x14ac:dyDescent="0.2">
      <c r="A121" s="4">
        <v>2020</v>
      </c>
      <c r="B121" s="4" t="s">
        <v>11</v>
      </c>
      <c r="C121" s="4" t="s">
        <v>178</v>
      </c>
      <c r="D121" s="4" t="s">
        <v>230</v>
      </c>
      <c r="E121" s="4" t="s">
        <v>261</v>
      </c>
      <c r="F121" s="4" t="s">
        <v>237</v>
      </c>
      <c r="H121" s="4">
        <v>612431.81999999995</v>
      </c>
      <c r="I121" s="4">
        <v>676401.8</v>
      </c>
      <c r="J121" s="4">
        <v>676401.8</v>
      </c>
      <c r="K121" s="4">
        <v>0</v>
      </c>
      <c r="L121" s="4">
        <v>0</v>
      </c>
      <c r="M121" s="4">
        <v>0</v>
      </c>
      <c r="N121" s="4">
        <v>612431.81999999995</v>
      </c>
      <c r="O121" s="4">
        <v>676401.8</v>
      </c>
      <c r="P121" s="4">
        <v>676401.8</v>
      </c>
      <c r="Q121" s="4">
        <v>0</v>
      </c>
      <c r="R121" s="4">
        <v>0</v>
      </c>
      <c r="S121" s="4">
        <v>0</v>
      </c>
      <c r="T121" s="4">
        <v>79560.94</v>
      </c>
      <c r="U121" s="4">
        <v>79560.94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E121" s="4" t="s">
        <v>182</v>
      </c>
      <c r="AF121" s="4" t="s">
        <v>233</v>
      </c>
      <c r="AG121" s="4" t="s">
        <v>234</v>
      </c>
      <c r="AH121" s="4" t="s">
        <v>185</v>
      </c>
      <c r="AJ121" s="4" t="s">
        <v>186</v>
      </c>
      <c r="AM121" s="4" t="s">
        <v>187</v>
      </c>
      <c r="AO121" s="4">
        <v>117</v>
      </c>
      <c r="AP121" s="4">
        <v>10</v>
      </c>
      <c r="AQ121" s="4">
        <v>607</v>
      </c>
      <c r="AR121" s="4">
        <v>27</v>
      </c>
      <c r="AS121" s="4">
        <v>190</v>
      </c>
      <c r="AU121" s="4">
        <v>1</v>
      </c>
      <c r="AV121" s="4">
        <v>2</v>
      </c>
      <c r="AW121" s="4">
        <v>2</v>
      </c>
      <c r="AX121" s="4">
        <v>24</v>
      </c>
      <c r="AZ121" s="4">
        <v>2</v>
      </c>
      <c r="BC121" s="4">
        <v>0</v>
      </c>
      <c r="BD121" s="4">
        <v>0</v>
      </c>
      <c r="BE121" s="4">
        <v>0</v>
      </c>
      <c r="BF121" s="4">
        <v>-366832263</v>
      </c>
      <c r="BJ121" s="6">
        <v>1979</v>
      </c>
      <c r="BK121" s="7">
        <f t="shared" si="2"/>
        <v>0</v>
      </c>
      <c r="BL121" s="4" t="str">
        <f>'Generic Tax Classes'!$A$2</f>
        <v>Utility Steam Production</v>
      </c>
    </row>
    <row r="122" spans="1:64" hidden="1" x14ac:dyDescent="0.2">
      <c r="A122" s="4">
        <v>2020</v>
      </c>
      <c r="B122" s="4" t="s">
        <v>11</v>
      </c>
      <c r="C122" s="4" t="s">
        <v>178</v>
      </c>
      <c r="D122" s="4" t="s">
        <v>188</v>
      </c>
      <c r="E122" s="4" t="s">
        <v>265</v>
      </c>
      <c r="F122" s="4" t="s">
        <v>253</v>
      </c>
      <c r="H122" s="4">
        <v>119.76</v>
      </c>
      <c r="I122" s="4">
        <v>113.62</v>
      </c>
      <c r="J122" s="4">
        <v>113.62</v>
      </c>
      <c r="K122" s="4">
        <v>0</v>
      </c>
      <c r="L122" s="4">
        <v>0</v>
      </c>
      <c r="M122" s="4">
        <v>0</v>
      </c>
      <c r="N122" s="4">
        <v>119.76</v>
      </c>
      <c r="O122" s="4">
        <v>113.62</v>
      </c>
      <c r="P122" s="4">
        <v>113.62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E122" s="4" t="s">
        <v>182</v>
      </c>
      <c r="AF122" s="4" t="s">
        <v>233</v>
      </c>
      <c r="AG122" s="4" t="s">
        <v>214</v>
      </c>
      <c r="AH122" s="4" t="s">
        <v>215</v>
      </c>
      <c r="AJ122" s="4" t="s">
        <v>186</v>
      </c>
      <c r="AM122" s="4" t="s">
        <v>187</v>
      </c>
      <c r="AO122" s="4">
        <v>117</v>
      </c>
      <c r="AP122" s="4">
        <v>10</v>
      </c>
      <c r="AQ122" s="4">
        <v>233</v>
      </c>
      <c r="AR122" s="4">
        <v>28</v>
      </c>
      <c r="AS122" s="4">
        <v>578</v>
      </c>
      <c r="AU122" s="4">
        <v>1</v>
      </c>
      <c r="AV122" s="4">
        <v>2</v>
      </c>
      <c r="AW122" s="4">
        <v>14</v>
      </c>
      <c r="AX122" s="4">
        <v>25</v>
      </c>
      <c r="AZ122" s="4">
        <v>2</v>
      </c>
      <c r="BC122" s="4">
        <v>0</v>
      </c>
      <c r="BD122" s="4">
        <v>0</v>
      </c>
      <c r="BE122" s="4">
        <v>0</v>
      </c>
      <c r="BF122" s="4">
        <v>-366832336</v>
      </c>
      <c r="BJ122" s="6">
        <v>1980</v>
      </c>
      <c r="BK122" s="7">
        <f t="shared" si="2"/>
        <v>0</v>
      </c>
      <c r="BL122" s="4" t="str">
        <f t="shared" si="3"/>
        <v>NonUtility General Mitchell</v>
      </c>
    </row>
    <row r="123" spans="1:64" hidden="1" x14ac:dyDescent="0.2">
      <c r="A123" s="4">
        <v>2020</v>
      </c>
      <c r="B123" s="4" t="s">
        <v>11</v>
      </c>
      <c r="C123" s="4" t="s">
        <v>178</v>
      </c>
      <c r="D123" s="4" t="s">
        <v>245</v>
      </c>
      <c r="E123" s="4" t="s">
        <v>265</v>
      </c>
      <c r="F123" s="4" t="s">
        <v>235</v>
      </c>
      <c r="H123" s="4">
        <v>-1033.47</v>
      </c>
      <c r="I123" s="4">
        <v>70.86</v>
      </c>
      <c r="J123" s="4">
        <v>70.86</v>
      </c>
      <c r="K123" s="4">
        <v>0</v>
      </c>
      <c r="L123" s="4">
        <v>0</v>
      </c>
      <c r="M123" s="4">
        <v>0</v>
      </c>
      <c r="N123" s="4">
        <v>-1033.47</v>
      </c>
      <c r="O123" s="4">
        <v>70.86</v>
      </c>
      <c r="P123" s="4">
        <v>70.86</v>
      </c>
      <c r="Q123" s="4">
        <v>0</v>
      </c>
      <c r="R123" s="4">
        <v>0</v>
      </c>
      <c r="S123" s="4">
        <v>0</v>
      </c>
      <c r="T123" s="4">
        <v>1104.33</v>
      </c>
      <c r="U123" s="4">
        <v>1104.33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E123" s="4" t="s">
        <v>182</v>
      </c>
      <c r="AF123" s="4" t="s">
        <v>233</v>
      </c>
      <c r="AG123" s="4" t="s">
        <v>234</v>
      </c>
      <c r="AH123" s="4" t="s">
        <v>185</v>
      </c>
      <c r="AJ123" s="4" t="s">
        <v>186</v>
      </c>
      <c r="AM123" s="4" t="s">
        <v>187</v>
      </c>
      <c r="AO123" s="4">
        <v>117</v>
      </c>
      <c r="AP123" s="4">
        <v>10</v>
      </c>
      <c r="AQ123" s="4">
        <v>390</v>
      </c>
      <c r="AR123" s="4">
        <v>28</v>
      </c>
      <c r="AS123" s="4">
        <v>187</v>
      </c>
      <c r="AU123" s="4">
        <v>1</v>
      </c>
      <c r="AV123" s="4">
        <v>2</v>
      </c>
      <c r="AW123" s="4">
        <v>2</v>
      </c>
      <c r="AX123" s="4">
        <v>24</v>
      </c>
      <c r="AZ123" s="4">
        <v>2</v>
      </c>
      <c r="BC123" s="4">
        <v>0</v>
      </c>
      <c r="BD123" s="4">
        <v>0</v>
      </c>
      <c r="BE123" s="4">
        <v>0</v>
      </c>
      <c r="BF123" s="4">
        <v>-366832373</v>
      </c>
      <c r="BJ123" s="6">
        <v>1980</v>
      </c>
      <c r="BK123" s="7">
        <f t="shared" si="2"/>
        <v>0</v>
      </c>
      <c r="BL123" s="4" t="str">
        <f t="shared" si="3"/>
        <v>Util Gen Comm Mitchell</v>
      </c>
    </row>
    <row r="124" spans="1:64" hidden="1" x14ac:dyDescent="0.2">
      <c r="A124" s="4">
        <v>2020</v>
      </c>
      <c r="B124" s="4" t="s">
        <v>11</v>
      </c>
      <c r="C124" s="4" t="s">
        <v>178</v>
      </c>
      <c r="D124" s="4" t="s">
        <v>246</v>
      </c>
      <c r="E124" s="4" t="s">
        <v>265</v>
      </c>
      <c r="F124" s="4" t="s">
        <v>235</v>
      </c>
      <c r="H124" s="4">
        <v>-15.68</v>
      </c>
      <c r="I124" s="4">
        <v>10.14</v>
      </c>
      <c r="J124" s="4">
        <v>10.14</v>
      </c>
      <c r="K124" s="4">
        <v>0</v>
      </c>
      <c r="L124" s="4">
        <v>0</v>
      </c>
      <c r="M124" s="4">
        <v>0</v>
      </c>
      <c r="N124" s="4">
        <v>-15.68</v>
      </c>
      <c r="O124" s="4">
        <v>10.14</v>
      </c>
      <c r="P124" s="4">
        <v>10.14</v>
      </c>
      <c r="Q124" s="4">
        <v>0</v>
      </c>
      <c r="R124" s="4">
        <v>0</v>
      </c>
      <c r="S124" s="4">
        <v>0</v>
      </c>
      <c r="T124" s="4">
        <v>25.82</v>
      </c>
      <c r="U124" s="4">
        <v>25.82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E124" s="4" t="s">
        <v>182</v>
      </c>
      <c r="AF124" s="4" t="s">
        <v>233</v>
      </c>
      <c r="AG124" s="4" t="s">
        <v>234</v>
      </c>
      <c r="AH124" s="4" t="s">
        <v>185</v>
      </c>
      <c r="AJ124" s="4" t="s">
        <v>186</v>
      </c>
      <c r="AM124" s="4" t="s">
        <v>187</v>
      </c>
      <c r="AO124" s="4">
        <v>117</v>
      </c>
      <c r="AP124" s="4">
        <v>10</v>
      </c>
      <c r="AQ124" s="4">
        <v>402</v>
      </c>
      <c r="AR124" s="4">
        <v>28</v>
      </c>
      <c r="AS124" s="4">
        <v>187</v>
      </c>
      <c r="AU124" s="4">
        <v>1</v>
      </c>
      <c r="AV124" s="4">
        <v>2</v>
      </c>
      <c r="AW124" s="4">
        <v>2</v>
      </c>
      <c r="AX124" s="4">
        <v>24</v>
      </c>
      <c r="AZ124" s="4">
        <v>2</v>
      </c>
      <c r="BC124" s="4">
        <v>0</v>
      </c>
      <c r="BD124" s="4">
        <v>0</v>
      </c>
      <c r="BE124" s="4">
        <v>0</v>
      </c>
      <c r="BF124" s="4">
        <v>-366832548</v>
      </c>
      <c r="BJ124" s="6">
        <v>1980</v>
      </c>
      <c r="BK124" s="7">
        <f t="shared" si="2"/>
        <v>0</v>
      </c>
      <c r="BL124" s="4" t="str">
        <f t="shared" si="3"/>
        <v>Util Gen Data Handling Mitchell</v>
      </c>
    </row>
    <row r="125" spans="1:64" hidden="1" x14ac:dyDescent="0.2">
      <c r="A125" s="4">
        <v>2020</v>
      </c>
      <c r="B125" s="4" t="s">
        <v>11</v>
      </c>
      <c r="C125" s="4" t="s">
        <v>178</v>
      </c>
      <c r="D125" s="4" t="s">
        <v>226</v>
      </c>
      <c r="E125" s="4" t="s">
        <v>265</v>
      </c>
      <c r="F125" s="4" t="s">
        <v>232</v>
      </c>
      <c r="H125" s="4">
        <v>156.41</v>
      </c>
      <c r="I125" s="4">
        <v>607.78</v>
      </c>
      <c r="J125" s="4">
        <v>607.78</v>
      </c>
      <c r="K125" s="4">
        <v>0</v>
      </c>
      <c r="L125" s="4">
        <v>0</v>
      </c>
      <c r="M125" s="4">
        <v>0</v>
      </c>
      <c r="N125" s="4">
        <v>156.41</v>
      </c>
      <c r="O125" s="4">
        <v>607.78</v>
      </c>
      <c r="P125" s="4">
        <v>607.78</v>
      </c>
      <c r="Q125" s="4">
        <v>0</v>
      </c>
      <c r="R125" s="4">
        <v>0</v>
      </c>
      <c r="S125" s="4">
        <v>0</v>
      </c>
      <c r="T125" s="4">
        <v>451.38</v>
      </c>
      <c r="U125" s="4">
        <v>451.38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E125" s="4" t="s">
        <v>182</v>
      </c>
      <c r="AF125" s="4" t="s">
        <v>233</v>
      </c>
      <c r="AG125" s="4" t="s">
        <v>234</v>
      </c>
      <c r="AH125" s="4" t="s">
        <v>185</v>
      </c>
      <c r="AJ125" s="4" t="s">
        <v>186</v>
      </c>
      <c r="AM125" s="4" t="s">
        <v>187</v>
      </c>
      <c r="AO125" s="4">
        <v>117</v>
      </c>
      <c r="AP125" s="4">
        <v>10</v>
      </c>
      <c r="AQ125" s="4">
        <v>440</v>
      </c>
      <c r="AR125" s="4">
        <v>28</v>
      </c>
      <c r="AS125" s="4">
        <v>85</v>
      </c>
      <c r="AU125" s="4">
        <v>1</v>
      </c>
      <c r="AV125" s="4">
        <v>2</v>
      </c>
      <c r="AW125" s="4">
        <v>2</v>
      </c>
      <c r="AX125" s="4">
        <v>24</v>
      </c>
      <c r="AZ125" s="4">
        <v>2</v>
      </c>
      <c r="BC125" s="4">
        <v>0</v>
      </c>
      <c r="BD125" s="4">
        <v>0</v>
      </c>
      <c r="BE125" s="4">
        <v>0</v>
      </c>
      <c r="BF125" s="4">
        <v>-366832523</v>
      </c>
      <c r="BJ125" s="6">
        <v>1980</v>
      </c>
      <c r="BK125" s="7">
        <f t="shared" si="2"/>
        <v>0</v>
      </c>
      <c r="BL125" s="4" t="str">
        <f t="shared" si="3"/>
        <v>Util Gen Furniture Mitchell</v>
      </c>
    </row>
    <row r="126" spans="1:64" hidden="1" x14ac:dyDescent="0.2">
      <c r="A126" s="4">
        <v>2020</v>
      </c>
      <c r="B126" s="4" t="s">
        <v>11</v>
      </c>
      <c r="C126" s="4" t="s">
        <v>178</v>
      </c>
      <c r="D126" s="4" t="s">
        <v>226</v>
      </c>
      <c r="E126" s="4" t="s">
        <v>265</v>
      </c>
      <c r="F126" s="4" t="s">
        <v>254</v>
      </c>
      <c r="H126" s="4">
        <v>0</v>
      </c>
      <c r="I126" s="4">
        <v>128.19999999999999</v>
      </c>
      <c r="J126" s="4">
        <v>128.19999999999999</v>
      </c>
      <c r="K126" s="4">
        <v>0</v>
      </c>
      <c r="L126" s="4">
        <v>0</v>
      </c>
      <c r="M126" s="4">
        <v>0</v>
      </c>
      <c r="N126" s="4">
        <v>0</v>
      </c>
      <c r="O126" s="4">
        <v>128.19999999999999</v>
      </c>
      <c r="P126" s="4">
        <v>128.19999999999999</v>
      </c>
      <c r="Q126" s="4">
        <v>0</v>
      </c>
      <c r="R126" s="4">
        <v>0</v>
      </c>
      <c r="S126" s="4">
        <v>0</v>
      </c>
      <c r="T126" s="4">
        <v>128.19999999999999</v>
      </c>
      <c r="U126" s="4">
        <v>128.19999999999999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E126" s="4" t="s">
        <v>182</v>
      </c>
      <c r="AF126" s="4" t="s">
        <v>233</v>
      </c>
      <c r="AG126" s="4" t="s">
        <v>234</v>
      </c>
      <c r="AH126" s="4" t="s">
        <v>185</v>
      </c>
      <c r="AJ126" s="4" t="s">
        <v>186</v>
      </c>
      <c r="AM126" s="4" t="s">
        <v>187</v>
      </c>
      <c r="AO126" s="4">
        <v>117</v>
      </c>
      <c r="AP126" s="4">
        <v>10</v>
      </c>
      <c r="AQ126" s="4">
        <v>440</v>
      </c>
      <c r="AR126" s="4">
        <v>28</v>
      </c>
      <c r="AS126" s="4">
        <v>152</v>
      </c>
      <c r="AU126" s="4">
        <v>1</v>
      </c>
      <c r="AV126" s="4">
        <v>2</v>
      </c>
      <c r="AW126" s="4">
        <v>2</v>
      </c>
      <c r="AX126" s="4">
        <v>24</v>
      </c>
      <c r="AZ126" s="4">
        <v>2</v>
      </c>
      <c r="BC126" s="4">
        <v>0</v>
      </c>
      <c r="BD126" s="4">
        <v>0</v>
      </c>
      <c r="BE126" s="4">
        <v>0</v>
      </c>
      <c r="BF126" s="4">
        <v>-366832442</v>
      </c>
      <c r="BJ126" s="6">
        <v>1980</v>
      </c>
      <c r="BK126" s="7">
        <f t="shared" si="2"/>
        <v>0</v>
      </c>
      <c r="BL126" s="4" t="str">
        <f t="shared" si="3"/>
        <v>Util Gen Furniture Mitchell</v>
      </c>
    </row>
    <row r="127" spans="1:64" hidden="1" x14ac:dyDescent="0.2">
      <c r="A127" s="4">
        <v>2020</v>
      </c>
      <c r="B127" s="4" t="s">
        <v>11</v>
      </c>
      <c r="C127" s="4" t="s">
        <v>178</v>
      </c>
      <c r="D127" s="4" t="s">
        <v>228</v>
      </c>
      <c r="E127" s="4" t="s">
        <v>265</v>
      </c>
      <c r="F127" s="4" t="s">
        <v>235</v>
      </c>
      <c r="H127" s="4">
        <v>88.84</v>
      </c>
      <c r="I127" s="4">
        <v>100.16</v>
      </c>
      <c r="J127" s="4">
        <v>100.16</v>
      </c>
      <c r="K127" s="4">
        <v>0</v>
      </c>
      <c r="L127" s="4">
        <v>0</v>
      </c>
      <c r="M127" s="4">
        <v>0</v>
      </c>
      <c r="N127" s="4">
        <v>88.84</v>
      </c>
      <c r="O127" s="4">
        <v>100.16</v>
      </c>
      <c r="P127" s="4">
        <v>100.16</v>
      </c>
      <c r="Q127" s="4">
        <v>0</v>
      </c>
      <c r="R127" s="4">
        <v>0</v>
      </c>
      <c r="S127" s="4">
        <v>0</v>
      </c>
      <c r="T127" s="4">
        <v>11.33</v>
      </c>
      <c r="U127" s="4">
        <v>11.33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E127" s="4" t="s">
        <v>182</v>
      </c>
      <c r="AF127" s="4" t="s">
        <v>233</v>
      </c>
      <c r="AG127" s="4" t="s">
        <v>234</v>
      </c>
      <c r="AH127" s="4" t="s">
        <v>185</v>
      </c>
      <c r="AJ127" s="4" t="s">
        <v>186</v>
      </c>
      <c r="AM127" s="4" t="s">
        <v>187</v>
      </c>
      <c r="AO127" s="4">
        <v>117</v>
      </c>
      <c r="AP127" s="4">
        <v>10</v>
      </c>
      <c r="AQ127" s="4">
        <v>498</v>
      </c>
      <c r="AR127" s="4">
        <v>28</v>
      </c>
      <c r="AS127" s="4">
        <v>187</v>
      </c>
      <c r="AU127" s="4">
        <v>1</v>
      </c>
      <c r="AV127" s="4">
        <v>2</v>
      </c>
      <c r="AW127" s="4">
        <v>2</v>
      </c>
      <c r="AX127" s="4">
        <v>24</v>
      </c>
      <c r="AZ127" s="4">
        <v>2</v>
      </c>
      <c r="BC127" s="4">
        <v>0</v>
      </c>
      <c r="BD127" s="4">
        <v>0</v>
      </c>
      <c r="BE127" s="4">
        <v>0</v>
      </c>
      <c r="BF127" s="4">
        <v>-366832651</v>
      </c>
      <c r="BJ127" s="6">
        <v>1980</v>
      </c>
      <c r="BK127" s="7">
        <f t="shared" si="2"/>
        <v>0</v>
      </c>
      <c r="BL127" s="4" t="str">
        <f t="shared" si="3"/>
        <v>Util Gen Transp Mitchell</v>
      </c>
    </row>
    <row r="128" spans="1:64" hidden="1" x14ac:dyDescent="0.2">
      <c r="A128" s="4">
        <v>2020</v>
      </c>
      <c r="B128" s="4" t="s">
        <v>11</v>
      </c>
      <c r="C128" s="4" t="s">
        <v>178</v>
      </c>
      <c r="D128" s="4" t="s">
        <v>262</v>
      </c>
      <c r="E128" s="4" t="s">
        <v>265</v>
      </c>
      <c r="F128" s="4" t="s">
        <v>263</v>
      </c>
      <c r="H128" s="4">
        <v>10484.73</v>
      </c>
      <c r="I128" s="4">
        <v>10484.73</v>
      </c>
      <c r="J128" s="4">
        <v>10484.73</v>
      </c>
      <c r="K128" s="4">
        <v>0</v>
      </c>
      <c r="L128" s="4">
        <v>0</v>
      </c>
      <c r="M128" s="4">
        <v>0</v>
      </c>
      <c r="N128" s="4">
        <v>10484.73</v>
      </c>
      <c r="O128" s="4">
        <v>10484.73</v>
      </c>
      <c r="P128" s="4">
        <v>10484.73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E128" s="4" t="s">
        <v>182</v>
      </c>
      <c r="AF128" s="4" t="s">
        <v>233</v>
      </c>
      <c r="AG128" s="4" t="s">
        <v>234</v>
      </c>
      <c r="AH128" s="4" t="s">
        <v>185</v>
      </c>
      <c r="AJ128" s="4" t="s">
        <v>186</v>
      </c>
      <c r="AM128" s="4" t="s">
        <v>187</v>
      </c>
      <c r="AO128" s="4">
        <v>117</v>
      </c>
      <c r="AP128" s="4">
        <v>10</v>
      </c>
      <c r="AQ128" s="4">
        <v>562</v>
      </c>
      <c r="AR128" s="4">
        <v>28</v>
      </c>
      <c r="AS128" s="4">
        <v>556</v>
      </c>
      <c r="AU128" s="4">
        <v>1</v>
      </c>
      <c r="AV128" s="4">
        <v>2</v>
      </c>
      <c r="AW128" s="4">
        <v>2</v>
      </c>
      <c r="AX128" s="4">
        <v>24</v>
      </c>
      <c r="AZ128" s="4">
        <v>2</v>
      </c>
      <c r="BC128" s="4">
        <v>0</v>
      </c>
      <c r="BD128" s="4">
        <v>0</v>
      </c>
      <c r="BE128" s="4">
        <v>0</v>
      </c>
      <c r="BF128" s="4">
        <v>-366832824</v>
      </c>
      <c r="BJ128" s="6">
        <v>1980</v>
      </c>
      <c r="BK128" s="7">
        <f t="shared" si="2"/>
        <v>0</v>
      </c>
      <c r="BL128" s="4" t="str">
        <f t="shared" si="3"/>
        <v>Util RiverTransDryDocks Mitchell</v>
      </c>
    </row>
    <row r="129" spans="1:64" hidden="1" x14ac:dyDescent="0.2">
      <c r="A129" s="4">
        <v>2020</v>
      </c>
      <c r="B129" s="4" t="s">
        <v>11</v>
      </c>
      <c r="C129" s="4" t="s">
        <v>178</v>
      </c>
      <c r="D129" s="4" t="s">
        <v>236</v>
      </c>
      <c r="E129" s="4" t="s">
        <v>265</v>
      </c>
      <c r="F129" s="4" t="s">
        <v>237</v>
      </c>
      <c r="H129" s="4">
        <v>66926.38</v>
      </c>
      <c r="I129" s="4">
        <v>102256.66</v>
      </c>
      <c r="J129" s="4">
        <v>102256.66</v>
      </c>
      <c r="K129" s="4">
        <v>0</v>
      </c>
      <c r="L129" s="4">
        <v>0</v>
      </c>
      <c r="M129" s="4">
        <v>0</v>
      </c>
      <c r="N129" s="4">
        <v>66926.38</v>
      </c>
      <c r="O129" s="4">
        <v>102256.66</v>
      </c>
      <c r="P129" s="4">
        <v>102256.66</v>
      </c>
      <c r="Q129" s="4">
        <v>0</v>
      </c>
      <c r="R129" s="4">
        <v>0</v>
      </c>
      <c r="S129" s="4">
        <v>0</v>
      </c>
      <c r="T129" s="4">
        <v>39880.160000000003</v>
      </c>
      <c r="U129" s="4">
        <v>39880.160000000003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E129" s="4" t="s">
        <v>182</v>
      </c>
      <c r="AF129" s="4" t="s">
        <v>233</v>
      </c>
      <c r="AG129" s="4" t="s">
        <v>234</v>
      </c>
      <c r="AH129" s="4" t="s">
        <v>185</v>
      </c>
      <c r="AJ129" s="4" t="s">
        <v>186</v>
      </c>
      <c r="AM129" s="4" t="s">
        <v>187</v>
      </c>
      <c r="AO129" s="4">
        <v>117</v>
      </c>
      <c r="AP129" s="4">
        <v>10</v>
      </c>
      <c r="AQ129" s="4">
        <v>592</v>
      </c>
      <c r="AR129" s="4">
        <v>28</v>
      </c>
      <c r="AS129" s="4">
        <v>190</v>
      </c>
      <c r="AU129" s="4">
        <v>1</v>
      </c>
      <c r="AV129" s="4">
        <v>2</v>
      </c>
      <c r="AW129" s="4">
        <v>2</v>
      </c>
      <c r="AX129" s="4">
        <v>24</v>
      </c>
      <c r="AZ129" s="4">
        <v>2</v>
      </c>
      <c r="BC129" s="4">
        <v>0</v>
      </c>
      <c r="BD129" s="4">
        <v>0</v>
      </c>
      <c r="BE129" s="4">
        <v>0</v>
      </c>
      <c r="BF129" s="4">
        <v>-366832562</v>
      </c>
      <c r="BJ129" s="6">
        <v>1980</v>
      </c>
      <c r="BK129" s="7">
        <f t="shared" si="2"/>
        <v>0</v>
      </c>
      <c r="BL129" s="4" t="str">
        <f t="shared" si="3"/>
        <v>Util Steam Improv Mitchell</v>
      </c>
    </row>
    <row r="130" spans="1:64" hidden="1" x14ac:dyDescent="0.2">
      <c r="A130" s="4">
        <v>2020</v>
      </c>
      <c r="B130" s="4" t="s">
        <v>11</v>
      </c>
      <c r="C130" s="4" t="s">
        <v>178</v>
      </c>
      <c r="D130" s="4" t="s">
        <v>238</v>
      </c>
      <c r="E130" s="4" t="s">
        <v>265</v>
      </c>
      <c r="F130" s="4" t="s">
        <v>239</v>
      </c>
      <c r="H130" s="4">
        <v>0</v>
      </c>
      <c r="I130" s="4">
        <v>720</v>
      </c>
      <c r="J130" s="4">
        <v>720</v>
      </c>
      <c r="K130" s="4">
        <v>0</v>
      </c>
      <c r="L130" s="4">
        <v>0</v>
      </c>
      <c r="M130" s="4">
        <v>0</v>
      </c>
      <c r="N130" s="4">
        <v>0</v>
      </c>
      <c r="O130" s="4">
        <v>720</v>
      </c>
      <c r="P130" s="4">
        <v>720</v>
      </c>
      <c r="Q130" s="4">
        <v>0</v>
      </c>
      <c r="R130" s="4">
        <v>0</v>
      </c>
      <c r="S130" s="4">
        <v>0</v>
      </c>
      <c r="T130" s="4">
        <v>720</v>
      </c>
      <c r="U130" s="4">
        <v>720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E130" s="4" t="s">
        <v>182</v>
      </c>
      <c r="AF130" s="4" t="s">
        <v>233</v>
      </c>
      <c r="AG130" s="4" t="s">
        <v>234</v>
      </c>
      <c r="AH130" s="4" t="s">
        <v>185</v>
      </c>
      <c r="AJ130" s="4" t="s">
        <v>186</v>
      </c>
      <c r="AM130" s="4" t="s">
        <v>187</v>
      </c>
      <c r="AO130" s="4">
        <v>117</v>
      </c>
      <c r="AP130" s="4">
        <v>10</v>
      </c>
      <c r="AQ130" s="4">
        <v>109120</v>
      </c>
      <c r="AR130" s="4">
        <v>28</v>
      </c>
      <c r="AS130" s="4">
        <v>605</v>
      </c>
      <c r="AU130" s="4">
        <v>1</v>
      </c>
      <c r="AV130" s="4">
        <v>2</v>
      </c>
      <c r="AW130" s="4">
        <v>2</v>
      </c>
      <c r="AX130" s="4">
        <v>24</v>
      </c>
      <c r="AZ130" s="4">
        <v>2</v>
      </c>
      <c r="BC130" s="4">
        <v>0</v>
      </c>
      <c r="BD130" s="4">
        <v>0</v>
      </c>
      <c r="BE130" s="4">
        <v>0</v>
      </c>
      <c r="BF130" s="4">
        <v>-366832953</v>
      </c>
      <c r="BJ130" s="6">
        <v>1980</v>
      </c>
      <c r="BK130" s="7">
        <f t="shared" ref="BK130:BK191" si="4">O130-P130</f>
        <v>0</v>
      </c>
      <c r="BL130" s="4" t="str">
        <f t="shared" ref="BL130:BL189" si="5">D130</f>
        <v>Utility General Furniture</v>
      </c>
    </row>
    <row r="131" spans="1:64" hidden="1" x14ac:dyDescent="0.2">
      <c r="A131" s="4">
        <v>2020</v>
      </c>
      <c r="B131" s="4" t="s">
        <v>11</v>
      </c>
      <c r="C131" s="4" t="s">
        <v>178</v>
      </c>
      <c r="D131" s="4" t="s">
        <v>264</v>
      </c>
      <c r="E131" s="4" t="s">
        <v>265</v>
      </c>
      <c r="F131" s="4" t="s">
        <v>241</v>
      </c>
      <c r="H131" s="4">
        <v>28940.23</v>
      </c>
      <c r="I131" s="4">
        <v>26765.919999999998</v>
      </c>
      <c r="J131" s="4">
        <v>26765.919999999998</v>
      </c>
      <c r="K131" s="4">
        <v>0</v>
      </c>
      <c r="L131" s="4">
        <v>0</v>
      </c>
      <c r="M131" s="4">
        <v>0</v>
      </c>
      <c r="N131" s="4">
        <v>28940.23</v>
      </c>
      <c r="O131" s="4">
        <v>26765.919999999998</v>
      </c>
      <c r="P131" s="4">
        <v>26765.919999999998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E131" s="4" t="s">
        <v>182</v>
      </c>
      <c r="AF131" s="4" t="s">
        <v>233</v>
      </c>
      <c r="AG131" s="4" t="s">
        <v>234</v>
      </c>
      <c r="AH131" s="4" t="s">
        <v>185</v>
      </c>
      <c r="AJ131" s="4" t="s">
        <v>190</v>
      </c>
      <c r="AM131" s="4" t="s">
        <v>187</v>
      </c>
      <c r="AO131" s="4">
        <v>117</v>
      </c>
      <c r="AP131" s="4">
        <v>10</v>
      </c>
      <c r="AQ131" s="4">
        <v>543</v>
      </c>
      <c r="AR131" s="4">
        <v>28</v>
      </c>
      <c r="AS131" s="4">
        <v>403</v>
      </c>
      <c r="AU131" s="4">
        <v>1</v>
      </c>
      <c r="AV131" s="4">
        <v>2</v>
      </c>
      <c r="AW131" s="4">
        <v>2</v>
      </c>
      <c r="AX131" s="4">
        <v>24</v>
      </c>
      <c r="AZ131" s="4">
        <v>3</v>
      </c>
      <c r="BC131" s="4">
        <v>0</v>
      </c>
      <c r="BD131" s="4">
        <v>0</v>
      </c>
      <c r="BE131" s="4">
        <v>0</v>
      </c>
      <c r="BF131" s="4">
        <v>-366832212</v>
      </c>
      <c r="BJ131" s="6">
        <v>1980</v>
      </c>
      <c r="BK131" s="7">
        <f t="shared" si="4"/>
        <v>0</v>
      </c>
      <c r="BL131" s="4" t="str">
        <f t="shared" si="5"/>
        <v>Utility Mining Other Mitchell</v>
      </c>
    </row>
    <row r="132" spans="1:64" hidden="1" x14ac:dyDescent="0.2">
      <c r="A132" s="4">
        <v>2020</v>
      </c>
      <c r="B132" s="4" t="s">
        <v>11</v>
      </c>
      <c r="C132" s="4" t="s">
        <v>178</v>
      </c>
      <c r="D132" s="4" t="s">
        <v>249</v>
      </c>
      <c r="E132" s="4" t="s">
        <v>265</v>
      </c>
      <c r="F132" s="4" t="s">
        <v>237</v>
      </c>
      <c r="H132" s="4">
        <v>420402.33</v>
      </c>
      <c r="I132" s="4">
        <v>1178047</v>
      </c>
      <c r="J132" s="4">
        <v>1178047</v>
      </c>
      <c r="K132" s="4">
        <v>0</v>
      </c>
      <c r="L132" s="4">
        <v>0</v>
      </c>
      <c r="M132" s="4">
        <v>0</v>
      </c>
      <c r="N132" s="4">
        <v>420402.33</v>
      </c>
      <c r="O132" s="4">
        <v>1178047</v>
      </c>
      <c r="P132" s="4">
        <v>1178047</v>
      </c>
      <c r="Q132" s="4">
        <v>0</v>
      </c>
      <c r="R132" s="4">
        <v>0</v>
      </c>
      <c r="S132" s="4">
        <v>0</v>
      </c>
      <c r="T132" s="4">
        <v>783187.33</v>
      </c>
      <c r="U132" s="4">
        <v>783187.33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E132" s="4" t="s">
        <v>182</v>
      </c>
      <c r="AF132" s="4" t="s">
        <v>233</v>
      </c>
      <c r="AG132" s="4" t="s">
        <v>234</v>
      </c>
      <c r="AH132" s="4" t="s">
        <v>185</v>
      </c>
      <c r="AJ132" s="4" t="s">
        <v>186</v>
      </c>
      <c r="AM132" s="4" t="s">
        <v>187</v>
      </c>
      <c r="AO132" s="4">
        <v>117</v>
      </c>
      <c r="AP132" s="4">
        <v>10</v>
      </c>
      <c r="AQ132" s="4">
        <v>101050</v>
      </c>
      <c r="AR132" s="4">
        <v>28</v>
      </c>
      <c r="AS132" s="4">
        <v>190</v>
      </c>
      <c r="AU132" s="4">
        <v>1</v>
      </c>
      <c r="AV132" s="4">
        <v>2</v>
      </c>
      <c r="AW132" s="4">
        <v>2</v>
      </c>
      <c r="AX132" s="4">
        <v>24</v>
      </c>
      <c r="AZ132" s="4">
        <v>2</v>
      </c>
      <c r="BC132" s="4">
        <v>0</v>
      </c>
      <c r="BD132" s="4">
        <v>0</v>
      </c>
      <c r="BE132" s="4">
        <v>0</v>
      </c>
      <c r="BF132" s="4">
        <v>-366833008</v>
      </c>
      <c r="BJ132" s="6">
        <v>1980</v>
      </c>
      <c r="BK132" s="7">
        <f t="shared" si="4"/>
        <v>0</v>
      </c>
      <c r="BL132" s="4" t="str">
        <f t="shared" si="5"/>
        <v>Utility Steam Improvements</v>
      </c>
    </row>
    <row r="133" spans="1:64" hidden="1" x14ac:dyDescent="0.2">
      <c r="A133" s="4">
        <v>2020</v>
      </c>
      <c r="B133" s="4" t="s">
        <v>11</v>
      </c>
      <c r="C133" s="4" t="s">
        <v>178</v>
      </c>
      <c r="D133" s="4" t="s">
        <v>104</v>
      </c>
      <c r="E133" s="4" t="s">
        <v>265</v>
      </c>
      <c r="F133" s="4" t="s">
        <v>237</v>
      </c>
      <c r="H133" s="4">
        <v>401531.51</v>
      </c>
      <c r="I133" s="4">
        <v>901480</v>
      </c>
      <c r="J133" s="4">
        <v>901480</v>
      </c>
      <c r="K133" s="4">
        <v>0</v>
      </c>
      <c r="L133" s="4">
        <v>0</v>
      </c>
      <c r="M133" s="4">
        <v>0</v>
      </c>
      <c r="N133" s="4">
        <v>401531.51</v>
      </c>
      <c r="O133" s="4">
        <v>901480</v>
      </c>
      <c r="P133" s="4">
        <v>901480</v>
      </c>
      <c r="Q133" s="4">
        <v>0</v>
      </c>
      <c r="R133" s="4">
        <v>0</v>
      </c>
      <c r="S133" s="4">
        <v>0</v>
      </c>
      <c r="T133" s="4">
        <v>602270.51</v>
      </c>
      <c r="U133" s="4">
        <v>602270.51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E133" s="4" t="s">
        <v>182</v>
      </c>
      <c r="AF133" s="4" t="s">
        <v>233</v>
      </c>
      <c r="AG133" s="4" t="s">
        <v>234</v>
      </c>
      <c r="AH133" s="4" t="s">
        <v>185</v>
      </c>
      <c r="AJ133" s="4" t="s">
        <v>186</v>
      </c>
      <c r="AM133" s="4" t="s">
        <v>187</v>
      </c>
      <c r="AO133" s="4">
        <v>117</v>
      </c>
      <c r="AP133" s="4">
        <v>10</v>
      </c>
      <c r="AQ133" s="4">
        <v>101030</v>
      </c>
      <c r="AR133" s="4">
        <v>28</v>
      </c>
      <c r="AS133" s="4">
        <v>190</v>
      </c>
      <c r="AU133" s="4">
        <v>1</v>
      </c>
      <c r="AV133" s="4">
        <v>2</v>
      </c>
      <c r="AW133" s="4">
        <v>2</v>
      </c>
      <c r="AX133" s="4">
        <v>24</v>
      </c>
      <c r="AZ133" s="4">
        <v>2</v>
      </c>
      <c r="BC133" s="4">
        <v>0</v>
      </c>
      <c r="BD133" s="4">
        <v>0</v>
      </c>
      <c r="BE133" s="4">
        <v>0</v>
      </c>
      <c r="BF133" s="4">
        <v>-366832899</v>
      </c>
      <c r="BJ133" s="6">
        <v>1980</v>
      </c>
      <c r="BK133" s="7">
        <f t="shared" si="4"/>
        <v>0</v>
      </c>
      <c r="BL133" s="4" t="str">
        <f t="shared" si="5"/>
        <v>Utility Steam Production</v>
      </c>
    </row>
    <row r="134" spans="1:64" hidden="1" x14ac:dyDescent="0.2">
      <c r="A134" s="4">
        <v>2020</v>
      </c>
      <c r="B134" s="4" t="s">
        <v>11</v>
      </c>
      <c r="C134" s="4" t="s">
        <v>178</v>
      </c>
      <c r="D134" s="4" t="s">
        <v>230</v>
      </c>
      <c r="E134" s="4" t="s">
        <v>265</v>
      </c>
      <c r="F134" s="4" t="s">
        <v>237</v>
      </c>
      <c r="H134" s="4">
        <v>37860.01</v>
      </c>
      <c r="I134" s="4">
        <v>65576.179999999993</v>
      </c>
      <c r="J134" s="4">
        <v>65576.179999999993</v>
      </c>
      <c r="K134" s="4">
        <v>0</v>
      </c>
      <c r="L134" s="4">
        <v>0</v>
      </c>
      <c r="M134" s="4">
        <v>0</v>
      </c>
      <c r="N134" s="4">
        <v>37860.01</v>
      </c>
      <c r="O134" s="4">
        <v>65576.179999999993</v>
      </c>
      <c r="P134" s="4">
        <v>65576.179999999993</v>
      </c>
      <c r="Q134" s="4">
        <v>0</v>
      </c>
      <c r="R134" s="4">
        <v>0</v>
      </c>
      <c r="S134" s="4">
        <v>0</v>
      </c>
      <c r="T134" s="4">
        <v>31451.02</v>
      </c>
      <c r="U134" s="4">
        <v>31451.02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E134" s="4" t="s">
        <v>182</v>
      </c>
      <c r="AF134" s="4" t="s">
        <v>233</v>
      </c>
      <c r="AG134" s="4" t="s">
        <v>234</v>
      </c>
      <c r="AH134" s="4" t="s">
        <v>185</v>
      </c>
      <c r="AJ134" s="4" t="s">
        <v>186</v>
      </c>
      <c r="AM134" s="4" t="s">
        <v>187</v>
      </c>
      <c r="AO134" s="4">
        <v>117</v>
      </c>
      <c r="AP134" s="4">
        <v>10</v>
      </c>
      <c r="AQ134" s="4">
        <v>607</v>
      </c>
      <c r="AR134" s="4">
        <v>28</v>
      </c>
      <c r="AS134" s="4">
        <v>190</v>
      </c>
      <c r="AU134" s="4">
        <v>1</v>
      </c>
      <c r="AV134" s="4">
        <v>2</v>
      </c>
      <c r="AW134" s="4">
        <v>2</v>
      </c>
      <c r="AX134" s="4">
        <v>24</v>
      </c>
      <c r="AZ134" s="4">
        <v>2</v>
      </c>
      <c r="BC134" s="4">
        <v>0</v>
      </c>
      <c r="BD134" s="4">
        <v>0</v>
      </c>
      <c r="BE134" s="4">
        <v>0</v>
      </c>
      <c r="BF134" s="4">
        <v>-366832798</v>
      </c>
      <c r="BJ134" s="6">
        <v>1980</v>
      </c>
      <c r="BK134" s="7">
        <f t="shared" si="4"/>
        <v>0</v>
      </c>
      <c r="BL134" s="4" t="str">
        <f>'Generic Tax Classes'!$A$2</f>
        <v>Utility Steam Production</v>
      </c>
    </row>
    <row r="135" spans="1:64" hidden="1" x14ac:dyDescent="0.2">
      <c r="A135" s="4">
        <v>2020</v>
      </c>
      <c r="B135" s="4" t="s">
        <v>11</v>
      </c>
      <c r="C135" s="4" t="s">
        <v>178</v>
      </c>
      <c r="D135" s="4" t="s">
        <v>230</v>
      </c>
      <c r="E135" s="4" t="s">
        <v>265</v>
      </c>
      <c r="F135" s="4" t="s">
        <v>237</v>
      </c>
      <c r="H135" s="4">
        <v>639407.19999999995</v>
      </c>
      <c r="I135" s="4">
        <v>833752.22</v>
      </c>
      <c r="J135" s="4">
        <v>833752.22</v>
      </c>
      <c r="K135" s="4">
        <v>0</v>
      </c>
      <c r="L135" s="4">
        <v>0</v>
      </c>
      <c r="M135" s="4">
        <v>0</v>
      </c>
      <c r="N135" s="4">
        <v>639407.19999999995</v>
      </c>
      <c r="O135" s="4">
        <v>833752.22</v>
      </c>
      <c r="P135" s="4">
        <v>833752.22</v>
      </c>
      <c r="Q135" s="4">
        <v>0</v>
      </c>
      <c r="R135" s="4">
        <v>0</v>
      </c>
      <c r="S135" s="4">
        <v>0</v>
      </c>
      <c r="T135" s="4">
        <v>271551.34999999998</v>
      </c>
      <c r="U135" s="4">
        <v>271551.34999999998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E135" s="4" t="s">
        <v>182</v>
      </c>
      <c r="AF135" s="4" t="s">
        <v>233</v>
      </c>
      <c r="AG135" s="4" t="s">
        <v>234</v>
      </c>
      <c r="AH135" s="4" t="s">
        <v>185</v>
      </c>
      <c r="AJ135" s="4" t="s">
        <v>186</v>
      </c>
      <c r="AM135" s="4" t="s">
        <v>187</v>
      </c>
      <c r="AO135" s="4">
        <v>117</v>
      </c>
      <c r="AP135" s="4">
        <v>10</v>
      </c>
      <c r="AQ135" s="4">
        <v>607</v>
      </c>
      <c r="AR135" s="4">
        <v>28</v>
      </c>
      <c r="AS135" s="4">
        <v>190</v>
      </c>
      <c r="AU135" s="4">
        <v>1</v>
      </c>
      <c r="AV135" s="4">
        <v>2</v>
      </c>
      <c r="AW135" s="4">
        <v>2</v>
      </c>
      <c r="AX135" s="4">
        <v>24</v>
      </c>
      <c r="AZ135" s="4">
        <v>2</v>
      </c>
      <c r="BC135" s="4">
        <v>0</v>
      </c>
      <c r="BD135" s="4">
        <v>0</v>
      </c>
      <c r="BE135" s="4">
        <v>0</v>
      </c>
      <c r="BF135" s="4">
        <v>-366832300</v>
      </c>
      <c r="BJ135" s="6">
        <v>1980</v>
      </c>
      <c r="BK135" s="7">
        <f t="shared" si="4"/>
        <v>0</v>
      </c>
      <c r="BL135" s="4" t="str">
        <f>'Generic Tax Classes'!$A$2</f>
        <v>Utility Steam Production</v>
      </c>
    </row>
    <row r="136" spans="1:64" hidden="1" x14ac:dyDescent="0.2">
      <c r="A136" s="4">
        <v>2020</v>
      </c>
      <c r="B136" s="4" t="s">
        <v>11</v>
      </c>
      <c r="C136" s="4" t="s">
        <v>178</v>
      </c>
      <c r="D136" s="4" t="s">
        <v>266</v>
      </c>
      <c r="E136" s="4" t="s">
        <v>108</v>
      </c>
      <c r="F136" s="4" t="s">
        <v>267</v>
      </c>
      <c r="G136" s="5">
        <v>35827</v>
      </c>
      <c r="H136" s="4">
        <v>685.61</v>
      </c>
      <c r="I136" s="4">
        <v>685.61</v>
      </c>
      <c r="J136" s="4">
        <v>685.61</v>
      </c>
      <c r="K136" s="4">
        <v>0</v>
      </c>
      <c r="L136" s="4">
        <v>0</v>
      </c>
      <c r="M136" s="4">
        <v>0</v>
      </c>
      <c r="N136" s="4">
        <v>685.61</v>
      </c>
      <c r="O136" s="4">
        <v>685.61</v>
      </c>
      <c r="P136" s="4">
        <v>685.61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E136" s="4" t="s">
        <v>182</v>
      </c>
      <c r="AF136" s="4" t="s">
        <v>268</v>
      </c>
      <c r="AG136" s="4" t="s">
        <v>269</v>
      </c>
      <c r="AH136" s="4" t="s">
        <v>270</v>
      </c>
      <c r="AJ136" s="4" t="s">
        <v>186</v>
      </c>
      <c r="AM136" s="4" t="s">
        <v>187</v>
      </c>
      <c r="AO136" s="4">
        <v>117</v>
      </c>
      <c r="AP136" s="4">
        <v>10</v>
      </c>
      <c r="AQ136" s="4">
        <v>469</v>
      </c>
      <c r="AR136" s="4">
        <v>29</v>
      </c>
      <c r="AS136" s="4">
        <v>22</v>
      </c>
      <c r="AU136" s="4">
        <v>1</v>
      </c>
      <c r="AV136" s="4">
        <v>3</v>
      </c>
      <c r="AW136" s="4">
        <v>3</v>
      </c>
      <c r="AX136" s="4">
        <v>23</v>
      </c>
      <c r="AZ136" s="4">
        <v>2</v>
      </c>
      <c r="BC136" s="4">
        <v>0</v>
      </c>
      <c r="BD136" s="4">
        <v>0</v>
      </c>
      <c r="BE136" s="4">
        <v>0</v>
      </c>
      <c r="BF136" s="4">
        <v>-366832374</v>
      </c>
      <c r="BJ136" s="6">
        <v>1981</v>
      </c>
      <c r="BK136" s="7">
        <f t="shared" si="4"/>
        <v>0</v>
      </c>
      <c r="BL136" s="4" t="str">
        <f t="shared" si="5"/>
        <v>Util Gen Land Rights Mitchell</v>
      </c>
    </row>
    <row r="137" spans="1:64" hidden="1" x14ac:dyDescent="0.2">
      <c r="A137" s="4">
        <v>2020</v>
      </c>
      <c r="B137" s="4" t="s">
        <v>11</v>
      </c>
      <c r="C137" s="4" t="s">
        <v>178</v>
      </c>
      <c r="D137" s="4" t="s">
        <v>266</v>
      </c>
      <c r="E137" s="4" t="s">
        <v>108</v>
      </c>
      <c r="F137" s="4" t="s">
        <v>267</v>
      </c>
      <c r="G137" s="5">
        <v>35977</v>
      </c>
      <c r="H137" s="4">
        <v>997.41</v>
      </c>
      <c r="I137" s="4">
        <v>997.41</v>
      </c>
      <c r="J137" s="4">
        <v>997.41</v>
      </c>
      <c r="K137" s="4">
        <v>0</v>
      </c>
      <c r="L137" s="4">
        <v>0</v>
      </c>
      <c r="M137" s="4">
        <v>0</v>
      </c>
      <c r="N137" s="4">
        <v>997.41</v>
      </c>
      <c r="O137" s="4">
        <v>997.41</v>
      </c>
      <c r="P137" s="4">
        <v>997.41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E137" s="4" t="s">
        <v>182</v>
      </c>
      <c r="AF137" s="4" t="s">
        <v>268</v>
      </c>
      <c r="AG137" s="4" t="s">
        <v>269</v>
      </c>
      <c r="AH137" s="4" t="s">
        <v>270</v>
      </c>
      <c r="AJ137" s="4" t="s">
        <v>186</v>
      </c>
      <c r="AM137" s="4" t="s">
        <v>187</v>
      </c>
      <c r="AO137" s="4">
        <v>117</v>
      </c>
      <c r="AP137" s="4">
        <v>10</v>
      </c>
      <c r="AQ137" s="4">
        <v>469</v>
      </c>
      <c r="AR137" s="4">
        <v>29</v>
      </c>
      <c r="AS137" s="4">
        <v>22</v>
      </c>
      <c r="AU137" s="4">
        <v>1</v>
      </c>
      <c r="AV137" s="4">
        <v>3</v>
      </c>
      <c r="AW137" s="4">
        <v>3</v>
      </c>
      <c r="AX137" s="4">
        <v>23</v>
      </c>
      <c r="AZ137" s="4">
        <v>2</v>
      </c>
      <c r="BC137" s="4">
        <v>0</v>
      </c>
      <c r="BD137" s="4">
        <v>0</v>
      </c>
      <c r="BE137" s="4">
        <v>0</v>
      </c>
      <c r="BF137" s="4">
        <v>-366832226</v>
      </c>
      <c r="BJ137" s="6">
        <v>1981</v>
      </c>
      <c r="BK137" s="7">
        <f t="shared" si="4"/>
        <v>0</v>
      </c>
      <c r="BL137" s="4" t="str">
        <f t="shared" si="5"/>
        <v>Util Gen Land Rights Mitchell</v>
      </c>
    </row>
    <row r="138" spans="1:64" hidden="1" x14ac:dyDescent="0.2">
      <c r="A138" s="4">
        <v>2020</v>
      </c>
      <c r="B138" s="4" t="s">
        <v>11</v>
      </c>
      <c r="C138" s="4" t="s">
        <v>178</v>
      </c>
      <c r="D138" s="4" t="s">
        <v>266</v>
      </c>
      <c r="E138" s="4" t="s">
        <v>108</v>
      </c>
      <c r="F138" s="4" t="s">
        <v>267</v>
      </c>
      <c r="G138" s="5">
        <v>36008</v>
      </c>
      <c r="H138" s="4">
        <v>67.150000000000006</v>
      </c>
      <c r="I138" s="4">
        <v>67.150000000000006</v>
      </c>
      <c r="J138" s="4">
        <v>67.150000000000006</v>
      </c>
      <c r="K138" s="4">
        <v>0</v>
      </c>
      <c r="L138" s="4">
        <v>0</v>
      </c>
      <c r="M138" s="4">
        <v>0</v>
      </c>
      <c r="N138" s="4">
        <v>67.150000000000006</v>
      </c>
      <c r="O138" s="4">
        <v>67.150000000000006</v>
      </c>
      <c r="P138" s="4">
        <v>67.150000000000006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E138" s="4" t="s">
        <v>182</v>
      </c>
      <c r="AF138" s="4" t="s">
        <v>268</v>
      </c>
      <c r="AG138" s="4" t="s">
        <v>269</v>
      </c>
      <c r="AH138" s="4" t="s">
        <v>270</v>
      </c>
      <c r="AJ138" s="4" t="s">
        <v>186</v>
      </c>
      <c r="AM138" s="4" t="s">
        <v>187</v>
      </c>
      <c r="AO138" s="4">
        <v>117</v>
      </c>
      <c r="AP138" s="4">
        <v>10</v>
      </c>
      <c r="AQ138" s="4">
        <v>469</v>
      </c>
      <c r="AR138" s="4">
        <v>29</v>
      </c>
      <c r="AS138" s="4">
        <v>22</v>
      </c>
      <c r="AU138" s="4">
        <v>1</v>
      </c>
      <c r="AV138" s="4">
        <v>3</v>
      </c>
      <c r="AW138" s="4">
        <v>3</v>
      </c>
      <c r="AX138" s="4">
        <v>23</v>
      </c>
      <c r="AZ138" s="4">
        <v>2</v>
      </c>
      <c r="BC138" s="4">
        <v>0</v>
      </c>
      <c r="BD138" s="4">
        <v>0</v>
      </c>
      <c r="BE138" s="4">
        <v>0</v>
      </c>
      <c r="BF138" s="4">
        <v>-366832619</v>
      </c>
      <c r="BJ138" s="6">
        <v>1981</v>
      </c>
      <c r="BK138" s="7">
        <f t="shared" si="4"/>
        <v>0</v>
      </c>
      <c r="BL138" s="4" t="str">
        <f t="shared" si="5"/>
        <v>Util Gen Land Rights Mitchell</v>
      </c>
    </row>
    <row r="139" spans="1:64" hidden="1" x14ac:dyDescent="0.2">
      <c r="A139" s="4">
        <v>2020</v>
      </c>
      <c r="B139" s="4" t="s">
        <v>11</v>
      </c>
      <c r="C139" s="4" t="s">
        <v>178</v>
      </c>
      <c r="D139" s="4" t="s">
        <v>266</v>
      </c>
      <c r="E139" s="4" t="s">
        <v>108</v>
      </c>
      <c r="F139" s="4" t="s">
        <v>267</v>
      </c>
      <c r="G139" s="5">
        <v>36039</v>
      </c>
      <c r="H139" s="4">
        <v>5731.56</v>
      </c>
      <c r="I139" s="4">
        <v>5731.56</v>
      </c>
      <c r="J139" s="4">
        <v>5731.56</v>
      </c>
      <c r="K139" s="4">
        <v>0</v>
      </c>
      <c r="L139" s="4">
        <v>0</v>
      </c>
      <c r="M139" s="4">
        <v>0</v>
      </c>
      <c r="N139" s="4">
        <v>5731.56</v>
      </c>
      <c r="O139" s="4">
        <v>5731.56</v>
      </c>
      <c r="P139" s="4">
        <v>5731.56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E139" s="4" t="s">
        <v>182</v>
      </c>
      <c r="AF139" s="4" t="s">
        <v>268</v>
      </c>
      <c r="AG139" s="4" t="s">
        <v>269</v>
      </c>
      <c r="AH139" s="4" t="s">
        <v>270</v>
      </c>
      <c r="AJ139" s="4" t="s">
        <v>186</v>
      </c>
      <c r="AM139" s="4" t="s">
        <v>187</v>
      </c>
      <c r="AO139" s="4">
        <v>117</v>
      </c>
      <c r="AP139" s="4">
        <v>10</v>
      </c>
      <c r="AQ139" s="4">
        <v>469</v>
      </c>
      <c r="AR139" s="4">
        <v>29</v>
      </c>
      <c r="AS139" s="4">
        <v>22</v>
      </c>
      <c r="AU139" s="4">
        <v>1</v>
      </c>
      <c r="AV139" s="4">
        <v>3</v>
      </c>
      <c r="AW139" s="4">
        <v>3</v>
      </c>
      <c r="AX139" s="4">
        <v>23</v>
      </c>
      <c r="AZ139" s="4">
        <v>2</v>
      </c>
      <c r="BC139" s="4">
        <v>0</v>
      </c>
      <c r="BD139" s="4">
        <v>0</v>
      </c>
      <c r="BE139" s="4">
        <v>0</v>
      </c>
      <c r="BF139" s="4">
        <v>-366832331</v>
      </c>
      <c r="BJ139" s="6">
        <v>1981</v>
      </c>
      <c r="BK139" s="7">
        <f t="shared" si="4"/>
        <v>0</v>
      </c>
      <c r="BL139" s="4" t="str">
        <f t="shared" si="5"/>
        <v>Util Gen Land Rights Mitchell</v>
      </c>
    </row>
    <row r="140" spans="1:64" hidden="1" x14ac:dyDescent="0.2">
      <c r="A140" s="4">
        <v>2020</v>
      </c>
      <c r="B140" s="4" t="s">
        <v>11</v>
      </c>
      <c r="C140" s="4" t="s">
        <v>178</v>
      </c>
      <c r="D140" s="4" t="s">
        <v>266</v>
      </c>
      <c r="E140" s="4" t="s">
        <v>108</v>
      </c>
      <c r="F140" s="4" t="s">
        <v>267</v>
      </c>
      <c r="G140" s="5">
        <v>36069</v>
      </c>
      <c r="H140" s="4">
        <v>6</v>
      </c>
      <c r="I140" s="4">
        <v>6.01</v>
      </c>
      <c r="J140" s="4">
        <v>6.01</v>
      </c>
      <c r="K140" s="4">
        <v>0</v>
      </c>
      <c r="L140" s="4">
        <v>0</v>
      </c>
      <c r="M140" s="4">
        <v>0</v>
      </c>
      <c r="N140" s="4">
        <v>6</v>
      </c>
      <c r="O140" s="4">
        <v>6.01</v>
      </c>
      <c r="P140" s="4">
        <v>6.01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E140" s="4" t="s">
        <v>182</v>
      </c>
      <c r="AF140" s="4" t="s">
        <v>268</v>
      </c>
      <c r="AG140" s="4" t="s">
        <v>269</v>
      </c>
      <c r="AH140" s="4" t="s">
        <v>270</v>
      </c>
      <c r="AJ140" s="4" t="s">
        <v>186</v>
      </c>
      <c r="AM140" s="4" t="s">
        <v>187</v>
      </c>
      <c r="AO140" s="4">
        <v>117</v>
      </c>
      <c r="AP140" s="4">
        <v>10</v>
      </c>
      <c r="AQ140" s="4">
        <v>469</v>
      </c>
      <c r="AR140" s="4">
        <v>29</v>
      </c>
      <c r="AS140" s="4">
        <v>22</v>
      </c>
      <c r="AU140" s="4">
        <v>1</v>
      </c>
      <c r="AV140" s="4">
        <v>3</v>
      </c>
      <c r="AW140" s="4">
        <v>3</v>
      </c>
      <c r="AX140" s="4">
        <v>23</v>
      </c>
      <c r="AZ140" s="4">
        <v>2</v>
      </c>
      <c r="BC140" s="4">
        <v>0</v>
      </c>
      <c r="BD140" s="4">
        <v>0</v>
      </c>
      <c r="BE140" s="4">
        <v>0</v>
      </c>
      <c r="BF140" s="4">
        <v>-366832636</v>
      </c>
      <c r="BJ140" s="6">
        <v>1981</v>
      </c>
      <c r="BK140" s="7">
        <f t="shared" si="4"/>
        <v>0</v>
      </c>
      <c r="BL140" s="4" t="str">
        <f t="shared" si="5"/>
        <v>Util Gen Land Rights Mitchell</v>
      </c>
    </row>
    <row r="141" spans="1:64" hidden="1" x14ac:dyDescent="0.2">
      <c r="A141" s="4">
        <v>2020</v>
      </c>
      <c r="B141" s="4" t="s">
        <v>11</v>
      </c>
      <c r="C141" s="4" t="s">
        <v>178</v>
      </c>
      <c r="D141" s="4" t="s">
        <v>266</v>
      </c>
      <c r="E141" s="4" t="s">
        <v>108</v>
      </c>
      <c r="F141" s="4" t="s">
        <v>267</v>
      </c>
      <c r="G141" s="5">
        <v>36100</v>
      </c>
      <c r="H141" s="4">
        <v>12.01</v>
      </c>
      <c r="I141" s="4">
        <v>12.01</v>
      </c>
      <c r="J141" s="4">
        <v>12.01</v>
      </c>
      <c r="K141" s="4">
        <v>0</v>
      </c>
      <c r="L141" s="4">
        <v>0</v>
      </c>
      <c r="M141" s="4">
        <v>0</v>
      </c>
      <c r="N141" s="4">
        <v>12.01</v>
      </c>
      <c r="O141" s="4">
        <v>12.01</v>
      </c>
      <c r="P141" s="4">
        <v>12.01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E141" s="4" t="s">
        <v>182</v>
      </c>
      <c r="AF141" s="4" t="s">
        <v>268</v>
      </c>
      <c r="AG141" s="4" t="s">
        <v>269</v>
      </c>
      <c r="AH141" s="4" t="s">
        <v>270</v>
      </c>
      <c r="AJ141" s="4" t="s">
        <v>186</v>
      </c>
      <c r="AM141" s="4" t="s">
        <v>187</v>
      </c>
      <c r="AO141" s="4">
        <v>117</v>
      </c>
      <c r="AP141" s="4">
        <v>10</v>
      </c>
      <c r="AQ141" s="4">
        <v>469</v>
      </c>
      <c r="AR141" s="4">
        <v>29</v>
      </c>
      <c r="AS141" s="4">
        <v>22</v>
      </c>
      <c r="AU141" s="4">
        <v>1</v>
      </c>
      <c r="AV141" s="4">
        <v>3</v>
      </c>
      <c r="AW141" s="4">
        <v>3</v>
      </c>
      <c r="AX141" s="4">
        <v>23</v>
      </c>
      <c r="AZ141" s="4">
        <v>2</v>
      </c>
      <c r="BC141" s="4">
        <v>0</v>
      </c>
      <c r="BD141" s="4">
        <v>0</v>
      </c>
      <c r="BE141" s="4">
        <v>0</v>
      </c>
      <c r="BF141" s="4">
        <v>-366832790</v>
      </c>
      <c r="BJ141" s="6">
        <v>1981</v>
      </c>
      <c r="BK141" s="7">
        <f t="shared" si="4"/>
        <v>0</v>
      </c>
      <c r="BL141" s="4" t="str">
        <f t="shared" si="5"/>
        <v>Util Gen Land Rights Mitchell</v>
      </c>
    </row>
    <row r="142" spans="1:64" hidden="1" x14ac:dyDescent="0.2">
      <c r="A142" s="4">
        <v>2020</v>
      </c>
      <c r="B142" s="4" t="s">
        <v>11</v>
      </c>
      <c r="C142" s="4" t="s">
        <v>178</v>
      </c>
      <c r="D142" s="4" t="s">
        <v>266</v>
      </c>
      <c r="E142" s="4" t="s">
        <v>108</v>
      </c>
      <c r="F142" s="4" t="s">
        <v>267</v>
      </c>
      <c r="G142" s="5">
        <v>36130</v>
      </c>
      <c r="H142" s="4">
        <v>833.77</v>
      </c>
      <c r="I142" s="4">
        <v>833.78</v>
      </c>
      <c r="J142" s="4">
        <v>833.78</v>
      </c>
      <c r="K142" s="4">
        <v>0</v>
      </c>
      <c r="L142" s="4">
        <v>0</v>
      </c>
      <c r="M142" s="4">
        <v>0</v>
      </c>
      <c r="N142" s="4">
        <v>833.77</v>
      </c>
      <c r="O142" s="4">
        <v>833.78</v>
      </c>
      <c r="P142" s="4">
        <v>833.78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E142" s="4" t="s">
        <v>182</v>
      </c>
      <c r="AF142" s="4" t="s">
        <v>268</v>
      </c>
      <c r="AG142" s="4" t="s">
        <v>269</v>
      </c>
      <c r="AH142" s="4" t="s">
        <v>270</v>
      </c>
      <c r="AJ142" s="4" t="s">
        <v>186</v>
      </c>
      <c r="AM142" s="4" t="s">
        <v>187</v>
      </c>
      <c r="AO142" s="4">
        <v>117</v>
      </c>
      <c r="AP142" s="4">
        <v>10</v>
      </c>
      <c r="AQ142" s="4">
        <v>469</v>
      </c>
      <c r="AR142" s="4">
        <v>29</v>
      </c>
      <c r="AS142" s="4">
        <v>22</v>
      </c>
      <c r="AU142" s="4">
        <v>1</v>
      </c>
      <c r="AV142" s="4">
        <v>3</v>
      </c>
      <c r="AW142" s="4">
        <v>3</v>
      </c>
      <c r="AX142" s="4">
        <v>23</v>
      </c>
      <c r="AZ142" s="4">
        <v>2</v>
      </c>
      <c r="BC142" s="4">
        <v>0</v>
      </c>
      <c r="BD142" s="4">
        <v>0</v>
      </c>
      <c r="BE142" s="4">
        <v>0</v>
      </c>
      <c r="BF142" s="4">
        <v>-366832420</v>
      </c>
      <c r="BJ142" s="6">
        <v>1981</v>
      </c>
      <c r="BK142" s="7">
        <f t="shared" si="4"/>
        <v>0</v>
      </c>
      <c r="BL142" s="4" t="str">
        <f t="shared" si="5"/>
        <v>Util Gen Land Rights Mitchell</v>
      </c>
    </row>
    <row r="143" spans="1:64" hidden="1" x14ac:dyDescent="0.2">
      <c r="A143" s="4">
        <v>2020</v>
      </c>
      <c r="B143" s="4" t="s">
        <v>11</v>
      </c>
      <c r="C143" s="4" t="s">
        <v>178</v>
      </c>
      <c r="D143" s="4" t="s">
        <v>262</v>
      </c>
      <c r="E143" s="4" t="s">
        <v>108</v>
      </c>
      <c r="F143" s="4" t="s">
        <v>271</v>
      </c>
      <c r="H143" s="4">
        <v>38370.089999999997</v>
      </c>
      <c r="I143" s="4">
        <v>38370.089999999997</v>
      </c>
      <c r="J143" s="4">
        <v>38370.089999999997</v>
      </c>
      <c r="K143" s="4">
        <v>0</v>
      </c>
      <c r="L143" s="4">
        <v>0</v>
      </c>
      <c r="M143" s="4">
        <v>0</v>
      </c>
      <c r="N143" s="4">
        <v>38370.089999999997</v>
      </c>
      <c r="O143" s="4">
        <v>38370.089999999997</v>
      </c>
      <c r="P143" s="4">
        <v>38370.089999999997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E143" s="4" t="s">
        <v>182</v>
      </c>
      <c r="AF143" s="4" t="s">
        <v>268</v>
      </c>
      <c r="AG143" s="4" t="s">
        <v>269</v>
      </c>
      <c r="AH143" s="4" t="s">
        <v>270</v>
      </c>
      <c r="AJ143" s="4" t="s">
        <v>186</v>
      </c>
      <c r="AM143" s="4" t="s">
        <v>187</v>
      </c>
      <c r="AO143" s="4">
        <v>117</v>
      </c>
      <c r="AP143" s="4">
        <v>10</v>
      </c>
      <c r="AQ143" s="4">
        <v>562</v>
      </c>
      <c r="AR143" s="4">
        <v>29</v>
      </c>
      <c r="AS143" s="4">
        <v>19</v>
      </c>
      <c r="AU143" s="4">
        <v>1</v>
      </c>
      <c r="AV143" s="4">
        <v>3</v>
      </c>
      <c r="AW143" s="4">
        <v>3</v>
      </c>
      <c r="AX143" s="4">
        <v>23</v>
      </c>
      <c r="AZ143" s="4">
        <v>2</v>
      </c>
      <c r="BC143" s="4">
        <v>0</v>
      </c>
      <c r="BD143" s="4">
        <v>0</v>
      </c>
      <c r="BE143" s="4">
        <v>0</v>
      </c>
      <c r="BF143" s="4">
        <v>-366832828</v>
      </c>
      <c r="BJ143" s="6">
        <v>1981</v>
      </c>
      <c r="BK143" s="7">
        <f t="shared" si="4"/>
        <v>0</v>
      </c>
      <c r="BL143" s="4" t="str">
        <f t="shared" si="5"/>
        <v>Util RiverTransDryDocks Mitchell</v>
      </c>
    </row>
    <row r="144" spans="1:64" hidden="1" x14ac:dyDescent="0.2">
      <c r="A144" s="4">
        <v>2020</v>
      </c>
      <c r="B144" s="4" t="s">
        <v>11</v>
      </c>
      <c r="C144" s="4" t="s">
        <v>178</v>
      </c>
      <c r="D144" s="4" t="s">
        <v>272</v>
      </c>
      <c r="E144" s="4" t="s">
        <v>108</v>
      </c>
      <c r="F144" s="4" t="s">
        <v>271</v>
      </c>
      <c r="H144" s="4">
        <v>141.57</v>
      </c>
      <c r="I144" s="4">
        <v>140.5</v>
      </c>
      <c r="J144" s="4">
        <v>140.5</v>
      </c>
      <c r="K144" s="4">
        <v>0</v>
      </c>
      <c r="L144" s="4">
        <v>0</v>
      </c>
      <c r="M144" s="4">
        <v>0</v>
      </c>
      <c r="N144" s="4">
        <v>141.57</v>
      </c>
      <c r="O144" s="4">
        <v>140.5</v>
      </c>
      <c r="P144" s="4">
        <v>140.5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E144" s="4" t="s">
        <v>182</v>
      </c>
      <c r="AF144" s="4" t="s">
        <v>268</v>
      </c>
      <c r="AG144" s="4" t="s">
        <v>269</v>
      </c>
      <c r="AH144" s="4" t="s">
        <v>270</v>
      </c>
      <c r="AJ144" s="4" t="s">
        <v>186</v>
      </c>
      <c r="AM144" s="4" t="s">
        <v>187</v>
      </c>
      <c r="AO144" s="4">
        <v>117</v>
      </c>
      <c r="AP144" s="4">
        <v>10</v>
      </c>
      <c r="AQ144" s="4">
        <v>484</v>
      </c>
      <c r="AR144" s="4">
        <v>29</v>
      </c>
      <c r="AS144" s="4">
        <v>19</v>
      </c>
      <c r="AU144" s="4">
        <v>1</v>
      </c>
      <c r="AV144" s="4">
        <v>3</v>
      </c>
      <c r="AW144" s="4">
        <v>3</v>
      </c>
      <c r="AX144" s="4">
        <v>23</v>
      </c>
      <c r="AZ144" s="4">
        <v>2</v>
      </c>
      <c r="BC144" s="4">
        <v>0</v>
      </c>
      <c r="BD144" s="4">
        <v>0</v>
      </c>
      <c r="BE144" s="4">
        <v>0</v>
      </c>
      <c r="BF144" s="4">
        <v>-366832480</v>
      </c>
      <c r="BJ144" s="6">
        <v>1981</v>
      </c>
      <c r="BK144" s="7">
        <f t="shared" si="4"/>
        <v>0</v>
      </c>
      <c r="BL144" s="4" t="str">
        <f>'Generic Tax Classes'!$A$4</f>
        <v>Utility General Plant</v>
      </c>
    </row>
    <row r="145" spans="1:64" hidden="1" x14ac:dyDescent="0.2">
      <c r="A145" s="4">
        <v>2020</v>
      </c>
      <c r="B145" s="4" t="s">
        <v>11</v>
      </c>
      <c r="C145" s="4" t="s">
        <v>178</v>
      </c>
      <c r="D145" s="4" t="s">
        <v>273</v>
      </c>
      <c r="E145" s="4" t="s">
        <v>108</v>
      </c>
      <c r="F145" s="4" t="s">
        <v>271</v>
      </c>
      <c r="H145" s="4">
        <v>31409.66</v>
      </c>
      <c r="I145" s="4">
        <v>29176.27</v>
      </c>
      <c r="J145" s="4">
        <v>29176.27</v>
      </c>
      <c r="K145" s="4">
        <v>0</v>
      </c>
      <c r="L145" s="4">
        <v>0</v>
      </c>
      <c r="M145" s="4">
        <v>0</v>
      </c>
      <c r="N145" s="4">
        <v>31409.66</v>
      </c>
      <c r="O145" s="4">
        <v>29176.27</v>
      </c>
      <c r="P145" s="4">
        <v>29176.27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E145" s="4" t="s">
        <v>182</v>
      </c>
      <c r="AF145" s="4" t="s">
        <v>268</v>
      </c>
      <c r="AG145" s="4" t="s">
        <v>269</v>
      </c>
      <c r="AH145" s="4" t="s">
        <v>270</v>
      </c>
      <c r="AJ145" s="4" t="s">
        <v>186</v>
      </c>
      <c r="AM145" s="4" t="s">
        <v>187</v>
      </c>
      <c r="AO145" s="4">
        <v>117</v>
      </c>
      <c r="AP145" s="4">
        <v>10</v>
      </c>
      <c r="AQ145" s="4">
        <v>528</v>
      </c>
      <c r="AR145" s="4">
        <v>29</v>
      </c>
      <c r="AS145" s="4">
        <v>19</v>
      </c>
      <c r="AU145" s="4">
        <v>1</v>
      </c>
      <c r="AV145" s="4">
        <v>3</v>
      </c>
      <c r="AW145" s="4">
        <v>3</v>
      </c>
      <c r="AX145" s="4">
        <v>23</v>
      </c>
      <c r="AZ145" s="4">
        <v>2</v>
      </c>
      <c r="BC145" s="4">
        <v>0</v>
      </c>
      <c r="BD145" s="4">
        <v>0</v>
      </c>
      <c r="BE145" s="4">
        <v>0</v>
      </c>
      <c r="BF145" s="4">
        <v>-366832807</v>
      </c>
      <c r="BJ145" s="6">
        <v>1981</v>
      </c>
      <c r="BK145" s="7">
        <f t="shared" si="4"/>
        <v>0</v>
      </c>
      <c r="BL145" s="4" t="str">
        <f t="shared" si="5"/>
        <v>Utility Mining Equipment Mitchell</v>
      </c>
    </row>
    <row r="146" spans="1:64" hidden="1" x14ac:dyDescent="0.2">
      <c r="A146" s="4">
        <v>2020</v>
      </c>
      <c r="B146" s="4" t="s">
        <v>11</v>
      </c>
      <c r="C146" s="4" t="s">
        <v>178</v>
      </c>
      <c r="D146" s="4" t="s">
        <v>264</v>
      </c>
      <c r="E146" s="4" t="s">
        <v>108</v>
      </c>
      <c r="F146" s="4" t="s">
        <v>271</v>
      </c>
      <c r="H146" s="4">
        <v>10118.82</v>
      </c>
      <c r="I146" s="4">
        <v>9399.36</v>
      </c>
      <c r="J146" s="4">
        <v>9399.36</v>
      </c>
      <c r="K146" s="4">
        <v>0</v>
      </c>
      <c r="L146" s="4">
        <v>0</v>
      </c>
      <c r="M146" s="4">
        <v>0</v>
      </c>
      <c r="N146" s="4">
        <v>10118.82</v>
      </c>
      <c r="O146" s="4">
        <v>9399.36</v>
      </c>
      <c r="P146" s="4">
        <v>9399.36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E146" s="4" t="s">
        <v>182</v>
      </c>
      <c r="AF146" s="4" t="s">
        <v>268</v>
      </c>
      <c r="AG146" s="4" t="s">
        <v>269</v>
      </c>
      <c r="AH146" s="4" t="s">
        <v>270</v>
      </c>
      <c r="AJ146" s="4" t="s">
        <v>186</v>
      </c>
      <c r="AM146" s="4" t="s">
        <v>187</v>
      </c>
      <c r="AO146" s="4">
        <v>117</v>
      </c>
      <c r="AP146" s="4">
        <v>10</v>
      </c>
      <c r="AQ146" s="4">
        <v>543</v>
      </c>
      <c r="AR146" s="4">
        <v>29</v>
      </c>
      <c r="AS146" s="4">
        <v>19</v>
      </c>
      <c r="AU146" s="4">
        <v>1</v>
      </c>
      <c r="AV146" s="4">
        <v>3</v>
      </c>
      <c r="AW146" s="4">
        <v>3</v>
      </c>
      <c r="AX146" s="4">
        <v>23</v>
      </c>
      <c r="AZ146" s="4">
        <v>2</v>
      </c>
      <c r="BC146" s="4">
        <v>0</v>
      </c>
      <c r="BD146" s="4">
        <v>0</v>
      </c>
      <c r="BE146" s="4">
        <v>0</v>
      </c>
      <c r="BF146" s="4">
        <v>-366832503</v>
      </c>
      <c r="BJ146" s="6">
        <v>1981</v>
      </c>
      <c r="BK146" s="7">
        <f t="shared" si="4"/>
        <v>0</v>
      </c>
      <c r="BL146" s="4" t="str">
        <f t="shared" si="5"/>
        <v>Utility Mining Other Mitchell</v>
      </c>
    </row>
    <row r="147" spans="1:64" hidden="1" x14ac:dyDescent="0.2">
      <c r="A147" s="4">
        <v>2020</v>
      </c>
      <c r="B147" s="4" t="s">
        <v>11</v>
      </c>
      <c r="C147" s="4" t="s">
        <v>178</v>
      </c>
      <c r="D147" s="4" t="s">
        <v>104</v>
      </c>
      <c r="E147" s="4" t="s">
        <v>108</v>
      </c>
      <c r="F147" s="4" t="s">
        <v>274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E147" s="4" t="s">
        <v>182</v>
      </c>
      <c r="AF147" s="4" t="s">
        <v>268</v>
      </c>
      <c r="AG147" s="4" t="s">
        <v>269</v>
      </c>
      <c r="AH147" s="4" t="s">
        <v>270</v>
      </c>
      <c r="AJ147" s="4" t="s">
        <v>186</v>
      </c>
      <c r="AM147" s="4" t="s">
        <v>187</v>
      </c>
      <c r="AO147" s="4">
        <v>117</v>
      </c>
      <c r="AP147" s="4">
        <v>10</v>
      </c>
      <c r="AQ147" s="4">
        <v>101030</v>
      </c>
      <c r="AR147" s="4">
        <v>29</v>
      </c>
      <c r="AS147" s="4">
        <v>21</v>
      </c>
      <c r="AU147" s="4">
        <v>1</v>
      </c>
      <c r="AV147" s="4">
        <v>3</v>
      </c>
      <c r="AW147" s="4">
        <v>3</v>
      </c>
      <c r="AX147" s="4">
        <v>23</v>
      </c>
      <c r="AZ147" s="4">
        <v>2</v>
      </c>
      <c r="BC147" s="4">
        <v>0</v>
      </c>
      <c r="BD147" s="4">
        <v>0</v>
      </c>
      <c r="BE147" s="4">
        <v>0</v>
      </c>
      <c r="BF147" s="4">
        <v>-366833018</v>
      </c>
      <c r="BJ147" s="6">
        <v>1981</v>
      </c>
      <c r="BK147" s="7">
        <f t="shared" si="4"/>
        <v>0</v>
      </c>
      <c r="BL147" s="4" t="str">
        <f t="shared" si="5"/>
        <v>Utility Steam Production</v>
      </c>
    </row>
    <row r="148" spans="1:64" hidden="1" x14ac:dyDescent="0.2">
      <c r="A148" s="4">
        <v>2020</v>
      </c>
      <c r="B148" s="4" t="s">
        <v>11</v>
      </c>
      <c r="C148" s="4" t="s">
        <v>178</v>
      </c>
      <c r="D148" s="4" t="s">
        <v>230</v>
      </c>
      <c r="E148" s="4" t="s">
        <v>108</v>
      </c>
      <c r="F148" s="4" t="s">
        <v>274</v>
      </c>
      <c r="H148" s="4">
        <v>263493.55</v>
      </c>
      <c r="I148" s="4">
        <v>273530.57</v>
      </c>
      <c r="J148" s="4">
        <v>273530.57</v>
      </c>
      <c r="K148" s="4">
        <v>0</v>
      </c>
      <c r="L148" s="4">
        <v>0</v>
      </c>
      <c r="M148" s="4">
        <v>0</v>
      </c>
      <c r="N148" s="4">
        <v>263493.55</v>
      </c>
      <c r="O148" s="4">
        <v>273530.57</v>
      </c>
      <c r="P148" s="4">
        <v>273530.57</v>
      </c>
      <c r="Q148" s="4">
        <v>0</v>
      </c>
      <c r="R148" s="4">
        <v>0</v>
      </c>
      <c r="S148" s="4">
        <v>0</v>
      </c>
      <c r="T148" s="4">
        <v>12618.15</v>
      </c>
      <c r="U148" s="4">
        <v>12618.15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E148" s="4" t="s">
        <v>182</v>
      </c>
      <c r="AF148" s="4" t="s">
        <v>268</v>
      </c>
      <c r="AG148" s="4" t="s">
        <v>269</v>
      </c>
      <c r="AH148" s="4" t="s">
        <v>270</v>
      </c>
      <c r="AJ148" s="4" t="s">
        <v>186</v>
      </c>
      <c r="AM148" s="4" t="s">
        <v>187</v>
      </c>
      <c r="AO148" s="4">
        <v>117</v>
      </c>
      <c r="AP148" s="4">
        <v>10</v>
      </c>
      <c r="AQ148" s="4">
        <v>607</v>
      </c>
      <c r="AR148" s="4">
        <v>29</v>
      </c>
      <c r="AS148" s="4">
        <v>21</v>
      </c>
      <c r="AU148" s="4">
        <v>1</v>
      </c>
      <c r="AV148" s="4">
        <v>3</v>
      </c>
      <c r="AW148" s="4">
        <v>3</v>
      </c>
      <c r="AX148" s="4">
        <v>23</v>
      </c>
      <c r="AZ148" s="4">
        <v>2</v>
      </c>
      <c r="BC148" s="4">
        <v>0</v>
      </c>
      <c r="BD148" s="4">
        <v>0</v>
      </c>
      <c r="BE148" s="4">
        <v>0</v>
      </c>
      <c r="BF148" s="4">
        <v>-366832645</v>
      </c>
      <c r="BJ148" s="6">
        <v>1981</v>
      </c>
      <c r="BK148" s="7">
        <f t="shared" si="4"/>
        <v>0</v>
      </c>
      <c r="BL148" s="4" t="str">
        <f>'Generic Tax Classes'!$A$2</f>
        <v>Utility Steam Production</v>
      </c>
    </row>
    <row r="149" spans="1:64" hidden="1" x14ac:dyDescent="0.2">
      <c r="A149" s="4">
        <v>2020</v>
      </c>
      <c r="B149" s="4" t="s">
        <v>11</v>
      </c>
      <c r="C149" s="4" t="s">
        <v>178</v>
      </c>
      <c r="D149" s="4" t="s">
        <v>230</v>
      </c>
      <c r="E149" s="4" t="s">
        <v>108</v>
      </c>
      <c r="F149" s="4" t="s">
        <v>274</v>
      </c>
      <c r="H149" s="4">
        <v>485171.99</v>
      </c>
      <c r="I149" s="4">
        <v>376413.39</v>
      </c>
      <c r="J149" s="4">
        <v>376413.39</v>
      </c>
      <c r="K149" s="4">
        <v>0</v>
      </c>
      <c r="L149" s="4">
        <v>0</v>
      </c>
      <c r="M149" s="4">
        <v>0</v>
      </c>
      <c r="N149" s="4">
        <v>485171.99</v>
      </c>
      <c r="O149" s="4">
        <v>376413.39</v>
      </c>
      <c r="P149" s="4">
        <v>376413.39</v>
      </c>
      <c r="Q149" s="4">
        <v>0</v>
      </c>
      <c r="R149" s="4">
        <v>0</v>
      </c>
      <c r="S149" s="4">
        <v>0</v>
      </c>
      <c r="T149" s="4">
        <v>17103.22</v>
      </c>
      <c r="U149" s="4">
        <v>17103.22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E149" s="4" t="s">
        <v>182</v>
      </c>
      <c r="AF149" s="4" t="s">
        <v>268</v>
      </c>
      <c r="AG149" s="4" t="s">
        <v>269</v>
      </c>
      <c r="AH149" s="4" t="s">
        <v>270</v>
      </c>
      <c r="AJ149" s="4" t="s">
        <v>186</v>
      </c>
      <c r="AM149" s="4" t="s">
        <v>187</v>
      </c>
      <c r="AO149" s="4">
        <v>117</v>
      </c>
      <c r="AP149" s="4">
        <v>10</v>
      </c>
      <c r="AQ149" s="4">
        <v>607</v>
      </c>
      <c r="AR149" s="4">
        <v>29</v>
      </c>
      <c r="AS149" s="4">
        <v>21</v>
      </c>
      <c r="AU149" s="4">
        <v>1</v>
      </c>
      <c r="AV149" s="4">
        <v>3</v>
      </c>
      <c r="AW149" s="4">
        <v>3</v>
      </c>
      <c r="AX149" s="4">
        <v>23</v>
      </c>
      <c r="AZ149" s="4">
        <v>2</v>
      </c>
      <c r="BC149" s="4">
        <v>0</v>
      </c>
      <c r="BD149" s="4">
        <v>0</v>
      </c>
      <c r="BE149" s="4">
        <v>0</v>
      </c>
      <c r="BF149" s="4">
        <v>-366832469</v>
      </c>
      <c r="BJ149" s="6">
        <v>1981</v>
      </c>
      <c r="BK149" s="7">
        <f t="shared" si="4"/>
        <v>0</v>
      </c>
      <c r="BL149" s="4" t="str">
        <f>'Generic Tax Classes'!$A$2</f>
        <v>Utility Steam Production</v>
      </c>
    </row>
    <row r="150" spans="1:64" hidden="1" x14ac:dyDescent="0.2">
      <c r="A150" s="4">
        <v>2020</v>
      </c>
      <c r="B150" s="4" t="s">
        <v>11</v>
      </c>
      <c r="C150" s="4" t="s">
        <v>178</v>
      </c>
      <c r="D150" s="4" t="s">
        <v>188</v>
      </c>
      <c r="E150" s="4" t="s">
        <v>275</v>
      </c>
      <c r="F150" s="4" t="s">
        <v>267</v>
      </c>
      <c r="G150" s="5">
        <v>36069</v>
      </c>
      <c r="H150" s="4">
        <v>121.63</v>
      </c>
      <c r="I150" s="4">
        <v>120.04</v>
      </c>
      <c r="J150" s="4">
        <v>120.04</v>
      </c>
      <c r="K150" s="4">
        <v>0</v>
      </c>
      <c r="L150" s="4">
        <v>0</v>
      </c>
      <c r="M150" s="4">
        <v>0</v>
      </c>
      <c r="N150" s="4">
        <v>121.63</v>
      </c>
      <c r="O150" s="4">
        <v>120.04</v>
      </c>
      <c r="P150" s="4">
        <v>120.04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E150" s="4" t="s">
        <v>182</v>
      </c>
      <c r="AF150" s="4" t="s">
        <v>268</v>
      </c>
      <c r="AG150" s="4" t="s">
        <v>269</v>
      </c>
      <c r="AH150" s="4" t="s">
        <v>270</v>
      </c>
      <c r="AJ150" s="4" t="s">
        <v>186</v>
      </c>
      <c r="AM150" s="4" t="s">
        <v>187</v>
      </c>
      <c r="AO150" s="4">
        <v>117</v>
      </c>
      <c r="AP150" s="4">
        <v>10</v>
      </c>
      <c r="AQ150" s="4">
        <v>233</v>
      </c>
      <c r="AR150" s="4">
        <v>30</v>
      </c>
      <c r="AS150" s="4">
        <v>22</v>
      </c>
      <c r="AU150" s="4">
        <v>1</v>
      </c>
      <c r="AV150" s="4">
        <v>3</v>
      </c>
      <c r="AW150" s="4">
        <v>3</v>
      </c>
      <c r="AX150" s="4">
        <v>23</v>
      </c>
      <c r="AZ150" s="4">
        <v>2</v>
      </c>
      <c r="BC150" s="4">
        <v>0</v>
      </c>
      <c r="BD150" s="4">
        <v>0</v>
      </c>
      <c r="BE150" s="4">
        <v>0</v>
      </c>
      <c r="BF150" s="4">
        <v>-366832312</v>
      </c>
      <c r="BJ150" s="6">
        <v>1982</v>
      </c>
      <c r="BK150" s="7">
        <f t="shared" si="4"/>
        <v>0</v>
      </c>
      <c r="BL150" s="4" t="str">
        <f t="shared" si="5"/>
        <v>NonUtility General Mitchell</v>
      </c>
    </row>
    <row r="151" spans="1:64" hidden="1" x14ac:dyDescent="0.2">
      <c r="A151" s="4">
        <v>2020</v>
      </c>
      <c r="B151" s="4" t="s">
        <v>11</v>
      </c>
      <c r="C151" s="4" t="s">
        <v>178</v>
      </c>
      <c r="D151" s="4" t="s">
        <v>266</v>
      </c>
      <c r="E151" s="4" t="s">
        <v>275</v>
      </c>
      <c r="F151" s="4" t="s">
        <v>267</v>
      </c>
      <c r="G151" s="5">
        <v>35796</v>
      </c>
      <c r="H151" s="4">
        <v>2.72</v>
      </c>
      <c r="I151" s="4">
        <v>2.72</v>
      </c>
      <c r="J151" s="4">
        <v>2.72</v>
      </c>
      <c r="K151" s="4">
        <v>0</v>
      </c>
      <c r="L151" s="4">
        <v>0</v>
      </c>
      <c r="M151" s="4">
        <v>0</v>
      </c>
      <c r="N151" s="4">
        <v>2.72</v>
      </c>
      <c r="O151" s="4">
        <v>2.72</v>
      </c>
      <c r="P151" s="4">
        <v>2.72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E151" s="4" t="s">
        <v>182</v>
      </c>
      <c r="AF151" s="4" t="s">
        <v>268</v>
      </c>
      <c r="AG151" s="4" t="s">
        <v>269</v>
      </c>
      <c r="AH151" s="4" t="s">
        <v>270</v>
      </c>
      <c r="AJ151" s="4" t="s">
        <v>186</v>
      </c>
      <c r="AM151" s="4" t="s">
        <v>187</v>
      </c>
      <c r="AO151" s="4">
        <v>117</v>
      </c>
      <c r="AP151" s="4">
        <v>10</v>
      </c>
      <c r="AQ151" s="4">
        <v>469</v>
      </c>
      <c r="AR151" s="4">
        <v>30</v>
      </c>
      <c r="AS151" s="4">
        <v>22</v>
      </c>
      <c r="AU151" s="4">
        <v>1</v>
      </c>
      <c r="AV151" s="4">
        <v>3</v>
      </c>
      <c r="AW151" s="4">
        <v>3</v>
      </c>
      <c r="AX151" s="4">
        <v>23</v>
      </c>
      <c r="AZ151" s="4">
        <v>2</v>
      </c>
      <c r="BC151" s="4">
        <v>0</v>
      </c>
      <c r="BD151" s="4">
        <v>0</v>
      </c>
      <c r="BE151" s="4">
        <v>0</v>
      </c>
      <c r="BF151" s="4">
        <v>-366832361</v>
      </c>
      <c r="BJ151" s="6">
        <v>1982</v>
      </c>
      <c r="BK151" s="7">
        <f t="shared" si="4"/>
        <v>0</v>
      </c>
      <c r="BL151" s="4" t="str">
        <f t="shared" si="5"/>
        <v>Util Gen Land Rights Mitchell</v>
      </c>
    </row>
    <row r="152" spans="1:64" hidden="1" x14ac:dyDescent="0.2">
      <c r="A152" s="4">
        <v>2020</v>
      </c>
      <c r="B152" s="4" t="s">
        <v>11</v>
      </c>
      <c r="C152" s="4" t="s">
        <v>178</v>
      </c>
      <c r="D152" s="4" t="s">
        <v>266</v>
      </c>
      <c r="E152" s="4" t="s">
        <v>275</v>
      </c>
      <c r="F152" s="4" t="s">
        <v>267</v>
      </c>
      <c r="G152" s="5">
        <v>35827</v>
      </c>
      <c r="H152" s="4">
        <v>3.28</v>
      </c>
      <c r="I152" s="4">
        <v>3.28</v>
      </c>
      <c r="J152" s="4">
        <v>3.28</v>
      </c>
      <c r="K152" s="4">
        <v>0</v>
      </c>
      <c r="L152" s="4">
        <v>0</v>
      </c>
      <c r="M152" s="4">
        <v>0</v>
      </c>
      <c r="N152" s="4">
        <v>3.28</v>
      </c>
      <c r="O152" s="4">
        <v>3.28</v>
      </c>
      <c r="P152" s="4">
        <v>3.28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E152" s="4" t="s">
        <v>182</v>
      </c>
      <c r="AF152" s="4" t="s">
        <v>268</v>
      </c>
      <c r="AG152" s="4" t="s">
        <v>269</v>
      </c>
      <c r="AH152" s="4" t="s">
        <v>270</v>
      </c>
      <c r="AJ152" s="4" t="s">
        <v>186</v>
      </c>
      <c r="AM152" s="4" t="s">
        <v>187</v>
      </c>
      <c r="AO152" s="4">
        <v>117</v>
      </c>
      <c r="AP152" s="4">
        <v>10</v>
      </c>
      <c r="AQ152" s="4">
        <v>469</v>
      </c>
      <c r="AR152" s="4">
        <v>30</v>
      </c>
      <c r="AS152" s="4">
        <v>22</v>
      </c>
      <c r="AU152" s="4">
        <v>1</v>
      </c>
      <c r="AV152" s="4">
        <v>3</v>
      </c>
      <c r="AW152" s="4">
        <v>3</v>
      </c>
      <c r="AX152" s="4">
        <v>23</v>
      </c>
      <c r="AZ152" s="4">
        <v>2</v>
      </c>
      <c r="BC152" s="4">
        <v>0</v>
      </c>
      <c r="BD152" s="4">
        <v>0</v>
      </c>
      <c r="BE152" s="4">
        <v>0</v>
      </c>
      <c r="BF152" s="4">
        <v>-366832507</v>
      </c>
      <c r="BJ152" s="6">
        <v>1982</v>
      </c>
      <c r="BK152" s="7">
        <f t="shared" si="4"/>
        <v>0</v>
      </c>
      <c r="BL152" s="4" t="str">
        <f t="shared" si="5"/>
        <v>Util Gen Land Rights Mitchell</v>
      </c>
    </row>
    <row r="153" spans="1:64" hidden="1" x14ac:dyDescent="0.2">
      <c r="A153" s="4">
        <v>2020</v>
      </c>
      <c r="B153" s="4" t="s">
        <v>11</v>
      </c>
      <c r="C153" s="4" t="s">
        <v>178</v>
      </c>
      <c r="D153" s="4" t="s">
        <v>266</v>
      </c>
      <c r="E153" s="4" t="s">
        <v>275</v>
      </c>
      <c r="F153" s="4" t="s">
        <v>267</v>
      </c>
      <c r="G153" s="5">
        <v>35855</v>
      </c>
      <c r="H153" s="4">
        <v>1.97</v>
      </c>
      <c r="I153" s="4">
        <v>1.97</v>
      </c>
      <c r="J153" s="4">
        <v>1.97</v>
      </c>
      <c r="K153" s="4">
        <v>0</v>
      </c>
      <c r="L153" s="4">
        <v>0</v>
      </c>
      <c r="M153" s="4">
        <v>0</v>
      </c>
      <c r="N153" s="4">
        <v>1.97</v>
      </c>
      <c r="O153" s="4">
        <v>1.97</v>
      </c>
      <c r="P153" s="4">
        <v>1.97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E153" s="4" t="s">
        <v>182</v>
      </c>
      <c r="AF153" s="4" t="s">
        <v>268</v>
      </c>
      <c r="AG153" s="4" t="s">
        <v>269</v>
      </c>
      <c r="AH153" s="4" t="s">
        <v>270</v>
      </c>
      <c r="AJ153" s="4" t="s">
        <v>186</v>
      </c>
      <c r="AM153" s="4" t="s">
        <v>187</v>
      </c>
      <c r="AO153" s="4">
        <v>117</v>
      </c>
      <c r="AP153" s="4">
        <v>10</v>
      </c>
      <c r="AQ153" s="4">
        <v>469</v>
      </c>
      <c r="AR153" s="4">
        <v>30</v>
      </c>
      <c r="AS153" s="4">
        <v>22</v>
      </c>
      <c r="AU153" s="4">
        <v>1</v>
      </c>
      <c r="AV153" s="4">
        <v>3</v>
      </c>
      <c r="AW153" s="4">
        <v>3</v>
      </c>
      <c r="AX153" s="4">
        <v>23</v>
      </c>
      <c r="AZ153" s="4">
        <v>2</v>
      </c>
      <c r="BC153" s="4">
        <v>0</v>
      </c>
      <c r="BD153" s="4">
        <v>0</v>
      </c>
      <c r="BE153" s="4">
        <v>0</v>
      </c>
      <c r="BF153" s="4">
        <v>-366832473</v>
      </c>
      <c r="BJ153" s="6">
        <v>1982</v>
      </c>
      <c r="BK153" s="7">
        <f t="shared" si="4"/>
        <v>0</v>
      </c>
      <c r="BL153" s="4" t="str">
        <f t="shared" si="5"/>
        <v>Util Gen Land Rights Mitchell</v>
      </c>
    </row>
    <row r="154" spans="1:64" hidden="1" x14ac:dyDescent="0.2">
      <c r="A154" s="4">
        <v>2020</v>
      </c>
      <c r="B154" s="4" t="s">
        <v>11</v>
      </c>
      <c r="C154" s="4" t="s">
        <v>178</v>
      </c>
      <c r="D154" s="4" t="s">
        <v>266</v>
      </c>
      <c r="E154" s="4" t="s">
        <v>275</v>
      </c>
      <c r="F154" s="4" t="s">
        <v>267</v>
      </c>
      <c r="G154" s="5">
        <v>35886</v>
      </c>
      <c r="H154" s="4">
        <v>2.44</v>
      </c>
      <c r="I154" s="4">
        <v>2.44</v>
      </c>
      <c r="J154" s="4">
        <v>2.44</v>
      </c>
      <c r="K154" s="4">
        <v>0</v>
      </c>
      <c r="L154" s="4">
        <v>0</v>
      </c>
      <c r="M154" s="4">
        <v>0</v>
      </c>
      <c r="N154" s="4">
        <v>2.44</v>
      </c>
      <c r="O154" s="4">
        <v>2.44</v>
      </c>
      <c r="P154" s="4">
        <v>2.44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E154" s="4" t="s">
        <v>182</v>
      </c>
      <c r="AF154" s="4" t="s">
        <v>268</v>
      </c>
      <c r="AG154" s="4" t="s">
        <v>269</v>
      </c>
      <c r="AH154" s="4" t="s">
        <v>270</v>
      </c>
      <c r="AJ154" s="4" t="s">
        <v>186</v>
      </c>
      <c r="AM154" s="4" t="s">
        <v>187</v>
      </c>
      <c r="AO154" s="4">
        <v>117</v>
      </c>
      <c r="AP154" s="4">
        <v>10</v>
      </c>
      <c r="AQ154" s="4">
        <v>469</v>
      </c>
      <c r="AR154" s="4">
        <v>30</v>
      </c>
      <c r="AS154" s="4">
        <v>22</v>
      </c>
      <c r="AU154" s="4">
        <v>1</v>
      </c>
      <c r="AV154" s="4">
        <v>3</v>
      </c>
      <c r="AW154" s="4">
        <v>3</v>
      </c>
      <c r="AX154" s="4">
        <v>23</v>
      </c>
      <c r="AZ154" s="4">
        <v>2</v>
      </c>
      <c r="BC154" s="4">
        <v>0</v>
      </c>
      <c r="BD154" s="4">
        <v>0</v>
      </c>
      <c r="BE154" s="4">
        <v>0</v>
      </c>
      <c r="BF154" s="4">
        <v>-366832494</v>
      </c>
      <c r="BJ154" s="6">
        <v>1982</v>
      </c>
      <c r="BK154" s="7">
        <f t="shared" si="4"/>
        <v>0</v>
      </c>
      <c r="BL154" s="4" t="str">
        <f t="shared" si="5"/>
        <v>Util Gen Land Rights Mitchell</v>
      </c>
    </row>
    <row r="155" spans="1:64" hidden="1" x14ac:dyDescent="0.2">
      <c r="A155" s="4">
        <v>2020</v>
      </c>
      <c r="B155" s="4" t="s">
        <v>11</v>
      </c>
      <c r="C155" s="4" t="s">
        <v>178</v>
      </c>
      <c r="D155" s="4" t="s">
        <v>266</v>
      </c>
      <c r="E155" s="4" t="s">
        <v>275</v>
      </c>
      <c r="F155" s="4" t="s">
        <v>267</v>
      </c>
      <c r="G155" s="5">
        <v>35916</v>
      </c>
      <c r="H155" s="4">
        <v>4.88</v>
      </c>
      <c r="I155" s="4">
        <v>4.88</v>
      </c>
      <c r="J155" s="4">
        <v>4.88</v>
      </c>
      <c r="K155" s="4">
        <v>0</v>
      </c>
      <c r="L155" s="4">
        <v>0</v>
      </c>
      <c r="M155" s="4">
        <v>0</v>
      </c>
      <c r="N155" s="4">
        <v>4.88</v>
      </c>
      <c r="O155" s="4">
        <v>4.88</v>
      </c>
      <c r="P155" s="4">
        <v>4.88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E155" s="4" t="s">
        <v>182</v>
      </c>
      <c r="AF155" s="4" t="s">
        <v>268</v>
      </c>
      <c r="AG155" s="4" t="s">
        <v>269</v>
      </c>
      <c r="AH155" s="4" t="s">
        <v>270</v>
      </c>
      <c r="AJ155" s="4" t="s">
        <v>186</v>
      </c>
      <c r="AM155" s="4" t="s">
        <v>187</v>
      </c>
      <c r="AO155" s="4">
        <v>117</v>
      </c>
      <c r="AP155" s="4">
        <v>10</v>
      </c>
      <c r="AQ155" s="4">
        <v>469</v>
      </c>
      <c r="AR155" s="4">
        <v>30</v>
      </c>
      <c r="AS155" s="4">
        <v>22</v>
      </c>
      <c r="AU155" s="4">
        <v>1</v>
      </c>
      <c r="AV155" s="4">
        <v>3</v>
      </c>
      <c r="AW155" s="4">
        <v>3</v>
      </c>
      <c r="AX155" s="4">
        <v>23</v>
      </c>
      <c r="AZ155" s="4">
        <v>2</v>
      </c>
      <c r="BC155" s="4">
        <v>0</v>
      </c>
      <c r="BD155" s="4">
        <v>0</v>
      </c>
      <c r="BE155" s="4">
        <v>0</v>
      </c>
      <c r="BF155" s="4">
        <v>-366832431</v>
      </c>
      <c r="BJ155" s="6">
        <v>1982</v>
      </c>
      <c r="BK155" s="7">
        <f t="shared" si="4"/>
        <v>0</v>
      </c>
      <c r="BL155" s="4" t="str">
        <f t="shared" si="5"/>
        <v>Util Gen Land Rights Mitchell</v>
      </c>
    </row>
    <row r="156" spans="1:64" hidden="1" x14ac:dyDescent="0.2">
      <c r="A156" s="4">
        <v>2020</v>
      </c>
      <c r="B156" s="4" t="s">
        <v>11</v>
      </c>
      <c r="C156" s="4" t="s">
        <v>178</v>
      </c>
      <c r="D156" s="4" t="s">
        <v>266</v>
      </c>
      <c r="E156" s="4" t="s">
        <v>275</v>
      </c>
      <c r="F156" s="4" t="s">
        <v>267</v>
      </c>
      <c r="G156" s="5">
        <v>35947</v>
      </c>
      <c r="H156" s="4">
        <v>2.63</v>
      </c>
      <c r="I156" s="4">
        <v>2.63</v>
      </c>
      <c r="J156" s="4">
        <v>2.63</v>
      </c>
      <c r="K156" s="4">
        <v>0</v>
      </c>
      <c r="L156" s="4">
        <v>0</v>
      </c>
      <c r="M156" s="4">
        <v>0</v>
      </c>
      <c r="N156" s="4">
        <v>2.63</v>
      </c>
      <c r="O156" s="4">
        <v>2.63</v>
      </c>
      <c r="P156" s="4">
        <v>2.63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E156" s="4" t="s">
        <v>182</v>
      </c>
      <c r="AF156" s="4" t="s">
        <v>268</v>
      </c>
      <c r="AG156" s="4" t="s">
        <v>269</v>
      </c>
      <c r="AH156" s="4" t="s">
        <v>270</v>
      </c>
      <c r="AJ156" s="4" t="s">
        <v>186</v>
      </c>
      <c r="AM156" s="4" t="s">
        <v>187</v>
      </c>
      <c r="AO156" s="4">
        <v>117</v>
      </c>
      <c r="AP156" s="4">
        <v>10</v>
      </c>
      <c r="AQ156" s="4">
        <v>469</v>
      </c>
      <c r="AR156" s="4">
        <v>30</v>
      </c>
      <c r="AS156" s="4">
        <v>22</v>
      </c>
      <c r="AU156" s="4">
        <v>1</v>
      </c>
      <c r="AV156" s="4">
        <v>3</v>
      </c>
      <c r="AW156" s="4">
        <v>3</v>
      </c>
      <c r="AX156" s="4">
        <v>23</v>
      </c>
      <c r="AZ156" s="4">
        <v>2</v>
      </c>
      <c r="BC156" s="4">
        <v>0</v>
      </c>
      <c r="BD156" s="4">
        <v>0</v>
      </c>
      <c r="BE156" s="4">
        <v>0</v>
      </c>
      <c r="BF156" s="4">
        <v>-366832360</v>
      </c>
      <c r="BJ156" s="6">
        <v>1982</v>
      </c>
      <c r="BK156" s="7">
        <f t="shared" si="4"/>
        <v>0</v>
      </c>
      <c r="BL156" s="4" t="str">
        <f t="shared" si="5"/>
        <v>Util Gen Land Rights Mitchell</v>
      </c>
    </row>
    <row r="157" spans="1:64" hidden="1" x14ac:dyDescent="0.2">
      <c r="A157" s="4">
        <v>2020</v>
      </c>
      <c r="B157" s="4" t="s">
        <v>11</v>
      </c>
      <c r="C157" s="4" t="s">
        <v>178</v>
      </c>
      <c r="D157" s="4" t="s">
        <v>266</v>
      </c>
      <c r="E157" s="4" t="s">
        <v>275</v>
      </c>
      <c r="F157" s="4" t="s">
        <v>267</v>
      </c>
      <c r="G157" s="5">
        <v>35977</v>
      </c>
      <c r="H157" s="4">
        <v>5.72</v>
      </c>
      <c r="I157" s="4">
        <v>5.72</v>
      </c>
      <c r="J157" s="4">
        <v>5.72</v>
      </c>
      <c r="K157" s="4">
        <v>0</v>
      </c>
      <c r="L157" s="4">
        <v>0</v>
      </c>
      <c r="M157" s="4">
        <v>0</v>
      </c>
      <c r="N157" s="4">
        <v>5.72</v>
      </c>
      <c r="O157" s="4">
        <v>5.72</v>
      </c>
      <c r="P157" s="4">
        <v>5.72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E157" s="4" t="s">
        <v>182</v>
      </c>
      <c r="AF157" s="4" t="s">
        <v>268</v>
      </c>
      <c r="AG157" s="4" t="s">
        <v>269</v>
      </c>
      <c r="AH157" s="4" t="s">
        <v>270</v>
      </c>
      <c r="AJ157" s="4" t="s">
        <v>186</v>
      </c>
      <c r="AM157" s="4" t="s">
        <v>187</v>
      </c>
      <c r="AO157" s="4">
        <v>117</v>
      </c>
      <c r="AP157" s="4">
        <v>10</v>
      </c>
      <c r="AQ157" s="4">
        <v>469</v>
      </c>
      <c r="AR157" s="4">
        <v>30</v>
      </c>
      <c r="AS157" s="4">
        <v>22</v>
      </c>
      <c r="AU157" s="4">
        <v>1</v>
      </c>
      <c r="AV157" s="4">
        <v>3</v>
      </c>
      <c r="AW157" s="4">
        <v>3</v>
      </c>
      <c r="AX157" s="4">
        <v>23</v>
      </c>
      <c r="AZ157" s="4">
        <v>2</v>
      </c>
      <c r="BC157" s="4">
        <v>0</v>
      </c>
      <c r="BD157" s="4">
        <v>0</v>
      </c>
      <c r="BE157" s="4">
        <v>0</v>
      </c>
      <c r="BF157" s="4">
        <v>-366832372</v>
      </c>
      <c r="BJ157" s="6">
        <v>1982</v>
      </c>
      <c r="BK157" s="7">
        <f t="shared" si="4"/>
        <v>0</v>
      </c>
      <c r="BL157" s="4" t="str">
        <f t="shared" si="5"/>
        <v>Util Gen Land Rights Mitchell</v>
      </c>
    </row>
    <row r="158" spans="1:64" hidden="1" x14ac:dyDescent="0.2">
      <c r="A158" s="4">
        <v>2020</v>
      </c>
      <c r="B158" s="4" t="s">
        <v>11</v>
      </c>
      <c r="C158" s="4" t="s">
        <v>178</v>
      </c>
      <c r="D158" s="4" t="s">
        <v>266</v>
      </c>
      <c r="E158" s="4" t="s">
        <v>275</v>
      </c>
      <c r="F158" s="4" t="s">
        <v>267</v>
      </c>
      <c r="G158" s="5">
        <v>36008</v>
      </c>
      <c r="H158" s="4">
        <v>3.57</v>
      </c>
      <c r="I158" s="4">
        <v>3.57</v>
      </c>
      <c r="J158" s="4">
        <v>3.57</v>
      </c>
      <c r="K158" s="4">
        <v>0</v>
      </c>
      <c r="L158" s="4">
        <v>0</v>
      </c>
      <c r="M158" s="4">
        <v>0</v>
      </c>
      <c r="N158" s="4">
        <v>3.57</v>
      </c>
      <c r="O158" s="4">
        <v>3.57</v>
      </c>
      <c r="P158" s="4">
        <v>3.57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E158" s="4" t="s">
        <v>182</v>
      </c>
      <c r="AF158" s="4" t="s">
        <v>268</v>
      </c>
      <c r="AG158" s="4" t="s">
        <v>269</v>
      </c>
      <c r="AH158" s="4" t="s">
        <v>270</v>
      </c>
      <c r="AJ158" s="4" t="s">
        <v>186</v>
      </c>
      <c r="AM158" s="4" t="s">
        <v>187</v>
      </c>
      <c r="AO158" s="4">
        <v>117</v>
      </c>
      <c r="AP158" s="4">
        <v>10</v>
      </c>
      <c r="AQ158" s="4">
        <v>469</v>
      </c>
      <c r="AR158" s="4">
        <v>30</v>
      </c>
      <c r="AS158" s="4">
        <v>22</v>
      </c>
      <c r="AU158" s="4">
        <v>1</v>
      </c>
      <c r="AV158" s="4">
        <v>3</v>
      </c>
      <c r="AW158" s="4">
        <v>3</v>
      </c>
      <c r="AX158" s="4">
        <v>23</v>
      </c>
      <c r="AZ158" s="4">
        <v>2</v>
      </c>
      <c r="BC158" s="4">
        <v>0</v>
      </c>
      <c r="BD158" s="4">
        <v>0</v>
      </c>
      <c r="BE158" s="4">
        <v>0</v>
      </c>
      <c r="BF158" s="4">
        <v>-366832755</v>
      </c>
      <c r="BJ158" s="6">
        <v>1982</v>
      </c>
      <c r="BK158" s="7">
        <f t="shared" si="4"/>
        <v>0</v>
      </c>
      <c r="BL158" s="4" t="str">
        <f t="shared" si="5"/>
        <v>Util Gen Land Rights Mitchell</v>
      </c>
    </row>
    <row r="159" spans="1:64" hidden="1" x14ac:dyDescent="0.2">
      <c r="A159" s="4">
        <v>2020</v>
      </c>
      <c r="B159" s="4" t="s">
        <v>11</v>
      </c>
      <c r="C159" s="4" t="s">
        <v>178</v>
      </c>
      <c r="D159" s="4" t="s">
        <v>266</v>
      </c>
      <c r="E159" s="4" t="s">
        <v>275</v>
      </c>
      <c r="F159" s="4" t="s">
        <v>267</v>
      </c>
      <c r="G159" s="5">
        <v>36039</v>
      </c>
      <c r="H159" s="4">
        <v>6.75</v>
      </c>
      <c r="I159" s="4">
        <v>6.75</v>
      </c>
      <c r="J159" s="4">
        <v>6.75</v>
      </c>
      <c r="K159" s="4">
        <v>0</v>
      </c>
      <c r="L159" s="4">
        <v>0</v>
      </c>
      <c r="M159" s="4">
        <v>0</v>
      </c>
      <c r="N159" s="4">
        <v>6.75</v>
      </c>
      <c r="O159" s="4">
        <v>6.75</v>
      </c>
      <c r="P159" s="4">
        <v>6.75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E159" s="4" t="s">
        <v>182</v>
      </c>
      <c r="AF159" s="4" t="s">
        <v>268</v>
      </c>
      <c r="AG159" s="4" t="s">
        <v>269</v>
      </c>
      <c r="AH159" s="4" t="s">
        <v>270</v>
      </c>
      <c r="AJ159" s="4" t="s">
        <v>186</v>
      </c>
      <c r="AM159" s="4" t="s">
        <v>187</v>
      </c>
      <c r="AO159" s="4">
        <v>117</v>
      </c>
      <c r="AP159" s="4">
        <v>10</v>
      </c>
      <c r="AQ159" s="4">
        <v>469</v>
      </c>
      <c r="AR159" s="4">
        <v>30</v>
      </c>
      <c r="AS159" s="4">
        <v>22</v>
      </c>
      <c r="AU159" s="4">
        <v>1</v>
      </c>
      <c r="AV159" s="4">
        <v>3</v>
      </c>
      <c r="AW159" s="4">
        <v>3</v>
      </c>
      <c r="AX159" s="4">
        <v>23</v>
      </c>
      <c r="AZ159" s="4">
        <v>2</v>
      </c>
      <c r="BC159" s="4">
        <v>0</v>
      </c>
      <c r="BD159" s="4">
        <v>0</v>
      </c>
      <c r="BE159" s="4">
        <v>0</v>
      </c>
      <c r="BF159" s="4">
        <v>-366832652</v>
      </c>
      <c r="BJ159" s="6">
        <v>1982</v>
      </c>
      <c r="BK159" s="7">
        <f t="shared" si="4"/>
        <v>0</v>
      </c>
      <c r="BL159" s="4" t="str">
        <f t="shared" si="5"/>
        <v>Util Gen Land Rights Mitchell</v>
      </c>
    </row>
    <row r="160" spans="1:64" hidden="1" x14ac:dyDescent="0.2">
      <c r="A160" s="4">
        <v>2020</v>
      </c>
      <c r="B160" s="4" t="s">
        <v>11</v>
      </c>
      <c r="C160" s="4" t="s">
        <v>178</v>
      </c>
      <c r="D160" s="4" t="s">
        <v>266</v>
      </c>
      <c r="E160" s="4" t="s">
        <v>275</v>
      </c>
      <c r="F160" s="4" t="s">
        <v>267</v>
      </c>
      <c r="G160" s="5">
        <v>36069</v>
      </c>
      <c r="H160" s="4">
        <v>31.98</v>
      </c>
      <c r="I160" s="4">
        <v>31.98</v>
      </c>
      <c r="J160" s="4">
        <v>31.98</v>
      </c>
      <c r="K160" s="4">
        <v>0</v>
      </c>
      <c r="L160" s="4">
        <v>0</v>
      </c>
      <c r="M160" s="4">
        <v>0</v>
      </c>
      <c r="N160" s="4">
        <v>31.98</v>
      </c>
      <c r="O160" s="4">
        <v>31.98</v>
      </c>
      <c r="P160" s="4">
        <v>31.98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E160" s="4" t="s">
        <v>182</v>
      </c>
      <c r="AF160" s="4" t="s">
        <v>268</v>
      </c>
      <c r="AG160" s="4" t="s">
        <v>269</v>
      </c>
      <c r="AH160" s="4" t="s">
        <v>270</v>
      </c>
      <c r="AJ160" s="4" t="s">
        <v>186</v>
      </c>
      <c r="AM160" s="4" t="s">
        <v>187</v>
      </c>
      <c r="AO160" s="4">
        <v>117</v>
      </c>
      <c r="AP160" s="4">
        <v>10</v>
      </c>
      <c r="AQ160" s="4">
        <v>469</v>
      </c>
      <c r="AR160" s="4">
        <v>30</v>
      </c>
      <c r="AS160" s="4">
        <v>22</v>
      </c>
      <c r="AU160" s="4">
        <v>1</v>
      </c>
      <c r="AV160" s="4">
        <v>3</v>
      </c>
      <c r="AW160" s="4">
        <v>3</v>
      </c>
      <c r="AX160" s="4">
        <v>23</v>
      </c>
      <c r="AZ160" s="4">
        <v>2</v>
      </c>
      <c r="BC160" s="4">
        <v>0</v>
      </c>
      <c r="BD160" s="4">
        <v>0</v>
      </c>
      <c r="BE160" s="4">
        <v>0</v>
      </c>
      <c r="BF160" s="4">
        <v>-366832425</v>
      </c>
      <c r="BJ160" s="6">
        <v>1982</v>
      </c>
      <c r="BK160" s="7">
        <f t="shared" si="4"/>
        <v>0</v>
      </c>
      <c r="BL160" s="4" t="str">
        <f t="shared" si="5"/>
        <v>Util Gen Land Rights Mitchell</v>
      </c>
    </row>
    <row r="161" spans="1:64" hidden="1" x14ac:dyDescent="0.2">
      <c r="A161" s="4">
        <v>2020</v>
      </c>
      <c r="B161" s="4" t="s">
        <v>11</v>
      </c>
      <c r="C161" s="4" t="s">
        <v>178</v>
      </c>
      <c r="D161" s="4" t="s">
        <v>266</v>
      </c>
      <c r="E161" s="4" t="s">
        <v>275</v>
      </c>
      <c r="F161" s="4" t="s">
        <v>267</v>
      </c>
      <c r="G161" s="5">
        <v>36100</v>
      </c>
      <c r="H161" s="4">
        <v>3.85</v>
      </c>
      <c r="I161" s="4">
        <v>3.85</v>
      </c>
      <c r="J161" s="4">
        <v>3.85</v>
      </c>
      <c r="K161" s="4">
        <v>0</v>
      </c>
      <c r="L161" s="4">
        <v>0</v>
      </c>
      <c r="M161" s="4">
        <v>0</v>
      </c>
      <c r="N161" s="4">
        <v>3.85</v>
      </c>
      <c r="O161" s="4">
        <v>3.85</v>
      </c>
      <c r="P161" s="4">
        <v>3.85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E161" s="4" t="s">
        <v>182</v>
      </c>
      <c r="AF161" s="4" t="s">
        <v>268</v>
      </c>
      <c r="AG161" s="4" t="s">
        <v>269</v>
      </c>
      <c r="AH161" s="4" t="s">
        <v>270</v>
      </c>
      <c r="AJ161" s="4" t="s">
        <v>186</v>
      </c>
      <c r="AM161" s="4" t="s">
        <v>187</v>
      </c>
      <c r="AO161" s="4">
        <v>117</v>
      </c>
      <c r="AP161" s="4">
        <v>10</v>
      </c>
      <c r="AQ161" s="4">
        <v>469</v>
      </c>
      <c r="AR161" s="4">
        <v>30</v>
      </c>
      <c r="AS161" s="4">
        <v>22</v>
      </c>
      <c r="AU161" s="4">
        <v>1</v>
      </c>
      <c r="AV161" s="4">
        <v>3</v>
      </c>
      <c r="AW161" s="4">
        <v>3</v>
      </c>
      <c r="AX161" s="4">
        <v>23</v>
      </c>
      <c r="AZ161" s="4">
        <v>2</v>
      </c>
      <c r="BC161" s="4">
        <v>0</v>
      </c>
      <c r="BD161" s="4">
        <v>0</v>
      </c>
      <c r="BE161" s="4">
        <v>0</v>
      </c>
      <c r="BF161" s="4">
        <v>-366832474</v>
      </c>
      <c r="BJ161" s="6">
        <v>1982</v>
      </c>
      <c r="BK161" s="7">
        <f t="shared" si="4"/>
        <v>0</v>
      </c>
      <c r="BL161" s="4" t="str">
        <f t="shared" si="5"/>
        <v>Util Gen Land Rights Mitchell</v>
      </c>
    </row>
    <row r="162" spans="1:64" hidden="1" x14ac:dyDescent="0.2">
      <c r="A162" s="4">
        <v>2020</v>
      </c>
      <c r="B162" s="4" t="s">
        <v>11</v>
      </c>
      <c r="C162" s="4" t="s">
        <v>178</v>
      </c>
      <c r="D162" s="4" t="s">
        <v>266</v>
      </c>
      <c r="E162" s="4" t="s">
        <v>275</v>
      </c>
      <c r="F162" s="4" t="s">
        <v>267</v>
      </c>
      <c r="G162" s="5">
        <v>36130</v>
      </c>
      <c r="H162" s="4">
        <v>-706.24</v>
      </c>
      <c r="I162" s="4">
        <v>-706.24</v>
      </c>
      <c r="J162" s="4">
        <v>-706.24</v>
      </c>
      <c r="K162" s="4">
        <v>0</v>
      </c>
      <c r="L162" s="4">
        <v>0</v>
      </c>
      <c r="M162" s="4">
        <v>0</v>
      </c>
      <c r="N162" s="4">
        <v>-706.24</v>
      </c>
      <c r="O162" s="4">
        <v>-706.24</v>
      </c>
      <c r="P162" s="4">
        <v>-706.24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E162" s="4" t="s">
        <v>182</v>
      </c>
      <c r="AF162" s="4" t="s">
        <v>268</v>
      </c>
      <c r="AG162" s="4" t="s">
        <v>269</v>
      </c>
      <c r="AH162" s="4" t="s">
        <v>270</v>
      </c>
      <c r="AJ162" s="4" t="s">
        <v>186</v>
      </c>
      <c r="AM162" s="4" t="s">
        <v>187</v>
      </c>
      <c r="AO162" s="4">
        <v>117</v>
      </c>
      <c r="AP162" s="4">
        <v>10</v>
      </c>
      <c r="AQ162" s="4">
        <v>469</v>
      </c>
      <c r="AR162" s="4">
        <v>30</v>
      </c>
      <c r="AS162" s="4">
        <v>22</v>
      </c>
      <c r="AU162" s="4">
        <v>1</v>
      </c>
      <c r="AV162" s="4">
        <v>3</v>
      </c>
      <c r="AW162" s="4">
        <v>3</v>
      </c>
      <c r="AX162" s="4">
        <v>23</v>
      </c>
      <c r="AZ162" s="4">
        <v>2</v>
      </c>
      <c r="BC162" s="4">
        <v>0</v>
      </c>
      <c r="BD162" s="4">
        <v>0</v>
      </c>
      <c r="BE162" s="4">
        <v>0</v>
      </c>
      <c r="BF162" s="4">
        <v>-366832625</v>
      </c>
      <c r="BJ162" s="6">
        <v>1982</v>
      </c>
      <c r="BK162" s="7">
        <f t="shared" si="4"/>
        <v>0</v>
      </c>
      <c r="BL162" s="4" t="str">
        <f t="shared" si="5"/>
        <v>Util Gen Land Rights Mitchell</v>
      </c>
    </row>
    <row r="163" spans="1:64" hidden="1" x14ac:dyDescent="0.2">
      <c r="A163" s="4">
        <v>2020</v>
      </c>
      <c r="B163" s="4" t="s">
        <v>11</v>
      </c>
      <c r="C163" s="4" t="s">
        <v>178</v>
      </c>
      <c r="D163" s="4" t="s">
        <v>262</v>
      </c>
      <c r="E163" s="4" t="s">
        <v>275</v>
      </c>
      <c r="F163" s="4" t="s">
        <v>271</v>
      </c>
      <c r="H163" s="4">
        <v>3263.87</v>
      </c>
      <c r="I163" s="4">
        <v>3263.87</v>
      </c>
      <c r="J163" s="4">
        <v>3263.87</v>
      </c>
      <c r="K163" s="4">
        <v>0</v>
      </c>
      <c r="L163" s="4">
        <v>0</v>
      </c>
      <c r="M163" s="4">
        <v>0</v>
      </c>
      <c r="N163" s="4">
        <v>3263.87</v>
      </c>
      <c r="O163" s="4">
        <v>3263.87</v>
      </c>
      <c r="P163" s="4">
        <v>3263.87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E163" s="4" t="s">
        <v>182</v>
      </c>
      <c r="AF163" s="4" t="s">
        <v>268</v>
      </c>
      <c r="AG163" s="4" t="s">
        <v>269</v>
      </c>
      <c r="AH163" s="4" t="s">
        <v>270</v>
      </c>
      <c r="AJ163" s="4" t="s">
        <v>186</v>
      </c>
      <c r="AM163" s="4" t="s">
        <v>187</v>
      </c>
      <c r="AO163" s="4">
        <v>117</v>
      </c>
      <c r="AP163" s="4">
        <v>10</v>
      </c>
      <c r="AQ163" s="4">
        <v>562</v>
      </c>
      <c r="AR163" s="4">
        <v>30</v>
      </c>
      <c r="AS163" s="4">
        <v>19</v>
      </c>
      <c r="AU163" s="4">
        <v>1</v>
      </c>
      <c r="AV163" s="4">
        <v>3</v>
      </c>
      <c r="AW163" s="4">
        <v>3</v>
      </c>
      <c r="AX163" s="4">
        <v>23</v>
      </c>
      <c r="AZ163" s="4">
        <v>2</v>
      </c>
      <c r="BC163" s="4">
        <v>0</v>
      </c>
      <c r="BD163" s="4">
        <v>0</v>
      </c>
      <c r="BE163" s="4">
        <v>0</v>
      </c>
      <c r="BF163" s="4">
        <v>-366832823</v>
      </c>
      <c r="BJ163" s="6">
        <v>1982</v>
      </c>
      <c r="BK163" s="7">
        <f t="shared" si="4"/>
        <v>0</v>
      </c>
      <c r="BL163" s="4" t="str">
        <f t="shared" si="5"/>
        <v>Util RiverTransDryDocks Mitchell</v>
      </c>
    </row>
    <row r="164" spans="1:64" hidden="1" x14ac:dyDescent="0.2">
      <c r="A164" s="4">
        <v>2020</v>
      </c>
      <c r="B164" s="4" t="s">
        <v>11</v>
      </c>
      <c r="C164" s="4" t="s">
        <v>178</v>
      </c>
      <c r="D164" s="4" t="s">
        <v>112</v>
      </c>
      <c r="E164" s="4" t="s">
        <v>275</v>
      </c>
      <c r="F164" s="4" t="s">
        <v>271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E164" s="4" t="s">
        <v>182</v>
      </c>
      <c r="AF164" s="4" t="s">
        <v>268</v>
      </c>
      <c r="AG164" s="4" t="s">
        <v>269</v>
      </c>
      <c r="AH164" s="4" t="s">
        <v>270</v>
      </c>
      <c r="AJ164" s="4" t="s">
        <v>186</v>
      </c>
      <c r="AM164" s="4" t="s">
        <v>187</v>
      </c>
      <c r="AO164" s="4">
        <v>117</v>
      </c>
      <c r="AP164" s="4">
        <v>10</v>
      </c>
      <c r="AQ164" s="4">
        <v>109040</v>
      </c>
      <c r="AR164" s="4">
        <v>30</v>
      </c>
      <c r="AS164" s="4">
        <v>19</v>
      </c>
      <c r="AU164" s="4">
        <v>1</v>
      </c>
      <c r="AV164" s="4">
        <v>3</v>
      </c>
      <c r="AW164" s="4">
        <v>3</v>
      </c>
      <c r="AX164" s="4">
        <v>23</v>
      </c>
      <c r="AZ164" s="4">
        <v>2</v>
      </c>
      <c r="BC164" s="4">
        <v>0</v>
      </c>
      <c r="BD164" s="4">
        <v>0</v>
      </c>
      <c r="BE164" s="4">
        <v>0</v>
      </c>
      <c r="BF164" s="4">
        <v>-366832900</v>
      </c>
      <c r="BJ164" s="6">
        <v>1982</v>
      </c>
      <c r="BK164" s="7">
        <f t="shared" si="4"/>
        <v>0</v>
      </c>
      <c r="BL164" s="4" t="str">
        <f t="shared" si="5"/>
        <v>Utility General Plant</v>
      </c>
    </row>
    <row r="165" spans="1:64" hidden="1" x14ac:dyDescent="0.2">
      <c r="A165" s="4">
        <v>2020</v>
      </c>
      <c r="B165" s="4" t="s">
        <v>11</v>
      </c>
      <c r="C165" s="4" t="s">
        <v>178</v>
      </c>
      <c r="D165" s="4" t="s">
        <v>272</v>
      </c>
      <c r="E165" s="4" t="s">
        <v>275</v>
      </c>
      <c r="F165" s="4" t="s">
        <v>271</v>
      </c>
      <c r="H165" s="4">
        <v>1689.94</v>
      </c>
      <c r="I165" s="4">
        <v>1704.06</v>
      </c>
      <c r="J165" s="4">
        <v>1704.06</v>
      </c>
      <c r="K165" s="4">
        <v>0</v>
      </c>
      <c r="L165" s="4">
        <v>0</v>
      </c>
      <c r="M165" s="4">
        <v>0</v>
      </c>
      <c r="N165" s="4">
        <v>1689.94</v>
      </c>
      <c r="O165" s="4">
        <v>1704.06</v>
      </c>
      <c r="P165" s="4">
        <v>1704.06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E165" s="4" t="s">
        <v>182</v>
      </c>
      <c r="AF165" s="4" t="s">
        <v>268</v>
      </c>
      <c r="AG165" s="4" t="s">
        <v>269</v>
      </c>
      <c r="AH165" s="4" t="s">
        <v>270</v>
      </c>
      <c r="AJ165" s="4" t="s">
        <v>186</v>
      </c>
      <c r="AM165" s="4" t="s">
        <v>187</v>
      </c>
      <c r="AO165" s="4">
        <v>117</v>
      </c>
      <c r="AP165" s="4">
        <v>10</v>
      </c>
      <c r="AQ165" s="4">
        <v>484</v>
      </c>
      <c r="AR165" s="4">
        <v>30</v>
      </c>
      <c r="AS165" s="4">
        <v>19</v>
      </c>
      <c r="AU165" s="4">
        <v>1</v>
      </c>
      <c r="AV165" s="4">
        <v>3</v>
      </c>
      <c r="AW165" s="4">
        <v>3</v>
      </c>
      <c r="AX165" s="4">
        <v>23</v>
      </c>
      <c r="AZ165" s="4">
        <v>2</v>
      </c>
      <c r="BC165" s="4">
        <v>0</v>
      </c>
      <c r="BD165" s="4">
        <v>0</v>
      </c>
      <c r="BE165" s="4">
        <v>0</v>
      </c>
      <c r="BF165" s="4">
        <v>-366832789</v>
      </c>
      <c r="BJ165" s="6">
        <v>1982</v>
      </c>
      <c r="BK165" s="7">
        <f t="shared" si="4"/>
        <v>0</v>
      </c>
      <c r="BL165" s="4" t="str">
        <f>'Generic Tax Classes'!$A$4</f>
        <v>Utility General Plant</v>
      </c>
    </row>
    <row r="166" spans="1:64" hidden="1" x14ac:dyDescent="0.2">
      <c r="A166" s="4">
        <v>2020</v>
      </c>
      <c r="B166" s="4" t="s">
        <v>11</v>
      </c>
      <c r="C166" s="4" t="s">
        <v>178</v>
      </c>
      <c r="D166" s="4" t="s">
        <v>273</v>
      </c>
      <c r="E166" s="4" t="s">
        <v>275</v>
      </c>
      <c r="F166" s="4" t="s">
        <v>271</v>
      </c>
      <c r="H166" s="4">
        <v>1050.4000000000001</v>
      </c>
      <c r="I166" s="4">
        <v>988.41</v>
      </c>
      <c r="J166" s="4">
        <v>988.41</v>
      </c>
      <c r="K166" s="4">
        <v>0</v>
      </c>
      <c r="L166" s="4">
        <v>0</v>
      </c>
      <c r="M166" s="4">
        <v>0</v>
      </c>
      <c r="N166" s="4">
        <v>1050.4000000000001</v>
      </c>
      <c r="O166" s="4">
        <v>988.41</v>
      </c>
      <c r="P166" s="4">
        <v>988.41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E166" s="4" t="s">
        <v>182</v>
      </c>
      <c r="AF166" s="4" t="s">
        <v>268</v>
      </c>
      <c r="AG166" s="4" t="s">
        <v>269</v>
      </c>
      <c r="AH166" s="4" t="s">
        <v>270</v>
      </c>
      <c r="AJ166" s="4" t="s">
        <v>186</v>
      </c>
      <c r="AM166" s="4" t="s">
        <v>187</v>
      </c>
      <c r="AO166" s="4">
        <v>117</v>
      </c>
      <c r="AP166" s="4">
        <v>10</v>
      </c>
      <c r="AQ166" s="4">
        <v>528</v>
      </c>
      <c r="AR166" s="4">
        <v>30</v>
      </c>
      <c r="AS166" s="4">
        <v>19</v>
      </c>
      <c r="AU166" s="4">
        <v>1</v>
      </c>
      <c r="AV166" s="4">
        <v>3</v>
      </c>
      <c r="AW166" s="4">
        <v>3</v>
      </c>
      <c r="AX166" s="4">
        <v>23</v>
      </c>
      <c r="AZ166" s="4">
        <v>2</v>
      </c>
      <c r="BC166" s="4">
        <v>0</v>
      </c>
      <c r="BD166" s="4">
        <v>0</v>
      </c>
      <c r="BE166" s="4">
        <v>0</v>
      </c>
      <c r="BF166" s="4">
        <v>-366832577</v>
      </c>
      <c r="BJ166" s="6">
        <v>1982</v>
      </c>
      <c r="BK166" s="7">
        <f t="shared" si="4"/>
        <v>0</v>
      </c>
      <c r="BL166" s="4" t="str">
        <f t="shared" si="5"/>
        <v>Utility Mining Equipment Mitchell</v>
      </c>
    </row>
    <row r="167" spans="1:64" hidden="1" x14ac:dyDescent="0.2">
      <c r="A167" s="4">
        <v>2020</v>
      </c>
      <c r="B167" s="4" t="s">
        <v>11</v>
      </c>
      <c r="C167" s="4" t="s">
        <v>178</v>
      </c>
      <c r="D167" s="4" t="s">
        <v>104</v>
      </c>
      <c r="E167" s="4" t="s">
        <v>275</v>
      </c>
      <c r="F167" s="4" t="s">
        <v>274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E167" s="4" t="s">
        <v>182</v>
      </c>
      <c r="AF167" s="4" t="s">
        <v>268</v>
      </c>
      <c r="AG167" s="4" t="s">
        <v>269</v>
      </c>
      <c r="AH167" s="4" t="s">
        <v>270</v>
      </c>
      <c r="AJ167" s="4" t="s">
        <v>186</v>
      </c>
      <c r="AM167" s="4" t="s">
        <v>187</v>
      </c>
      <c r="AO167" s="4">
        <v>117</v>
      </c>
      <c r="AP167" s="4">
        <v>10</v>
      </c>
      <c r="AQ167" s="4">
        <v>101030</v>
      </c>
      <c r="AR167" s="4">
        <v>30</v>
      </c>
      <c r="AS167" s="4">
        <v>21</v>
      </c>
      <c r="AU167" s="4">
        <v>1</v>
      </c>
      <c r="AV167" s="4">
        <v>3</v>
      </c>
      <c r="AW167" s="4">
        <v>3</v>
      </c>
      <c r="AX167" s="4">
        <v>23</v>
      </c>
      <c r="AZ167" s="4">
        <v>2</v>
      </c>
      <c r="BC167" s="4">
        <v>0</v>
      </c>
      <c r="BD167" s="4">
        <v>0</v>
      </c>
      <c r="BE167" s="4">
        <v>0</v>
      </c>
      <c r="BF167" s="4">
        <v>-366832999</v>
      </c>
      <c r="BJ167" s="6">
        <v>1982</v>
      </c>
      <c r="BK167" s="7">
        <f t="shared" si="4"/>
        <v>0</v>
      </c>
      <c r="BL167" s="4" t="str">
        <f t="shared" si="5"/>
        <v>Utility Steam Production</v>
      </c>
    </row>
    <row r="168" spans="1:64" hidden="1" x14ac:dyDescent="0.2">
      <c r="A168" s="4">
        <v>2020</v>
      </c>
      <c r="B168" s="4" t="s">
        <v>11</v>
      </c>
      <c r="C168" s="4" t="s">
        <v>178</v>
      </c>
      <c r="D168" s="4" t="s">
        <v>230</v>
      </c>
      <c r="E168" s="4" t="s">
        <v>275</v>
      </c>
      <c r="F168" s="4" t="s">
        <v>274</v>
      </c>
      <c r="H168" s="4">
        <v>108538.34</v>
      </c>
      <c r="I168" s="4">
        <v>103082.59</v>
      </c>
      <c r="J168" s="4">
        <v>103082.59</v>
      </c>
      <c r="K168" s="4">
        <v>0</v>
      </c>
      <c r="L168" s="4">
        <v>0</v>
      </c>
      <c r="M168" s="4">
        <v>0</v>
      </c>
      <c r="N168" s="4">
        <v>108538.34</v>
      </c>
      <c r="O168" s="4">
        <v>103082.59</v>
      </c>
      <c r="P168" s="4">
        <v>103082.59</v>
      </c>
      <c r="Q168" s="4">
        <v>0</v>
      </c>
      <c r="R168" s="4">
        <v>0</v>
      </c>
      <c r="S168" s="4">
        <v>0</v>
      </c>
      <c r="T168" s="4">
        <v>870.93</v>
      </c>
      <c r="U168" s="4">
        <v>870.93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E168" s="4" t="s">
        <v>182</v>
      </c>
      <c r="AF168" s="4" t="s">
        <v>268</v>
      </c>
      <c r="AG168" s="4" t="s">
        <v>269</v>
      </c>
      <c r="AH168" s="4" t="s">
        <v>270</v>
      </c>
      <c r="AJ168" s="4" t="s">
        <v>186</v>
      </c>
      <c r="AM168" s="4" t="s">
        <v>187</v>
      </c>
      <c r="AO168" s="4">
        <v>117</v>
      </c>
      <c r="AP168" s="4">
        <v>10</v>
      </c>
      <c r="AQ168" s="4">
        <v>607</v>
      </c>
      <c r="AR168" s="4">
        <v>30</v>
      </c>
      <c r="AS168" s="4">
        <v>21</v>
      </c>
      <c r="AU168" s="4">
        <v>1</v>
      </c>
      <c r="AV168" s="4">
        <v>3</v>
      </c>
      <c r="AW168" s="4">
        <v>3</v>
      </c>
      <c r="AX168" s="4">
        <v>23</v>
      </c>
      <c r="AZ168" s="4">
        <v>2</v>
      </c>
      <c r="BC168" s="4">
        <v>0</v>
      </c>
      <c r="BD168" s="4">
        <v>0</v>
      </c>
      <c r="BE168" s="4">
        <v>0</v>
      </c>
      <c r="BF168" s="4">
        <v>-366832776</v>
      </c>
      <c r="BJ168" s="6">
        <v>1982</v>
      </c>
      <c r="BK168" s="7">
        <f t="shared" si="4"/>
        <v>0</v>
      </c>
      <c r="BL168" s="4" t="str">
        <f>'Generic Tax Classes'!$A$2</f>
        <v>Utility Steam Production</v>
      </c>
    </row>
    <row r="169" spans="1:64" hidden="1" x14ac:dyDescent="0.2">
      <c r="A169" s="4">
        <v>2020</v>
      </c>
      <c r="B169" s="4" t="s">
        <v>11</v>
      </c>
      <c r="C169" s="4" t="s">
        <v>178</v>
      </c>
      <c r="D169" s="4" t="s">
        <v>230</v>
      </c>
      <c r="E169" s="4" t="s">
        <v>275</v>
      </c>
      <c r="F169" s="4" t="s">
        <v>274</v>
      </c>
      <c r="H169" s="4">
        <v>236416.69</v>
      </c>
      <c r="I169" s="4">
        <v>198839.52</v>
      </c>
      <c r="J169" s="4">
        <v>198839.52</v>
      </c>
      <c r="K169" s="4">
        <v>0</v>
      </c>
      <c r="L169" s="4">
        <v>0</v>
      </c>
      <c r="M169" s="4">
        <v>0</v>
      </c>
      <c r="N169" s="4">
        <v>236416.69</v>
      </c>
      <c r="O169" s="4">
        <v>198839.52</v>
      </c>
      <c r="P169" s="4">
        <v>198839.52</v>
      </c>
      <c r="Q169" s="4">
        <v>0</v>
      </c>
      <c r="R169" s="4">
        <v>0</v>
      </c>
      <c r="S169" s="4">
        <v>0</v>
      </c>
      <c r="T169" s="4">
        <v>817.79</v>
      </c>
      <c r="U169" s="4">
        <v>817.79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E169" s="4" t="s">
        <v>182</v>
      </c>
      <c r="AF169" s="4" t="s">
        <v>268</v>
      </c>
      <c r="AG169" s="4" t="s">
        <v>269</v>
      </c>
      <c r="AH169" s="4" t="s">
        <v>270</v>
      </c>
      <c r="AJ169" s="4" t="s">
        <v>186</v>
      </c>
      <c r="AM169" s="4" t="s">
        <v>187</v>
      </c>
      <c r="AO169" s="4">
        <v>117</v>
      </c>
      <c r="AP169" s="4">
        <v>10</v>
      </c>
      <c r="AQ169" s="4">
        <v>607</v>
      </c>
      <c r="AR169" s="4">
        <v>30</v>
      </c>
      <c r="AS169" s="4">
        <v>21</v>
      </c>
      <c r="AU169" s="4">
        <v>1</v>
      </c>
      <c r="AV169" s="4">
        <v>3</v>
      </c>
      <c r="AW169" s="4">
        <v>3</v>
      </c>
      <c r="AX169" s="4">
        <v>23</v>
      </c>
      <c r="AZ169" s="4">
        <v>2</v>
      </c>
      <c r="BC169" s="4">
        <v>0</v>
      </c>
      <c r="BD169" s="4">
        <v>0</v>
      </c>
      <c r="BE169" s="4">
        <v>0</v>
      </c>
      <c r="BF169" s="4">
        <v>-366832377</v>
      </c>
      <c r="BJ169" s="6">
        <v>1982</v>
      </c>
      <c r="BK169" s="7">
        <f t="shared" si="4"/>
        <v>0</v>
      </c>
      <c r="BL169" s="4" t="str">
        <f>'Generic Tax Classes'!$A$2</f>
        <v>Utility Steam Production</v>
      </c>
    </row>
    <row r="170" spans="1:64" hidden="1" x14ac:dyDescent="0.2">
      <c r="A170" s="4">
        <v>2020</v>
      </c>
      <c r="B170" s="4" t="s">
        <v>11</v>
      </c>
      <c r="C170" s="4" t="s">
        <v>178</v>
      </c>
      <c r="D170" s="4" t="s">
        <v>266</v>
      </c>
      <c r="E170" s="4" t="s">
        <v>276</v>
      </c>
      <c r="F170" s="4" t="s">
        <v>267</v>
      </c>
      <c r="G170" s="5">
        <v>35796</v>
      </c>
      <c r="H170" s="4">
        <v>-111.22</v>
      </c>
      <c r="I170" s="4">
        <v>-111.22</v>
      </c>
      <c r="J170" s="4">
        <v>-111.22</v>
      </c>
      <c r="K170" s="4">
        <v>0</v>
      </c>
      <c r="L170" s="4">
        <v>0</v>
      </c>
      <c r="M170" s="4">
        <v>0</v>
      </c>
      <c r="N170" s="4">
        <v>-111.22</v>
      </c>
      <c r="O170" s="4">
        <v>-111.22</v>
      </c>
      <c r="P170" s="4">
        <v>-111.22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E170" s="4" t="s">
        <v>182</v>
      </c>
      <c r="AF170" s="4" t="s">
        <v>268</v>
      </c>
      <c r="AG170" s="4" t="s">
        <v>269</v>
      </c>
      <c r="AH170" s="4" t="s">
        <v>270</v>
      </c>
      <c r="AJ170" s="4" t="s">
        <v>186</v>
      </c>
      <c r="AM170" s="4" t="s">
        <v>187</v>
      </c>
      <c r="AO170" s="4">
        <v>117</v>
      </c>
      <c r="AP170" s="4">
        <v>10</v>
      </c>
      <c r="AQ170" s="4">
        <v>469</v>
      </c>
      <c r="AR170" s="4">
        <v>31</v>
      </c>
      <c r="AS170" s="4">
        <v>22</v>
      </c>
      <c r="AU170" s="4">
        <v>1</v>
      </c>
      <c r="AV170" s="4">
        <v>3</v>
      </c>
      <c r="AW170" s="4">
        <v>3</v>
      </c>
      <c r="AX170" s="4">
        <v>23</v>
      </c>
      <c r="AZ170" s="4">
        <v>2</v>
      </c>
      <c r="BC170" s="4">
        <v>0</v>
      </c>
      <c r="BD170" s="4">
        <v>0</v>
      </c>
      <c r="BE170" s="4">
        <v>0</v>
      </c>
      <c r="BF170" s="4">
        <v>-366832795</v>
      </c>
      <c r="BJ170" s="6">
        <v>1983</v>
      </c>
      <c r="BK170" s="7">
        <f t="shared" si="4"/>
        <v>0</v>
      </c>
      <c r="BL170" s="4" t="str">
        <f t="shared" si="5"/>
        <v>Util Gen Land Rights Mitchell</v>
      </c>
    </row>
    <row r="171" spans="1:64" hidden="1" x14ac:dyDescent="0.2">
      <c r="A171" s="4">
        <v>2020</v>
      </c>
      <c r="B171" s="4" t="s">
        <v>11</v>
      </c>
      <c r="C171" s="4" t="s">
        <v>178</v>
      </c>
      <c r="D171" s="4" t="s">
        <v>266</v>
      </c>
      <c r="E171" s="4" t="s">
        <v>276</v>
      </c>
      <c r="F171" s="4" t="s">
        <v>267</v>
      </c>
      <c r="G171" s="5">
        <v>35827</v>
      </c>
      <c r="H171" s="4">
        <v>55.33</v>
      </c>
      <c r="I171" s="4">
        <v>55.33</v>
      </c>
      <c r="J171" s="4">
        <v>55.33</v>
      </c>
      <c r="K171" s="4">
        <v>0</v>
      </c>
      <c r="L171" s="4">
        <v>0</v>
      </c>
      <c r="M171" s="4">
        <v>0</v>
      </c>
      <c r="N171" s="4">
        <v>55.33</v>
      </c>
      <c r="O171" s="4">
        <v>55.33</v>
      </c>
      <c r="P171" s="4">
        <v>55.33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E171" s="4" t="s">
        <v>182</v>
      </c>
      <c r="AF171" s="4" t="s">
        <v>268</v>
      </c>
      <c r="AG171" s="4" t="s">
        <v>269</v>
      </c>
      <c r="AH171" s="4" t="s">
        <v>270</v>
      </c>
      <c r="AJ171" s="4" t="s">
        <v>186</v>
      </c>
      <c r="AM171" s="4" t="s">
        <v>187</v>
      </c>
      <c r="AO171" s="4">
        <v>117</v>
      </c>
      <c r="AP171" s="4">
        <v>10</v>
      </c>
      <c r="AQ171" s="4">
        <v>469</v>
      </c>
      <c r="AR171" s="4">
        <v>31</v>
      </c>
      <c r="AS171" s="4">
        <v>22</v>
      </c>
      <c r="AU171" s="4">
        <v>1</v>
      </c>
      <c r="AV171" s="4">
        <v>3</v>
      </c>
      <c r="AW171" s="4">
        <v>3</v>
      </c>
      <c r="AX171" s="4">
        <v>23</v>
      </c>
      <c r="AZ171" s="4">
        <v>2</v>
      </c>
      <c r="BC171" s="4">
        <v>0</v>
      </c>
      <c r="BD171" s="4">
        <v>0</v>
      </c>
      <c r="BE171" s="4">
        <v>0</v>
      </c>
      <c r="BF171" s="4">
        <v>-366832735</v>
      </c>
      <c r="BJ171" s="6">
        <v>1983</v>
      </c>
      <c r="BK171" s="7">
        <f t="shared" si="4"/>
        <v>0</v>
      </c>
      <c r="BL171" s="4" t="str">
        <f t="shared" si="5"/>
        <v>Util Gen Land Rights Mitchell</v>
      </c>
    </row>
    <row r="172" spans="1:64" hidden="1" x14ac:dyDescent="0.2">
      <c r="A172" s="4">
        <v>2020</v>
      </c>
      <c r="B172" s="4" t="s">
        <v>11</v>
      </c>
      <c r="C172" s="4" t="s">
        <v>178</v>
      </c>
      <c r="D172" s="4" t="s">
        <v>266</v>
      </c>
      <c r="E172" s="4" t="s">
        <v>276</v>
      </c>
      <c r="F172" s="4" t="s">
        <v>267</v>
      </c>
      <c r="G172" s="5">
        <v>35855</v>
      </c>
      <c r="H172" s="4">
        <v>7.79</v>
      </c>
      <c r="I172" s="4">
        <v>7.79</v>
      </c>
      <c r="J172" s="4">
        <v>7.79</v>
      </c>
      <c r="K172" s="4">
        <v>0</v>
      </c>
      <c r="L172" s="4">
        <v>0</v>
      </c>
      <c r="M172" s="4">
        <v>0</v>
      </c>
      <c r="N172" s="4">
        <v>7.79</v>
      </c>
      <c r="O172" s="4">
        <v>7.79</v>
      </c>
      <c r="P172" s="4">
        <v>7.79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E172" s="4" t="s">
        <v>182</v>
      </c>
      <c r="AF172" s="4" t="s">
        <v>268</v>
      </c>
      <c r="AG172" s="4" t="s">
        <v>269</v>
      </c>
      <c r="AH172" s="4" t="s">
        <v>270</v>
      </c>
      <c r="AJ172" s="4" t="s">
        <v>186</v>
      </c>
      <c r="AM172" s="4" t="s">
        <v>187</v>
      </c>
      <c r="AO172" s="4">
        <v>117</v>
      </c>
      <c r="AP172" s="4">
        <v>10</v>
      </c>
      <c r="AQ172" s="4">
        <v>469</v>
      </c>
      <c r="AR172" s="4">
        <v>31</v>
      </c>
      <c r="AS172" s="4">
        <v>22</v>
      </c>
      <c r="AU172" s="4">
        <v>1</v>
      </c>
      <c r="AV172" s="4">
        <v>3</v>
      </c>
      <c r="AW172" s="4">
        <v>3</v>
      </c>
      <c r="AX172" s="4">
        <v>23</v>
      </c>
      <c r="AZ172" s="4">
        <v>2</v>
      </c>
      <c r="BC172" s="4">
        <v>0</v>
      </c>
      <c r="BD172" s="4">
        <v>0</v>
      </c>
      <c r="BE172" s="4">
        <v>0</v>
      </c>
      <c r="BF172" s="4">
        <v>-366832233</v>
      </c>
      <c r="BJ172" s="6">
        <v>1983</v>
      </c>
      <c r="BK172" s="7">
        <f t="shared" si="4"/>
        <v>0</v>
      </c>
      <c r="BL172" s="4" t="str">
        <f t="shared" si="5"/>
        <v>Util Gen Land Rights Mitchell</v>
      </c>
    </row>
    <row r="173" spans="1:64" hidden="1" x14ac:dyDescent="0.2">
      <c r="A173" s="4">
        <v>2020</v>
      </c>
      <c r="B173" s="4" t="s">
        <v>11</v>
      </c>
      <c r="C173" s="4" t="s">
        <v>178</v>
      </c>
      <c r="D173" s="4" t="s">
        <v>266</v>
      </c>
      <c r="E173" s="4" t="s">
        <v>276</v>
      </c>
      <c r="F173" s="4" t="s">
        <v>267</v>
      </c>
      <c r="G173" s="5">
        <v>35886</v>
      </c>
      <c r="H173" s="4">
        <v>77.180000000000007</v>
      </c>
      <c r="I173" s="4">
        <v>77.180000000000007</v>
      </c>
      <c r="J173" s="4">
        <v>77.180000000000007</v>
      </c>
      <c r="K173" s="4">
        <v>0</v>
      </c>
      <c r="L173" s="4">
        <v>0</v>
      </c>
      <c r="M173" s="4">
        <v>0</v>
      </c>
      <c r="N173" s="4">
        <v>77.180000000000007</v>
      </c>
      <c r="O173" s="4">
        <v>77.180000000000007</v>
      </c>
      <c r="P173" s="4">
        <v>77.180000000000007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E173" s="4" t="s">
        <v>182</v>
      </c>
      <c r="AF173" s="4" t="s">
        <v>268</v>
      </c>
      <c r="AG173" s="4" t="s">
        <v>269</v>
      </c>
      <c r="AH173" s="4" t="s">
        <v>270</v>
      </c>
      <c r="AJ173" s="4" t="s">
        <v>186</v>
      </c>
      <c r="AM173" s="4" t="s">
        <v>187</v>
      </c>
      <c r="AO173" s="4">
        <v>117</v>
      </c>
      <c r="AP173" s="4">
        <v>10</v>
      </c>
      <c r="AQ173" s="4">
        <v>469</v>
      </c>
      <c r="AR173" s="4">
        <v>31</v>
      </c>
      <c r="AS173" s="4">
        <v>22</v>
      </c>
      <c r="AU173" s="4">
        <v>1</v>
      </c>
      <c r="AV173" s="4">
        <v>3</v>
      </c>
      <c r="AW173" s="4">
        <v>3</v>
      </c>
      <c r="AX173" s="4">
        <v>23</v>
      </c>
      <c r="AZ173" s="4">
        <v>2</v>
      </c>
      <c r="BC173" s="4">
        <v>0</v>
      </c>
      <c r="BD173" s="4">
        <v>0</v>
      </c>
      <c r="BE173" s="4">
        <v>0</v>
      </c>
      <c r="BF173" s="4">
        <v>-366832398</v>
      </c>
      <c r="BJ173" s="6">
        <v>1983</v>
      </c>
      <c r="BK173" s="7">
        <f t="shared" si="4"/>
        <v>0</v>
      </c>
      <c r="BL173" s="4" t="str">
        <f t="shared" si="5"/>
        <v>Util Gen Land Rights Mitchell</v>
      </c>
    </row>
    <row r="174" spans="1:64" hidden="1" x14ac:dyDescent="0.2">
      <c r="A174" s="4">
        <v>2020</v>
      </c>
      <c r="B174" s="4" t="s">
        <v>11</v>
      </c>
      <c r="C174" s="4" t="s">
        <v>178</v>
      </c>
      <c r="D174" s="4" t="s">
        <v>266</v>
      </c>
      <c r="E174" s="4" t="s">
        <v>276</v>
      </c>
      <c r="F174" s="4" t="s">
        <v>267</v>
      </c>
      <c r="G174" s="5">
        <v>35916</v>
      </c>
      <c r="H174" s="4">
        <v>192.25</v>
      </c>
      <c r="I174" s="4">
        <v>192.25</v>
      </c>
      <c r="J174" s="4">
        <v>192.25</v>
      </c>
      <c r="K174" s="4">
        <v>0</v>
      </c>
      <c r="L174" s="4">
        <v>0</v>
      </c>
      <c r="M174" s="4">
        <v>0</v>
      </c>
      <c r="N174" s="4">
        <v>192.25</v>
      </c>
      <c r="O174" s="4">
        <v>192.25</v>
      </c>
      <c r="P174" s="4">
        <v>192.25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E174" s="4" t="s">
        <v>182</v>
      </c>
      <c r="AF174" s="4" t="s">
        <v>268</v>
      </c>
      <c r="AG174" s="4" t="s">
        <v>269</v>
      </c>
      <c r="AH174" s="4" t="s">
        <v>270</v>
      </c>
      <c r="AJ174" s="4" t="s">
        <v>186</v>
      </c>
      <c r="AM174" s="4" t="s">
        <v>187</v>
      </c>
      <c r="AO174" s="4">
        <v>117</v>
      </c>
      <c r="AP174" s="4">
        <v>10</v>
      </c>
      <c r="AQ174" s="4">
        <v>469</v>
      </c>
      <c r="AR174" s="4">
        <v>31</v>
      </c>
      <c r="AS174" s="4">
        <v>22</v>
      </c>
      <c r="AU174" s="4">
        <v>1</v>
      </c>
      <c r="AV174" s="4">
        <v>3</v>
      </c>
      <c r="AW174" s="4">
        <v>3</v>
      </c>
      <c r="AX174" s="4">
        <v>23</v>
      </c>
      <c r="AZ174" s="4">
        <v>2</v>
      </c>
      <c r="BC174" s="4">
        <v>0</v>
      </c>
      <c r="BD174" s="4">
        <v>0</v>
      </c>
      <c r="BE174" s="4">
        <v>0</v>
      </c>
      <c r="BF174" s="4">
        <v>-366832611</v>
      </c>
      <c r="BJ174" s="6">
        <v>1983</v>
      </c>
      <c r="BK174" s="7">
        <f t="shared" si="4"/>
        <v>0</v>
      </c>
      <c r="BL174" s="4" t="str">
        <f t="shared" si="5"/>
        <v>Util Gen Land Rights Mitchell</v>
      </c>
    </row>
    <row r="175" spans="1:64" hidden="1" x14ac:dyDescent="0.2">
      <c r="A175" s="4">
        <v>2020</v>
      </c>
      <c r="B175" s="4" t="s">
        <v>11</v>
      </c>
      <c r="C175" s="4" t="s">
        <v>178</v>
      </c>
      <c r="D175" s="4" t="s">
        <v>266</v>
      </c>
      <c r="E175" s="4" t="s">
        <v>276</v>
      </c>
      <c r="F175" s="4" t="s">
        <v>267</v>
      </c>
      <c r="G175" s="5">
        <v>35947</v>
      </c>
      <c r="H175" s="4">
        <v>62.93</v>
      </c>
      <c r="I175" s="4">
        <v>62.93</v>
      </c>
      <c r="J175" s="4">
        <v>62.93</v>
      </c>
      <c r="K175" s="4">
        <v>0</v>
      </c>
      <c r="L175" s="4">
        <v>0</v>
      </c>
      <c r="M175" s="4">
        <v>0</v>
      </c>
      <c r="N175" s="4">
        <v>62.93</v>
      </c>
      <c r="O175" s="4">
        <v>62.93</v>
      </c>
      <c r="P175" s="4">
        <v>62.93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E175" s="4" t="s">
        <v>182</v>
      </c>
      <c r="AF175" s="4" t="s">
        <v>268</v>
      </c>
      <c r="AG175" s="4" t="s">
        <v>269</v>
      </c>
      <c r="AH175" s="4" t="s">
        <v>270</v>
      </c>
      <c r="AJ175" s="4" t="s">
        <v>186</v>
      </c>
      <c r="AM175" s="4" t="s">
        <v>187</v>
      </c>
      <c r="AO175" s="4">
        <v>117</v>
      </c>
      <c r="AP175" s="4">
        <v>10</v>
      </c>
      <c r="AQ175" s="4">
        <v>469</v>
      </c>
      <c r="AR175" s="4">
        <v>31</v>
      </c>
      <c r="AS175" s="4">
        <v>22</v>
      </c>
      <c r="AU175" s="4">
        <v>1</v>
      </c>
      <c r="AV175" s="4">
        <v>3</v>
      </c>
      <c r="AW175" s="4">
        <v>3</v>
      </c>
      <c r="AX175" s="4">
        <v>23</v>
      </c>
      <c r="AZ175" s="4">
        <v>2</v>
      </c>
      <c r="BC175" s="4">
        <v>0</v>
      </c>
      <c r="BD175" s="4">
        <v>0</v>
      </c>
      <c r="BE175" s="4">
        <v>0</v>
      </c>
      <c r="BF175" s="4">
        <v>-366832447</v>
      </c>
      <c r="BJ175" s="6">
        <v>1983</v>
      </c>
      <c r="BK175" s="7">
        <f t="shared" si="4"/>
        <v>0</v>
      </c>
      <c r="BL175" s="4" t="str">
        <f t="shared" si="5"/>
        <v>Util Gen Land Rights Mitchell</v>
      </c>
    </row>
    <row r="176" spans="1:64" hidden="1" x14ac:dyDescent="0.2">
      <c r="A176" s="4">
        <v>2020</v>
      </c>
      <c r="B176" s="4" t="s">
        <v>11</v>
      </c>
      <c r="C176" s="4" t="s">
        <v>178</v>
      </c>
      <c r="D176" s="4" t="s">
        <v>266</v>
      </c>
      <c r="E176" s="4" t="s">
        <v>276</v>
      </c>
      <c r="F176" s="4" t="s">
        <v>267</v>
      </c>
      <c r="G176" s="5">
        <v>35977</v>
      </c>
      <c r="H176" s="4">
        <v>7.88</v>
      </c>
      <c r="I176" s="4">
        <v>7.88</v>
      </c>
      <c r="J176" s="4">
        <v>7.88</v>
      </c>
      <c r="K176" s="4">
        <v>0</v>
      </c>
      <c r="L176" s="4">
        <v>0</v>
      </c>
      <c r="M176" s="4">
        <v>0</v>
      </c>
      <c r="N176" s="4">
        <v>7.88</v>
      </c>
      <c r="O176" s="4">
        <v>7.88</v>
      </c>
      <c r="P176" s="4">
        <v>7.88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E176" s="4" t="s">
        <v>182</v>
      </c>
      <c r="AF176" s="4" t="s">
        <v>268</v>
      </c>
      <c r="AG176" s="4" t="s">
        <v>269</v>
      </c>
      <c r="AH176" s="4" t="s">
        <v>270</v>
      </c>
      <c r="AJ176" s="4" t="s">
        <v>186</v>
      </c>
      <c r="AM176" s="4" t="s">
        <v>187</v>
      </c>
      <c r="AO176" s="4">
        <v>117</v>
      </c>
      <c r="AP176" s="4">
        <v>10</v>
      </c>
      <c r="AQ176" s="4">
        <v>469</v>
      </c>
      <c r="AR176" s="4">
        <v>31</v>
      </c>
      <c r="AS176" s="4">
        <v>22</v>
      </c>
      <c r="AU176" s="4">
        <v>1</v>
      </c>
      <c r="AV176" s="4">
        <v>3</v>
      </c>
      <c r="AW176" s="4">
        <v>3</v>
      </c>
      <c r="AX176" s="4">
        <v>23</v>
      </c>
      <c r="AZ176" s="4">
        <v>2</v>
      </c>
      <c r="BC176" s="4">
        <v>0</v>
      </c>
      <c r="BD176" s="4">
        <v>0</v>
      </c>
      <c r="BE176" s="4">
        <v>0</v>
      </c>
      <c r="BF176" s="4">
        <v>-366832749</v>
      </c>
      <c r="BJ176" s="6">
        <v>1983</v>
      </c>
      <c r="BK176" s="7">
        <f t="shared" si="4"/>
        <v>0</v>
      </c>
      <c r="BL176" s="4" t="str">
        <f t="shared" si="5"/>
        <v>Util Gen Land Rights Mitchell</v>
      </c>
    </row>
    <row r="177" spans="1:64" hidden="1" x14ac:dyDescent="0.2">
      <c r="A177" s="4">
        <v>2020</v>
      </c>
      <c r="B177" s="4" t="s">
        <v>11</v>
      </c>
      <c r="C177" s="4" t="s">
        <v>178</v>
      </c>
      <c r="D177" s="4" t="s">
        <v>266</v>
      </c>
      <c r="E177" s="4" t="s">
        <v>276</v>
      </c>
      <c r="F177" s="4" t="s">
        <v>267</v>
      </c>
      <c r="G177" s="5">
        <v>36008</v>
      </c>
      <c r="H177" s="4">
        <v>6</v>
      </c>
      <c r="I177" s="4">
        <v>6</v>
      </c>
      <c r="J177" s="4">
        <v>6</v>
      </c>
      <c r="K177" s="4">
        <v>0</v>
      </c>
      <c r="L177" s="4">
        <v>0</v>
      </c>
      <c r="M177" s="4">
        <v>0</v>
      </c>
      <c r="N177" s="4">
        <v>6</v>
      </c>
      <c r="O177" s="4">
        <v>6</v>
      </c>
      <c r="P177" s="4">
        <v>6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E177" s="4" t="s">
        <v>182</v>
      </c>
      <c r="AF177" s="4" t="s">
        <v>268</v>
      </c>
      <c r="AG177" s="4" t="s">
        <v>269</v>
      </c>
      <c r="AH177" s="4" t="s">
        <v>270</v>
      </c>
      <c r="AJ177" s="4" t="s">
        <v>186</v>
      </c>
      <c r="AM177" s="4" t="s">
        <v>187</v>
      </c>
      <c r="AO177" s="4">
        <v>117</v>
      </c>
      <c r="AP177" s="4">
        <v>10</v>
      </c>
      <c r="AQ177" s="4">
        <v>469</v>
      </c>
      <c r="AR177" s="4">
        <v>31</v>
      </c>
      <c r="AS177" s="4">
        <v>22</v>
      </c>
      <c r="AU177" s="4">
        <v>1</v>
      </c>
      <c r="AV177" s="4">
        <v>3</v>
      </c>
      <c r="AW177" s="4">
        <v>3</v>
      </c>
      <c r="AX177" s="4">
        <v>23</v>
      </c>
      <c r="AZ177" s="4">
        <v>2</v>
      </c>
      <c r="BC177" s="4">
        <v>0</v>
      </c>
      <c r="BD177" s="4">
        <v>0</v>
      </c>
      <c r="BE177" s="4">
        <v>0</v>
      </c>
      <c r="BF177" s="4">
        <v>-366832232</v>
      </c>
      <c r="BJ177" s="6">
        <v>1983</v>
      </c>
      <c r="BK177" s="7">
        <f t="shared" si="4"/>
        <v>0</v>
      </c>
      <c r="BL177" s="4" t="str">
        <f t="shared" si="5"/>
        <v>Util Gen Land Rights Mitchell</v>
      </c>
    </row>
    <row r="178" spans="1:64" hidden="1" x14ac:dyDescent="0.2">
      <c r="A178" s="4">
        <v>2020</v>
      </c>
      <c r="B178" s="4" t="s">
        <v>11</v>
      </c>
      <c r="C178" s="4" t="s">
        <v>178</v>
      </c>
      <c r="D178" s="4" t="s">
        <v>266</v>
      </c>
      <c r="E178" s="4" t="s">
        <v>276</v>
      </c>
      <c r="F178" s="4" t="s">
        <v>267</v>
      </c>
      <c r="G178" s="5">
        <v>36039</v>
      </c>
      <c r="H178" s="4">
        <v>19.510000000000002</v>
      </c>
      <c r="I178" s="4">
        <v>19.510000000000002</v>
      </c>
      <c r="J178" s="4">
        <v>19.510000000000002</v>
      </c>
      <c r="K178" s="4">
        <v>0</v>
      </c>
      <c r="L178" s="4">
        <v>0</v>
      </c>
      <c r="M178" s="4">
        <v>0</v>
      </c>
      <c r="N178" s="4">
        <v>19.510000000000002</v>
      </c>
      <c r="O178" s="4">
        <v>19.510000000000002</v>
      </c>
      <c r="P178" s="4">
        <v>19.510000000000002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E178" s="4" t="s">
        <v>182</v>
      </c>
      <c r="AF178" s="4" t="s">
        <v>268</v>
      </c>
      <c r="AG178" s="4" t="s">
        <v>269</v>
      </c>
      <c r="AH178" s="4" t="s">
        <v>270</v>
      </c>
      <c r="AJ178" s="4" t="s">
        <v>186</v>
      </c>
      <c r="AM178" s="4" t="s">
        <v>187</v>
      </c>
      <c r="AO178" s="4">
        <v>117</v>
      </c>
      <c r="AP178" s="4">
        <v>10</v>
      </c>
      <c r="AQ178" s="4">
        <v>469</v>
      </c>
      <c r="AR178" s="4">
        <v>31</v>
      </c>
      <c r="AS178" s="4">
        <v>22</v>
      </c>
      <c r="AU178" s="4">
        <v>1</v>
      </c>
      <c r="AV178" s="4">
        <v>3</v>
      </c>
      <c r="AW178" s="4">
        <v>3</v>
      </c>
      <c r="AX178" s="4">
        <v>23</v>
      </c>
      <c r="AZ178" s="4">
        <v>2</v>
      </c>
      <c r="BC178" s="4">
        <v>0</v>
      </c>
      <c r="BD178" s="4">
        <v>0</v>
      </c>
      <c r="BE178" s="4">
        <v>0</v>
      </c>
      <c r="BF178" s="4">
        <v>-366832751</v>
      </c>
      <c r="BJ178" s="6">
        <v>1983</v>
      </c>
      <c r="BK178" s="7">
        <f t="shared" si="4"/>
        <v>0</v>
      </c>
      <c r="BL178" s="4" t="str">
        <f t="shared" si="5"/>
        <v>Util Gen Land Rights Mitchell</v>
      </c>
    </row>
    <row r="179" spans="1:64" hidden="1" x14ac:dyDescent="0.2">
      <c r="A179" s="4">
        <v>2020</v>
      </c>
      <c r="B179" s="4" t="s">
        <v>11</v>
      </c>
      <c r="C179" s="4" t="s">
        <v>178</v>
      </c>
      <c r="D179" s="4" t="s">
        <v>266</v>
      </c>
      <c r="E179" s="4" t="s">
        <v>276</v>
      </c>
      <c r="F179" s="4" t="s">
        <v>267</v>
      </c>
      <c r="G179" s="5">
        <v>36069</v>
      </c>
      <c r="H179" s="4">
        <v>-28.7</v>
      </c>
      <c r="I179" s="4">
        <v>-28.7</v>
      </c>
      <c r="J179" s="4">
        <v>-28.7</v>
      </c>
      <c r="K179" s="4">
        <v>0</v>
      </c>
      <c r="L179" s="4">
        <v>0</v>
      </c>
      <c r="M179" s="4">
        <v>0</v>
      </c>
      <c r="N179" s="4">
        <v>-28.7</v>
      </c>
      <c r="O179" s="4">
        <v>-28.7</v>
      </c>
      <c r="P179" s="4">
        <v>-28.7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E179" s="4" t="s">
        <v>182</v>
      </c>
      <c r="AF179" s="4" t="s">
        <v>268</v>
      </c>
      <c r="AG179" s="4" t="s">
        <v>269</v>
      </c>
      <c r="AH179" s="4" t="s">
        <v>270</v>
      </c>
      <c r="AJ179" s="4" t="s">
        <v>186</v>
      </c>
      <c r="AM179" s="4" t="s">
        <v>187</v>
      </c>
      <c r="AO179" s="4">
        <v>117</v>
      </c>
      <c r="AP179" s="4">
        <v>10</v>
      </c>
      <c r="AQ179" s="4">
        <v>469</v>
      </c>
      <c r="AR179" s="4">
        <v>31</v>
      </c>
      <c r="AS179" s="4">
        <v>22</v>
      </c>
      <c r="AU179" s="4">
        <v>1</v>
      </c>
      <c r="AV179" s="4">
        <v>3</v>
      </c>
      <c r="AW179" s="4">
        <v>3</v>
      </c>
      <c r="AX179" s="4">
        <v>23</v>
      </c>
      <c r="AZ179" s="4">
        <v>2</v>
      </c>
      <c r="BC179" s="4">
        <v>0</v>
      </c>
      <c r="BD179" s="4">
        <v>0</v>
      </c>
      <c r="BE179" s="4">
        <v>0</v>
      </c>
      <c r="BF179" s="4">
        <v>-366832666</v>
      </c>
      <c r="BJ179" s="6">
        <v>1983</v>
      </c>
      <c r="BK179" s="7">
        <f t="shared" si="4"/>
        <v>0</v>
      </c>
      <c r="BL179" s="4" t="str">
        <f t="shared" si="5"/>
        <v>Util Gen Land Rights Mitchell</v>
      </c>
    </row>
    <row r="180" spans="1:64" hidden="1" x14ac:dyDescent="0.2">
      <c r="A180" s="4">
        <v>2020</v>
      </c>
      <c r="B180" s="4" t="s">
        <v>11</v>
      </c>
      <c r="C180" s="4" t="s">
        <v>178</v>
      </c>
      <c r="D180" s="4" t="s">
        <v>266</v>
      </c>
      <c r="E180" s="4" t="s">
        <v>276</v>
      </c>
      <c r="F180" s="4" t="s">
        <v>267</v>
      </c>
      <c r="G180" s="5">
        <v>36100</v>
      </c>
      <c r="H180" s="4">
        <v>3.57</v>
      </c>
      <c r="I180" s="4">
        <v>3.57</v>
      </c>
      <c r="J180" s="4">
        <v>3.57</v>
      </c>
      <c r="K180" s="4">
        <v>0</v>
      </c>
      <c r="L180" s="4">
        <v>0</v>
      </c>
      <c r="M180" s="4">
        <v>0</v>
      </c>
      <c r="N180" s="4">
        <v>3.57</v>
      </c>
      <c r="O180" s="4">
        <v>3.57</v>
      </c>
      <c r="P180" s="4">
        <v>3.57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E180" s="4" t="s">
        <v>182</v>
      </c>
      <c r="AF180" s="4" t="s">
        <v>268</v>
      </c>
      <c r="AG180" s="4" t="s">
        <v>269</v>
      </c>
      <c r="AH180" s="4" t="s">
        <v>270</v>
      </c>
      <c r="AJ180" s="4" t="s">
        <v>186</v>
      </c>
      <c r="AM180" s="4" t="s">
        <v>187</v>
      </c>
      <c r="AO180" s="4">
        <v>117</v>
      </c>
      <c r="AP180" s="4">
        <v>10</v>
      </c>
      <c r="AQ180" s="4">
        <v>469</v>
      </c>
      <c r="AR180" s="4">
        <v>31</v>
      </c>
      <c r="AS180" s="4">
        <v>22</v>
      </c>
      <c r="AU180" s="4">
        <v>1</v>
      </c>
      <c r="AV180" s="4">
        <v>3</v>
      </c>
      <c r="AW180" s="4">
        <v>3</v>
      </c>
      <c r="AX180" s="4">
        <v>23</v>
      </c>
      <c r="AZ180" s="4">
        <v>2</v>
      </c>
      <c r="BC180" s="4">
        <v>0</v>
      </c>
      <c r="BD180" s="4">
        <v>0</v>
      </c>
      <c r="BE180" s="4">
        <v>0</v>
      </c>
      <c r="BF180" s="4">
        <v>-366832796</v>
      </c>
      <c r="BJ180" s="6">
        <v>1983</v>
      </c>
      <c r="BK180" s="7">
        <f t="shared" si="4"/>
        <v>0</v>
      </c>
      <c r="BL180" s="4" t="str">
        <f t="shared" si="5"/>
        <v>Util Gen Land Rights Mitchell</v>
      </c>
    </row>
    <row r="181" spans="1:64" hidden="1" x14ac:dyDescent="0.2">
      <c r="A181" s="4">
        <v>2020</v>
      </c>
      <c r="B181" s="4" t="s">
        <v>11</v>
      </c>
      <c r="C181" s="4" t="s">
        <v>178</v>
      </c>
      <c r="D181" s="4" t="s">
        <v>266</v>
      </c>
      <c r="E181" s="4" t="s">
        <v>276</v>
      </c>
      <c r="F181" s="4" t="s">
        <v>267</v>
      </c>
      <c r="G181" s="5">
        <v>36130</v>
      </c>
      <c r="H181" s="4">
        <v>233.51</v>
      </c>
      <c r="I181" s="4">
        <v>233.51</v>
      </c>
      <c r="J181" s="4">
        <v>233.51</v>
      </c>
      <c r="K181" s="4">
        <v>0</v>
      </c>
      <c r="L181" s="4">
        <v>0</v>
      </c>
      <c r="M181" s="4">
        <v>0</v>
      </c>
      <c r="N181" s="4">
        <v>233.51</v>
      </c>
      <c r="O181" s="4">
        <v>233.51</v>
      </c>
      <c r="P181" s="4">
        <v>233.51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E181" s="4" t="s">
        <v>182</v>
      </c>
      <c r="AF181" s="4" t="s">
        <v>268</v>
      </c>
      <c r="AG181" s="4" t="s">
        <v>269</v>
      </c>
      <c r="AH181" s="4" t="s">
        <v>270</v>
      </c>
      <c r="AJ181" s="4" t="s">
        <v>186</v>
      </c>
      <c r="AM181" s="4" t="s">
        <v>187</v>
      </c>
      <c r="AO181" s="4">
        <v>117</v>
      </c>
      <c r="AP181" s="4">
        <v>10</v>
      </c>
      <c r="AQ181" s="4">
        <v>469</v>
      </c>
      <c r="AR181" s="4">
        <v>31</v>
      </c>
      <c r="AS181" s="4">
        <v>22</v>
      </c>
      <c r="AU181" s="4">
        <v>1</v>
      </c>
      <c r="AV181" s="4">
        <v>3</v>
      </c>
      <c r="AW181" s="4">
        <v>3</v>
      </c>
      <c r="AX181" s="4">
        <v>23</v>
      </c>
      <c r="AZ181" s="4">
        <v>2</v>
      </c>
      <c r="BC181" s="4">
        <v>0</v>
      </c>
      <c r="BD181" s="4">
        <v>0</v>
      </c>
      <c r="BE181" s="4">
        <v>0</v>
      </c>
      <c r="BF181" s="4">
        <v>-366832743</v>
      </c>
      <c r="BJ181" s="6">
        <v>1983</v>
      </c>
      <c r="BK181" s="7">
        <f t="shared" si="4"/>
        <v>0</v>
      </c>
      <c r="BL181" s="4" t="str">
        <f t="shared" si="5"/>
        <v>Util Gen Land Rights Mitchell</v>
      </c>
    </row>
    <row r="182" spans="1:64" hidden="1" x14ac:dyDescent="0.2">
      <c r="A182" s="4">
        <v>2020</v>
      </c>
      <c r="B182" s="4" t="s">
        <v>11</v>
      </c>
      <c r="C182" s="4" t="s">
        <v>178</v>
      </c>
      <c r="D182" s="4" t="s">
        <v>111</v>
      </c>
      <c r="E182" s="4" t="s">
        <v>276</v>
      </c>
      <c r="F182" s="4" t="s">
        <v>267</v>
      </c>
      <c r="G182" s="5">
        <v>35916</v>
      </c>
      <c r="H182" s="4">
        <v>13</v>
      </c>
      <c r="I182" s="4">
        <v>12.29</v>
      </c>
      <c r="J182" s="4">
        <v>12.29</v>
      </c>
      <c r="K182" s="4">
        <v>0</v>
      </c>
      <c r="L182" s="4">
        <v>0</v>
      </c>
      <c r="M182" s="4">
        <v>0</v>
      </c>
      <c r="N182" s="4">
        <v>13</v>
      </c>
      <c r="O182" s="4">
        <v>12.29</v>
      </c>
      <c r="P182" s="4">
        <v>12.29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E182" s="4" t="s">
        <v>182</v>
      </c>
      <c r="AF182" s="4" t="s">
        <v>268</v>
      </c>
      <c r="AG182" s="4" t="s">
        <v>269</v>
      </c>
      <c r="AH182" s="4" t="s">
        <v>270</v>
      </c>
      <c r="AJ182" s="4" t="s">
        <v>186</v>
      </c>
      <c r="AM182" s="4" t="s">
        <v>187</v>
      </c>
      <c r="AO182" s="4">
        <v>117</v>
      </c>
      <c r="AP182" s="4">
        <v>10</v>
      </c>
      <c r="AQ182" s="4">
        <v>109100</v>
      </c>
      <c r="AR182" s="4">
        <v>31</v>
      </c>
      <c r="AS182" s="4">
        <v>22</v>
      </c>
      <c r="AU182" s="4">
        <v>1</v>
      </c>
      <c r="AV182" s="4">
        <v>3</v>
      </c>
      <c r="AW182" s="4">
        <v>3</v>
      </c>
      <c r="AX182" s="4">
        <v>23</v>
      </c>
      <c r="AZ182" s="4">
        <v>2</v>
      </c>
      <c r="BC182" s="4">
        <v>0</v>
      </c>
      <c r="BD182" s="4">
        <v>0</v>
      </c>
      <c r="BE182" s="4">
        <v>0</v>
      </c>
      <c r="BF182" s="4">
        <v>-366832988</v>
      </c>
      <c r="BJ182" s="6">
        <v>1983</v>
      </c>
      <c r="BK182" s="7">
        <f t="shared" si="4"/>
        <v>0</v>
      </c>
      <c r="BL182" s="4" t="str">
        <f t="shared" si="5"/>
        <v>Utility General Buildings</v>
      </c>
    </row>
    <row r="183" spans="1:64" hidden="1" x14ac:dyDescent="0.2">
      <c r="A183" s="4">
        <v>2020</v>
      </c>
      <c r="B183" s="4" t="s">
        <v>11</v>
      </c>
      <c r="C183" s="4" t="s">
        <v>178</v>
      </c>
      <c r="D183" s="4" t="s">
        <v>111</v>
      </c>
      <c r="E183" s="4" t="s">
        <v>276</v>
      </c>
      <c r="F183" s="4" t="s">
        <v>267</v>
      </c>
      <c r="G183" s="5">
        <v>35947</v>
      </c>
      <c r="H183" s="4">
        <v>12</v>
      </c>
      <c r="I183" s="4">
        <v>11.35</v>
      </c>
      <c r="J183" s="4">
        <v>11.35</v>
      </c>
      <c r="K183" s="4">
        <v>0</v>
      </c>
      <c r="L183" s="4">
        <v>0</v>
      </c>
      <c r="M183" s="4">
        <v>0</v>
      </c>
      <c r="N183" s="4">
        <v>12</v>
      </c>
      <c r="O183" s="4">
        <v>11.35</v>
      </c>
      <c r="P183" s="4">
        <v>11.35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E183" s="4" t="s">
        <v>182</v>
      </c>
      <c r="AF183" s="4" t="s">
        <v>268</v>
      </c>
      <c r="AG183" s="4" t="s">
        <v>269</v>
      </c>
      <c r="AH183" s="4" t="s">
        <v>270</v>
      </c>
      <c r="AJ183" s="4" t="s">
        <v>186</v>
      </c>
      <c r="AM183" s="4" t="s">
        <v>187</v>
      </c>
      <c r="AO183" s="4">
        <v>117</v>
      </c>
      <c r="AP183" s="4">
        <v>10</v>
      </c>
      <c r="AQ183" s="4">
        <v>109100</v>
      </c>
      <c r="AR183" s="4">
        <v>31</v>
      </c>
      <c r="AS183" s="4">
        <v>22</v>
      </c>
      <c r="AU183" s="4">
        <v>1</v>
      </c>
      <c r="AV183" s="4">
        <v>3</v>
      </c>
      <c r="AW183" s="4">
        <v>3</v>
      </c>
      <c r="AX183" s="4">
        <v>23</v>
      </c>
      <c r="AZ183" s="4">
        <v>2</v>
      </c>
      <c r="BC183" s="4">
        <v>0</v>
      </c>
      <c r="BD183" s="4">
        <v>0</v>
      </c>
      <c r="BE183" s="4">
        <v>0</v>
      </c>
      <c r="BF183" s="4">
        <v>-366833025</v>
      </c>
      <c r="BJ183" s="6">
        <v>1983</v>
      </c>
      <c r="BK183" s="7">
        <f t="shared" si="4"/>
        <v>0</v>
      </c>
      <c r="BL183" s="4" t="str">
        <f t="shared" si="5"/>
        <v>Utility General Buildings</v>
      </c>
    </row>
    <row r="184" spans="1:64" hidden="1" x14ac:dyDescent="0.2">
      <c r="A184" s="4">
        <v>2020</v>
      </c>
      <c r="B184" s="4" t="s">
        <v>11</v>
      </c>
      <c r="C184" s="4" t="s">
        <v>178</v>
      </c>
      <c r="D184" s="4" t="s">
        <v>111</v>
      </c>
      <c r="E184" s="4" t="s">
        <v>276</v>
      </c>
      <c r="F184" s="4" t="s">
        <v>267</v>
      </c>
      <c r="G184" s="5">
        <v>36008</v>
      </c>
      <c r="H184" s="4">
        <v>3</v>
      </c>
      <c r="I184" s="4">
        <v>2.84</v>
      </c>
      <c r="J184" s="4">
        <v>2.84</v>
      </c>
      <c r="K184" s="4">
        <v>0</v>
      </c>
      <c r="L184" s="4">
        <v>0</v>
      </c>
      <c r="M184" s="4">
        <v>0</v>
      </c>
      <c r="N184" s="4">
        <v>3</v>
      </c>
      <c r="O184" s="4">
        <v>2.84</v>
      </c>
      <c r="P184" s="4">
        <v>2.84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E184" s="4" t="s">
        <v>182</v>
      </c>
      <c r="AF184" s="4" t="s">
        <v>268</v>
      </c>
      <c r="AG184" s="4" t="s">
        <v>269</v>
      </c>
      <c r="AH184" s="4" t="s">
        <v>270</v>
      </c>
      <c r="AJ184" s="4" t="s">
        <v>186</v>
      </c>
      <c r="AM184" s="4" t="s">
        <v>187</v>
      </c>
      <c r="AO184" s="4">
        <v>117</v>
      </c>
      <c r="AP184" s="4">
        <v>10</v>
      </c>
      <c r="AQ184" s="4">
        <v>109100</v>
      </c>
      <c r="AR184" s="4">
        <v>31</v>
      </c>
      <c r="AS184" s="4">
        <v>22</v>
      </c>
      <c r="AU184" s="4">
        <v>1</v>
      </c>
      <c r="AV184" s="4">
        <v>3</v>
      </c>
      <c r="AW184" s="4">
        <v>3</v>
      </c>
      <c r="AX184" s="4">
        <v>23</v>
      </c>
      <c r="AZ184" s="4">
        <v>2</v>
      </c>
      <c r="BC184" s="4">
        <v>0</v>
      </c>
      <c r="BD184" s="4">
        <v>0</v>
      </c>
      <c r="BE184" s="4">
        <v>0</v>
      </c>
      <c r="BF184" s="4">
        <v>-366833001</v>
      </c>
      <c r="BJ184" s="6">
        <v>1983</v>
      </c>
      <c r="BK184" s="7">
        <f t="shared" si="4"/>
        <v>0</v>
      </c>
      <c r="BL184" s="4" t="str">
        <f t="shared" si="5"/>
        <v>Utility General Buildings</v>
      </c>
    </row>
    <row r="185" spans="1:64" hidden="1" x14ac:dyDescent="0.2">
      <c r="A185" s="4">
        <v>2020</v>
      </c>
      <c r="B185" s="4" t="s">
        <v>11</v>
      </c>
      <c r="C185" s="4" t="s">
        <v>178</v>
      </c>
      <c r="D185" s="4" t="s">
        <v>111</v>
      </c>
      <c r="E185" s="4" t="s">
        <v>276</v>
      </c>
      <c r="F185" s="4" t="s">
        <v>267</v>
      </c>
      <c r="G185" s="5">
        <v>36130</v>
      </c>
      <c r="H185" s="4">
        <v>3</v>
      </c>
      <c r="I185" s="4">
        <v>2.84</v>
      </c>
      <c r="J185" s="4">
        <v>2.84</v>
      </c>
      <c r="K185" s="4">
        <v>0</v>
      </c>
      <c r="L185" s="4">
        <v>0</v>
      </c>
      <c r="M185" s="4">
        <v>0</v>
      </c>
      <c r="N185" s="4">
        <v>3</v>
      </c>
      <c r="O185" s="4">
        <v>2.84</v>
      </c>
      <c r="P185" s="4">
        <v>2.84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E185" s="4" t="s">
        <v>182</v>
      </c>
      <c r="AF185" s="4" t="s">
        <v>268</v>
      </c>
      <c r="AG185" s="4" t="s">
        <v>269</v>
      </c>
      <c r="AH185" s="4" t="s">
        <v>270</v>
      </c>
      <c r="AJ185" s="4" t="s">
        <v>186</v>
      </c>
      <c r="AM185" s="4" t="s">
        <v>187</v>
      </c>
      <c r="AO185" s="4">
        <v>117</v>
      </c>
      <c r="AP185" s="4">
        <v>10</v>
      </c>
      <c r="AQ185" s="4">
        <v>109100</v>
      </c>
      <c r="AR185" s="4">
        <v>31</v>
      </c>
      <c r="AS185" s="4">
        <v>22</v>
      </c>
      <c r="AU185" s="4">
        <v>1</v>
      </c>
      <c r="AV185" s="4">
        <v>3</v>
      </c>
      <c r="AW185" s="4">
        <v>3</v>
      </c>
      <c r="AX185" s="4">
        <v>23</v>
      </c>
      <c r="AZ185" s="4">
        <v>2</v>
      </c>
      <c r="BC185" s="4">
        <v>0</v>
      </c>
      <c r="BD185" s="4">
        <v>0</v>
      </c>
      <c r="BE185" s="4">
        <v>0</v>
      </c>
      <c r="BF185" s="4">
        <v>-366833009</v>
      </c>
      <c r="BJ185" s="6">
        <v>1983</v>
      </c>
      <c r="BK185" s="7">
        <f t="shared" si="4"/>
        <v>0</v>
      </c>
      <c r="BL185" s="4" t="str">
        <f t="shared" si="5"/>
        <v>Utility General Buildings</v>
      </c>
    </row>
    <row r="186" spans="1:64" hidden="1" x14ac:dyDescent="0.2">
      <c r="A186" s="4">
        <v>2020</v>
      </c>
      <c r="B186" s="4" t="s">
        <v>11</v>
      </c>
      <c r="C186" s="4" t="s">
        <v>178</v>
      </c>
      <c r="D186" s="4" t="s">
        <v>277</v>
      </c>
      <c r="E186" s="4" t="s">
        <v>276</v>
      </c>
      <c r="F186" s="4" t="s">
        <v>271</v>
      </c>
      <c r="H186" s="4">
        <v>1.5</v>
      </c>
      <c r="I186" s="4">
        <v>1.42</v>
      </c>
      <c r="J186" s="4">
        <v>1.42</v>
      </c>
      <c r="K186" s="4">
        <v>0</v>
      </c>
      <c r="L186" s="4">
        <v>0</v>
      </c>
      <c r="M186" s="4">
        <v>0</v>
      </c>
      <c r="N186" s="4">
        <v>1.5</v>
      </c>
      <c r="O186" s="4">
        <v>1.42</v>
      </c>
      <c r="P186" s="4">
        <v>1.42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E186" s="4" t="s">
        <v>182</v>
      </c>
      <c r="AF186" s="4" t="s">
        <v>268</v>
      </c>
      <c r="AG186" s="4" t="s">
        <v>269</v>
      </c>
      <c r="AH186" s="4" t="s">
        <v>270</v>
      </c>
      <c r="AJ186" s="4" t="s">
        <v>186</v>
      </c>
      <c r="AM186" s="4" t="s">
        <v>187</v>
      </c>
      <c r="AO186" s="4">
        <v>117</v>
      </c>
      <c r="AP186" s="4">
        <v>10</v>
      </c>
      <c r="AQ186" s="4">
        <v>414</v>
      </c>
      <c r="AR186" s="4">
        <v>31</v>
      </c>
      <c r="AS186" s="4">
        <v>19</v>
      </c>
      <c r="AU186" s="4">
        <v>1</v>
      </c>
      <c r="AV186" s="4">
        <v>3</v>
      </c>
      <c r="AW186" s="4">
        <v>3</v>
      </c>
      <c r="AX186" s="4">
        <v>23</v>
      </c>
      <c r="AZ186" s="4">
        <v>2</v>
      </c>
      <c r="BC186" s="4">
        <v>0</v>
      </c>
      <c r="BD186" s="4">
        <v>0</v>
      </c>
      <c r="BE186" s="4">
        <v>0</v>
      </c>
      <c r="BF186" s="4">
        <v>-366832260</v>
      </c>
      <c r="BJ186" s="6">
        <v>1983</v>
      </c>
      <c r="BK186" s="7">
        <f t="shared" si="4"/>
        <v>0</v>
      </c>
      <c r="BL186" s="4" t="str">
        <f t="shared" si="5"/>
        <v>Utility General Equip Mitchell</v>
      </c>
    </row>
    <row r="187" spans="1:64" hidden="1" x14ac:dyDescent="0.2">
      <c r="A187" s="4">
        <v>2020</v>
      </c>
      <c r="B187" s="4" t="s">
        <v>11</v>
      </c>
      <c r="C187" s="4" t="s">
        <v>178</v>
      </c>
      <c r="D187" s="4" t="s">
        <v>272</v>
      </c>
      <c r="E187" s="4" t="s">
        <v>276</v>
      </c>
      <c r="F187" s="4" t="s">
        <v>271</v>
      </c>
      <c r="H187" s="4">
        <v>-8728.2000000000007</v>
      </c>
      <c r="I187" s="4">
        <v>-8597.66</v>
      </c>
      <c r="J187" s="4">
        <v>-8597.66</v>
      </c>
      <c r="K187" s="4">
        <v>0</v>
      </c>
      <c r="L187" s="4">
        <v>0</v>
      </c>
      <c r="M187" s="4">
        <v>0</v>
      </c>
      <c r="N187" s="4">
        <v>-8728.2000000000007</v>
      </c>
      <c r="O187" s="4">
        <v>-8597.66</v>
      </c>
      <c r="P187" s="4">
        <v>-8597.66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E187" s="4" t="s">
        <v>182</v>
      </c>
      <c r="AF187" s="4" t="s">
        <v>268</v>
      </c>
      <c r="AG187" s="4" t="s">
        <v>269</v>
      </c>
      <c r="AH187" s="4" t="s">
        <v>270</v>
      </c>
      <c r="AJ187" s="4" t="s">
        <v>186</v>
      </c>
      <c r="AM187" s="4" t="s">
        <v>187</v>
      </c>
      <c r="AO187" s="4">
        <v>117</v>
      </c>
      <c r="AP187" s="4">
        <v>10</v>
      </c>
      <c r="AQ187" s="4">
        <v>484</v>
      </c>
      <c r="AR187" s="4">
        <v>31</v>
      </c>
      <c r="AS187" s="4">
        <v>19</v>
      </c>
      <c r="AU187" s="4">
        <v>1</v>
      </c>
      <c r="AV187" s="4">
        <v>3</v>
      </c>
      <c r="AW187" s="4">
        <v>3</v>
      </c>
      <c r="AX187" s="4">
        <v>23</v>
      </c>
      <c r="AZ187" s="4">
        <v>2</v>
      </c>
      <c r="BC187" s="4">
        <v>0</v>
      </c>
      <c r="BD187" s="4">
        <v>0</v>
      </c>
      <c r="BE187" s="4">
        <v>0</v>
      </c>
      <c r="BF187" s="4">
        <v>-366832701</v>
      </c>
      <c r="BJ187" s="6">
        <v>1983</v>
      </c>
      <c r="BK187" s="7">
        <f t="shared" si="4"/>
        <v>0</v>
      </c>
      <c r="BL187" s="4" t="str">
        <f>'Generic Tax Classes'!$A$4</f>
        <v>Utility General Plant</v>
      </c>
    </row>
    <row r="188" spans="1:64" hidden="1" x14ac:dyDescent="0.2">
      <c r="A188" s="4">
        <v>2020</v>
      </c>
      <c r="B188" s="4" t="s">
        <v>11</v>
      </c>
      <c r="C188" s="4" t="s">
        <v>178</v>
      </c>
      <c r="D188" s="4" t="s">
        <v>273</v>
      </c>
      <c r="E188" s="4" t="s">
        <v>276</v>
      </c>
      <c r="F188" s="4" t="s">
        <v>271</v>
      </c>
      <c r="H188" s="4">
        <v>2560.86</v>
      </c>
      <c r="I188" s="4">
        <v>2449.64</v>
      </c>
      <c r="J188" s="4">
        <v>2449.64</v>
      </c>
      <c r="K188" s="4">
        <v>0</v>
      </c>
      <c r="L188" s="4">
        <v>0</v>
      </c>
      <c r="M188" s="4">
        <v>0</v>
      </c>
      <c r="N188" s="4">
        <v>2560.86</v>
      </c>
      <c r="O188" s="4">
        <v>2449.64</v>
      </c>
      <c r="P188" s="4">
        <v>2449.64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E188" s="4" t="s">
        <v>182</v>
      </c>
      <c r="AF188" s="4" t="s">
        <v>268</v>
      </c>
      <c r="AG188" s="4" t="s">
        <v>269</v>
      </c>
      <c r="AH188" s="4" t="s">
        <v>270</v>
      </c>
      <c r="AJ188" s="4" t="s">
        <v>186</v>
      </c>
      <c r="AM188" s="4" t="s">
        <v>187</v>
      </c>
      <c r="AO188" s="4">
        <v>117</v>
      </c>
      <c r="AP188" s="4">
        <v>10</v>
      </c>
      <c r="AQ188" s="4">
        <v>528</v>
      </c>
      <c r="AR188" s="4">
        <v>31</v>
      </c>
      <c r="AS188" s="4">
        <v>19</v>
      </c>
      <c r="AU188" s="4">
        <v>1</v>
      </c>
      <c r="AV188" s="4">
        <v>3</v>
      </c>
      <c r="AW188" s="4">
        <v>3</v>
      </c>
      <c r="AX188" s="4">
        <v>23</v>
      </c>
      <c r="AZ188" s="4">
        <v>2</v>
      </c>
      <c r="BC188" s="4">
        <v>0</v>
      </c>
      <c r="BD188" s="4">
        <v>0</v>
      </c>
      <c r="BE188" s="4">
        <v>0</v>
      </c>
      <c r="BF188" s="4">
        <v>-366832602</v>
      </c>
      <c r="BJ188" s="6">
        <v>1983</v>
      </c>
      <c r="BK188" s="7">
        <f t="shared" si="4"/>
        <v>0</v>
      </c>
      <c r="BL188" s="4" t="str">
        <f t="shared" si="5"/>
        <v>Utility Mining Equipment Mitchell</v>
      </c>
    </row>
    <row r="189" spans="1:64" hidden="1" x14ac:dyDescent="0.2">
      <c r="A189" s="4">
        <v>2020</v>
      </c>
      <c r="B189" s="4" t="s">
        <v>11</v>
      </c>
      <c r="C189" s="4" t="s">
        <v>178</v>
      </c>
      <c r="D189" s="4" t="s">
        <v>104</v>
      </c>
      <c r="E189" s="4" t="s">
        <v>276</v>
      </c>
      <c r="F189" s="4" t="s">
        <v>274</v>
      </c>
      <c r="H189" s="4">
        <v>0</v>
      </c>
      <c r="I189" s="4">
        <v>0.01</v>
      </c>
      <c r="J189" s="4">
        <v>0.01</v>
      </c>
      <c r="K189" s="4">
        <v>0</v>
      </c>
      <c r="L189" s="4">
        <v>0</v>
      </c>
      <c r="M189" s="4">
        <v>0</v>
      </c>
      <c r="N189" s="4">
        <v>0</v>
      </c>
      <c r="O189" s="4">
        <v>0.01</v>
      </c>
      <c r="P189" s="4">
        <v>0.01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E189" s="4" t="s">
        <v>182</v>
      </c>
      <c r="AF189" s="4" t="s">
        <v>268</v>
      </c>
      <c r="AG189" s="4" t="s">
        <v>269</v>
      </c>
      <c r="AH189" s="4" t="s">
        <v>270</v>
      </c>
      <c r="AJ189" s="4" t="s">
        <v>186</v>
      </c>
      <c r="AM189" s="4" t="s">
        <v>187</v>
      </c>
      <c r="AO189" s="4">
        <v>117</v>
      </c>
      <c r="AP189" s="4">
        <v>10</v>
      </c>
      <c r="AQ189" s="4">
        <v>101030</v>
      </c>
      <c r="AR189" s="4">
        <v>31</v>
      </c>
      <c r="AS189" s="4">
        <v>21</v>
      </c>
      <c r="AU189" s="4">
        <v>1</v>
      </c>
      <c r="AV189" s="4">
        <v>3</v>
      </c>
      <c r="AW189" s="4">
        <v>3</v>
      </c>
      <c r="AX189" s="4">
        <v>23</v>
      </c>
      <c r="AZ189" s="4">
        <v>2</v>
      </c>
      <c r="BC189" s="4">
        <v>0</v>
      </c>
      <c r="BD189" s="4">
        <v>0</v>
      </c>
      <c r="BE189" s="4">
        <v>0</v>
      </c>
      <c r="BF189" s="4">
        <v>-366832912</v>
      </c>
      <c r="BJ189" s="6">
        <v>1983</v>
      </c>
      <c r="BK189" s="7">
        <f t="shared" si="4"/>
        <v>0</v>
      </c>
      <c r="BL189" s="4" t="str">
        <f t="shared" si="5"/>
        <v>Utility Steam Production</v>
      </c>
    </row>
    <row r="190" spans="1:64" hidden="1" x14ac:dyDescent="0.2">
      <c r="A190" s="4">
        <v>2020</v>
      </c>
      <c r="B190" s="4" t="s">
        <v>11</v>
      </c>
      <c r="C190" s="4" t="s">
        <v>178</v>
      </c>
      <c r="D190" s="4" t="s">
        <v>230</v>
      </c>
      <c r="E190" s="4" t="s">
        <v>276</v>
      </c>
      <c r="F190" s="4" t="s">
        <v>274</v>
      </c>
      <c r="H190" s="4">
        <v>71502.05</v>
      </c>
      <c r="I190" s="4">
        <v>52237.21</v>
      </c>
      <c r="J190" s="4">
        <v>52237.21</v>
      </c>
      <c r="K190" s="4">
        <v>0</v>
      </c>
      <c r="L190" s="4">
        <v>0</v>
      </c>
      <c r="M190" s="4">
        <v>0</v>
      </c>
      <c r="N190" s="4">
        <v>71502.05</v>
      </c>
      <c r="O190" s="4">
        <v>52237.21</v>
      </c>
      <c r="P190" s="4">
        <v>52237.21</v>
      </c>
      <c r="Q190" s="4">
        <v>0</v>
      </c>
      <c r="R190" s="4">
        <v>0</v>
      </c>
      <c r="S190" s="4">
        <v>0</v>
      </c>
      <c r="T190" s="4">
        <v>2080.27</v>
      </c>
      <c r="U190" s="4">
        <v>2080.27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E190" s="4" t="s">
        <v>182</v>
      </c>
      <c r="AF190" s="4" t="s">
        <v>268</v>
      </c>
      <c r="AG190" s="4" t="s">
        <v>269</v>
      </c>
      <c r="AH190" s="4" t="s">
        <v>270</v>
      </c>
      <c r="AJ190" s="4" t="s">
        <v>186</v>
      </c>
      <c r="AM190" s="4" t="s">
        <v>187</v>
      </c>
      <c r="AO190" s="4">
        <v>117</v>
      </c>
      <c r="AP190" s="4">
        <v>10</v>
      </c>
      <c r="AQ190" s="4">
        <v>607</v>
      </c>
      <c r="AR190" s="4">
        <v>31</v>
      </c>
      <c r="AS190" s="4">
        <v>21</v>
      </c>
      <c r="AU190" s="4">
        <v>1</v>
      </c>
      <c r="AV190" s="4">
        <v>3</v>
      </c>
      <c r="AW190" s="4">
        <v>3</v>
      </c>
      <c r="AX190" s="4">
        <v>23</v>
      </c>
      <c r="AZ190" s="4">
        <v>2</v>
      </c>
      <c r="BC190" s="4">
        <v>0</v>
      </c>
      <c r="BD190" s="4">
        <v>0</v>
      </c>
      <c r="BE190" s="4">
        <v>0</v>
      </c>
      <c r="BF190" s="4">
        <v>-366832351</v>
      </c>
      <c r="BJ190" s="6">
        <v>1983</v>
      </c>
      <c r="BK190" s="7">
        <f t="shared" si="4"/>
        <v>0</v>
      </c>
      <c r="BL190" s="4" t="str">
        <f>'Generic Tax Classes'!$A$2</f>
        <v>Utility Steam Production</v>
      </c>
    </row>
    <row r="191" spans="1:64" hidden="1" x14ac:dyDescent="0.2">
      <c r="A191" s="4">
        <v>2020</v>
      </c>
      <c r="B191" s="4" t="s">
        <v>11</v>
      </c>
      <c r="C191" s="4" t="s">
        <v>178</v>
      </c>
      <c r="D191" s="4" t="s">
        <v>230</v>
      </c>
      <c r="E191" s="4" t="s">
        <v>276</v>
      </c>
      <c r="F191" s="4" t="s">
        <v>274</v>
      </c>
      <c r="H191" s="4">
        <v>172431.51</v>
      </c>
      <c r="I191" s="4">
        <v>126677.65</v>
      </c>
      <c r="J191" s="4">
        <v>126677.65</v>
      </c>
      <c r="K191" s="4">
        <v>0</v>
      </c>
      <c r="L191" s="4">
        <v>0</v>
      </c>
      <c r="M191" s="4">
        <v>0</v>
      </c>
      <c r="N191" s="4">
        <v>172431.51</v>
      </c>
      <c r="O191" s="4">
        <v>126677.65</v>
      </c>
      <c r="P191" s="4">
        <v>126677.65</v>
      </c>
      <c r="Q191" s="4">
        <v>0</v>
      </c>
      <c r="R191" s="4">
        <v>0</v>
      </c>
      <c r="S191" s="4">
        <v>0</v>
      </c>
      <c r="T191" s="4">
        <v>4279.37</v>
      </c>
      <c r="U191" s="4">
        <v>4279.37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E191" s="4" t="s">
        <v>182</v>
      </c>
      <c r="AF191" s="4" t="s">
        <v>268</v>
      </c>
      <c r="AG191" s="4" t="s">
        <v>269</v>
      </c>
      <c r="AH191" s="4" t="s">
        <v>270</v>
      </c>
      <c r="AJ191" s="4" t="s">
        <v>186</v>
      </c>
      <c r="AM191" s="4" t="s">
        <v>187</v>
      </c>
      <c r="AO191" s="4">
        <v>117</v>
      </c>
      <c r="AP191" s="4">
        <v>10</v>
      </c>
      <c r="AQ191" s="4">
        <v>607</v>
      </c>
      <c r="AR191" s="4">
        <v>31</v>
      </c>
      <c r="AS191" s="4">
        <v>21</v>
      </c>
      <c r="AU191" s="4">
        <v>1</v>
      </c>
      <c r="AV191" s="4">
        <v>3</v>
      </c>
      <c r="AW191" s="4">
        <v>3</v>
      </c>
      <c r="AX191" s="4">
        <v>23</v>
      </c>
      <c r="AZ191" s="4">
        <v>2</v>
      </c>
      <c r="BC191" s="4">
        <v>0</v>
      </c>
      <c r="BD191" s="4">
        <v>0</v>
      </c>
      <c r="BE191" s="4">
        <v>0</v>
      </c>
      <c r="BF191" s="4">
        <v>-366832348</v>
      </c>
      <c r="BJ191" s="6">
        <v>1983</v>
      </c>
      <c r="BK191" s="7">
        <f t="shared" si="4"/>
        <v>0</v>
      </c>
      <c r="BL191" s="4" t="str">
        <f>'Generic Tax Classes'!$A$2</f>
        <v>Utility Steam Production</v>
      </c>
    </row>
    <row r="192" spans="1:64" hidden="1" x14ac:dyDescent="0.2">
      <c r="A192" s="4">
        <v>2020</v>
      </c>
      <c r="B192" s="4" t="s">
        <v>11</v>
      </c>
      <c r="C192" s="4" t="s">
        <v>178</v>
      </c>
      <c r="D192" s="4" t="s">
        <v>278</v>
      </c>
      <c r="E192" s="4" t="s">
        <v>279</v>
      </c>
      <c r="F192" s="4" t="s">
        <v>280</v>
      </c>
      <c r="H192" s="4">
        <v>-11.44</v>
      </c>
      <c r="I192" s="4">
        <v>-11.44</v>
      </c>
      <c r="J192" s="4">
        <v>-11.44</v>
      </c>
      <c r="K192" s="4">
        <v>0</v>
      </c>
      <c r="L192" s="4">
        <v>0</v>
      </c>
      <c r="M192" s="4">
        <v>0</v>
      </c>
      <c r="N192" s="4">
        <v>-11.44</v>
      </c>
      <c r="O192" s="4">
        <v>-11.44</v>
      </c>
      <c r="P192" s="4">
        <v>-11.44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E192" s="4" t="s">
        <v>182</v>
      </c>
      <c r="AF192" s="4" t="s">
        <v>268</v>
      </c>
      <c r="AG192" s="4" t="s">
        <v>269</v>
      </c>
      <c r="AH192" s="4" t="s">
        <v>270</v>
      </c>
      <c r="AJ192" s="4" t="s">
        <v>186</v>
      </c>
      <c r="AM192" s="4" t="s">
        <v>187</v>
      </c>
      <c r="AO192" s="4">
        <v>117</v>
      </c>
      <c r="AP192" s="4">
        <v>10</v>
      </c>
      <c r="AQ192" s="4">
        <v>427</v>
      </c>
      <c r="AR192" s="4">
        <v>32</v>
      </c>
      <c r="AS192" s="4">
        <v>18</v>
      </c>
      <c r="AU192" s="4">
        <v>1</v>
      </c>
      <c r="AV192" s="4">
        <v>3</v>
      </c>
      <c r="AW192" s="4">
        <v>3</v>
      </c>
      <c r="AX192" s="4">
        <v>23</v>
      </c>
      <c r="AZ192" s="4">
        <v>2</v>
      </c>
      <c r="BC192" s="4">
        <v>0</v>
      </c>
      <c r="BD192" s="4">
        <v>0</v>
      </c>
      <c r="BE192" s="4">
        <v>0</v>
      </c>
      <c r="BF192" s="4">
        <v>-366832304</v>
      </c>
      <c r="BJ192" s="6">
        <v>1984</v>
      </c>
      <c r="BK192" s="7">
        <f t="shared" ref="BK192:BK253" si="6">O192-P192</f>
        <v>0</v>
      </c>
      <c r="BL192" s="4" t="str">
        <f t="shared" ref="BL192:BL253" si="7">D192</f>
        <v>Util Gen Equipment Mitchell</v>
      </c>
    </row>
    <row r="193" spans="1:64" hidden="1" x14ac:dyDescent="0.2">
      <c r="A193" s="4">
        <v>2020</v>
      </c>
      <c r="B193" s="4" t="s">
        <v>11</v>
      </c>
      <c r="C193" s="4" t="s">
        <v>178</v>
      </c>
      <c r="D193" s="4" t="s">
        <v>266</v>
      </c>
      <c r="E193" s="4" t="s">
        <v>279</v>
      </c>
      <c r="F193" s="4" t="s">
        <v>267</v>
      </c>
      <c r="G193" s="5">
        <v>35796</v>
      </c>
      <c r="H193" s="4">
        <v>-2695.62</v>
      </c>
      <c r="I193" s="4">
        <v>-2695.62</v>
      </c>
      <c r="J193" s="4">
        <v>-2695.62</v>
      </c>
      <c r="K193" s="4">
        <v>0</v>
      </c>
      <c r="L193" s="4">
        <v>0</v>
      </c>
      <c r="M193" s="4">
        <v>0</v>
      </c>
      <c r="N193" s="4">
        <v>-2695.62</v>
      </c>
      <c r="O193" s="4">
        <v>-2695.62</v>
      </c>
      <c r="P193" s="4">
        <v>-2695.62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E193" s="4" t="s">
        <v>182</v>
      </c>
      <c r="AF193" s="4" t="s">
        <v>268</v>
      </c>
      <c r="AG193" s="4" t="s">
        <v>269</v>
      </c>
      <c r="AH193" s="4" t="s">
        <v>270</v>
      </c>
      <c r="AJ193" s="4" t="s">
        <v>186</v>
      </c>
      <c r="AM193" s="4" t="s">
        <v>187</v>
      </c>
      <c r="AO193" s="4">
        <v>117</v>
      </c>
      <c r="AP193" s="4">
        <v>10</v>
      </c>
      <c r="AQ193" s="4">
        <v>469</v>
      </c>
      <c r="AR193" s="4">
        <v>32</v>
      </c>
      <c r="AS193" s="4">
        <v>22</v>
      </c>
      <c r="AU193" s="4">
        <v>1</v>
      </c>
      <c r="AV193" s="4">
        <v>3</v>
      </c>
      <c r="AW193" s="4">
        <v>3</v>
      </c>
      <c r="AX193" s="4">
        <v>23</v>
      </c>
      <c r="AZ193" s="4">
        <v>2</v>
      </c>
      <c r="BC193" s="4">
        <v>0</v>
      </c>
      <c r="BD193" s="4">
        <v>0</v>
      </c>
      <c r="BE193" s="4">
        <v>0</v>
      </c>
      <c r="BF193" s="4">
        <v>-366832229</v>
      </c>
      <c r="BJ193" s="6">
        <v>1984</v>
      </c>
      <c r="BK193" s="7">
        <f t="shared" si="6"/>
        <v>0</v>
      </c>
      <c r="BL193" s="4" t="str">
        <f t="shared" si="7"/>
        <v>Util Gen Land Rights Mitchell</v>
      </c>
    </row>
    <row r="194" spans="1:64" hidden="1" x14ac:dyDescent="0.2">
      <c r="A194" s="4">
        <v>2020</v>
      </c>
      <c r="B194" s="4" t="s">
        <v>11</v>
      </c>
      <c r="C194" s="4" t="s">
        <v>178</v>
      </c>
      <c r="D194" s="4" t="s">
        <v>266</v>
      </c>
      <c r="E194" s="4" t="s">
        <v>279</v>
      </c>
      <c r="F194" s="4" t="s">
        <v>267</v>
      </c>
      <c r="G194" s="5">
        <v>35827</v>
      </c>
      <c r="H194" s="4">
        <v>2789.49</v>
      </c>
      <c r="I194" s="4">
        <v>2789.49</v>
      </c>
      <c r="J194" s="4">
        <v>2789.49</v>
      </c>
      <c r="K194" s="4">
        <v>0</v>
      </c>
      <c r="L194" s="4">
        <v>0</v>
      </c>
      <c r="M194" s="4">
        <v>0</v>
      </c>
      <c r="N194" s="4">
        <v>2789.49</v>
      </c>
      <c r="O194" s="4">
        <v>2789.49</v>
      </c>
      <c r="P194" s="4">
        <v>2789.49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E194" s="4" t="s">
        <v>182</v>
      </c>
      <c r="AF194" s="4" t="s">
        <v>268</v>
      </c>
      <c r="AG194" s="4" t="s">
        <v>269</v>
      </c>
      <c r="AH194" s="4" t="s">
        <v>270</v>
      </c>
      <c r="AJ194" s="4" t="s">
        <v>186</v>
      </c>
      <c r="AM194" s="4" t="s">
        <v>187</v>
      </c>
      <c r="AO194" s="4">
        <v>117</v>
      </c>
      <c r="AP194" s="4">
        <v>10</v>
      </c>
      <c r="AQ194" s="4">
        <v>469</v>
      </c>
      <c r="AR194" s="4">
        <v>32</v>
      </c>
      <c r="AS194" s="4">
        <v>22</v>
      </c>
      <c r="AU194" s="4">
        <v>1</v>
      </c>
      <c r="AV194" s="4">
        <v>3</v>
      </c>
      <c r="AW194" s="4">
        <v>3</v>
      </c>
      <c r="AX194" s="4">
        <v>23</v>
      </c>
      <c r="AZ194" s="4">
        <v>2</v>
      </c>
      <c r="BC194" s="4">
        <v>0</v>
      </c>
      <c r="BD194" s="4">
        <v>0</v>
      </c>
      <c r="BE194" s="4">
        <v>0</v>
      </c>
      <c r="BF194" s="4">
        <v>-366832510</v>
      </c>
      <c r="BJ194" s="6">
        <v>1984</v>
      </c>
      <c r="BK194" s="7">
        <f t="shared" si="6"/>
        <v>0</v>
      </c>
      <c r="BL194" s="4" t="str">
        <f t="shared" si="7"/>
        <v>Util Gen Land Rights Mitchell</v>
      </c>
    </row>
    <row r="195" spans="1:64" hidden="1" x14ac:dyDescent="0.2">
      <c r="A195" s="4">
        <v>2020</v>
      </c>
      <c r="B195" s="4" t="s">
        <v>11</v>
      </c>
      <c r="C195" s="4" t="s">
        <v>178</v>
      </c>
      <c r="D195" s="4" t="s">
        <v>266</v>
      </c>
      <c r="E195" s="4" t="s">
        <v>279</v>
      </c>
      <c r="F195" s="4" t="s">
        <v>267</v>
      </c>
      <c r="G195" s="5">
        <v>35855</v>
      </c>
      <c r="H195" s="4">
        <v>-70.430000000000007</v>
      </c>
      <c r="I195" s="4">
        <v>-70.430000000000007</v>
      </c>
      <c r="J195" s="4">
        <v>-70.430000000000007</v>
      </c>
      <c r="K195" s="4">
        <v>0</v>
      </c>
      <c r="L195" s="4">
        <v>0</v>
      </c>
      <c r="M195" s="4">
        <v>0</v>
      </c>
      <c r="N195" s="4">
        <v>-70.430000000000007</v>
      </c>
      <c r="O195" s="4">
        <v>-70.430000000000007</v>
      </c>
      <c r="P195" s="4">
        <v>-70.430000000000007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E195" s="4" t="s">
        <v>182</v>
      </c>
      <c r="AF195" s="4" t="s">
        <v>268</v>
      </c>
      <c r="AG195" s="4" t="s">
        <v>269</v>
      </c>
      <c r="AH195" s="4" t="s">
        <v>270</v>
      </c>
      <c r="AJ195" s="4" t="s">
        <v>186</v>
      </c>
      <c r="AM195" s="4" t="s">
        <v>187</v>
      </c>
      <c r="AO195" s="4">
        <v>117</v>
      </c>
      <c r="AP195" s="4">
        <v>10</v>
      </c>
      <c r="AQ195" s="4">
        <v>469</v>
      </c>
      <c r="AR195" s="4">
        <v>32</v>
      </c>
      <c r="AS195" s="4">
        <v>22</v>
      </c>
      <c r="AU195" s="4">
        <v>1</v>
      </c>
      <c r="AV195" s="4">
        <v>3</v>
      </c>
      <c r="AW195" s="4">
        <v>3</v>
      </c>
      <c r="AX195" s="4">
        <v>23</v>
      </c>
      <c r="AZ195" s="4">
        <v>2</v>
      </c>
      <c r="BC195" s="4">
        <v>0</v>
      </c>
      <c r="BD195" s="4">
        <v>0</v>
      </c>
      <c r="BE195" s="4">
        <v>0</v>
      </c>
      <c r="BF195" s="4">
        <v>-366832572</v>
      </c>
      <c r="BJ195" s="6">
        <v>1984</v>
      </c>
      <c r="BK195" s="7">
        <f t="shared" si="6"/>
        <v>0</v>
      </c>
      <c r="BL195" s="4" t="str">
        <f t="shared" si="7"/>
        <v>Util Gen Land Rights Mitchell</v>
      </c>
    </row>
    <row r="196" spans="1:64" hidden="1" x14ac:dyDescent="0.2">
      <c r="A196" s="4">
        <v>2020</v>
      </c>
      <c r="B196" s="4" t="s">
        <v>11</v>
      </c>
      <c r="C196" s="4" t="s">
        <v>178</v>
      </c>
      <c r="D196" s="4" t="s">
        <v>266</v>
      </c>
      <c r="E196" s="4" t="s">
        <v>279</v>
      </c>
      <c r="F196" s="4" t="s">
        <v>281</v>
      </c>
      <c r="G196" s="5">
        <v>35886</v>
      </c>
      <c r="H196" s="4">
        <v>48.2</v>
      </c>
      <c r="I196" s="4">
        <v>48.2</v>
      </c>
      <c r="J196" s="4">
        <v>48.2</v>
      </c>
      <c r="K196" s="4">
        <v>0</v>
      </c>
      <c r="L196" s="4">
        <v>0</v>
      </c>
      <c r="M196" s="4">
        <v>0</v>
      </c>
      <c r="N196" s="4">
        <v>48.2</v>
      </c>
      <c r="O196" s="4">
        <v>48.2</v>
      </c>
      <c r="P196" s="4">
        <v>48.2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E196" s="4" t="s">
        <v>182</v>
      </c>
      <c r="AF196" s="4" t="s">
        <v>268</v>
      </c>
      <c r="AG196" s="4" t="s">
        <v>269</v>
      </c>
      <c r="AH196" s="4" t="s">
        <v>270</v>
      </c>
      <c r="AJ196" s="4" t="s">
        <v>186</v>
      </c>
      <c r="AM196" s="4" t="s">
        <v>187</v>
      </c>
      <c r="AO196" s="4">
        <v>117</v>
      </c>
      <c r="AP196" s="4">
        <v>10</v>
      </c>
      <c r="AQ196" s="4">
        <v>469</v>
      </c>
      <c r="AR196" s="4">
        <v>32</v>
      </c>
      <c r="AS196" s="4">
        <v>23</v>
      </c>
      <c r="AU196" s="4">
        <v>1</v>
      </c>
      <c r="AV196" s="4">
        <v>3</v>
      </c>
      <c r="AW196" s="4">
        <v>3</v>
      </c>
      <c r="AX196" s="4">
        <v>23</v>
      </c>
      <c r="AZ196" s="4">
        <v>2</v>
      </c>
      <c r="BC196" s="4">
        <v>0</v>
      </c>
      <c r="BD196" s="4">
        <v>0</v>
      </c>
      <c r="BE196" s="4">
        <v>0</v>
      </c>
      <c r="BF196" s="4">
        <v>-366832685</v>
      </c>
      <c r="BJ196" s="6">
        <v>1984</v>
      </c>
      <c r="BK196" s="7">
        <f t="shared" si="6"/>
        <v>0</v>
      </c>
      <c r="BL196" s="4" t="str">
        <f t="shared" si="7"/>
        <v>Util Gen Land Rights Mitchell</v>
      </c>
    </row>
    <row r="197" spans="1:64" hidden="1" x14ac:dyDescent="0.2">
      <c r="A197" s="4">
        <v>2020</v>
      </c>
      <c r="B197" s="4" t="s">
        <v>11</v>
      </c>
      <c r="C197" s="4" t="s">
        <v>178</v>
      </c>
      <c r="D197" s="4" t="s">
        <v>266</v>
      </c>
      <c r="E197" s="4" t="s">
        <v>279</v>
      </c>
      <c r="F197" s="4" t="s">
        <v>281</v>
      </c>
      <c r="G197" s="5">
        <v>35916</v>
      </c>
      <c r="H197" s="4">
        <v>7.6</v>
      </c>
      <c r="I197" s="4">
        <v>7.6</v>
      </c>
      <c r="J197" s="4">
        <v>7.6</v>
      </c>
      <c r="K197" s="4">
        <v>0</v>
      </c>
      <c r="L197" s="4">
        <v>0</v>
      </c>
      <c r="M197" s="4">
        <v>0</v>
      </c>
      <c r="N197" s="4">
        <v>7.6</v>
      </c>
      <c r="O197" s="4">
        <v>7.6</v>
      </c>
      <c r="P197" s="4">
        <v>7.6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E197" s="4" t="s">
        <v>182</v>
      </c>
      <c r="AF197" s="4" t="s">
        <v>268</v>
      </c>
      <c r="AG197" s="4" t="s">
        <v>269</v>
      </c>
      <c r="AH197" s="4" t="s">
        <v>270</v>
      </c>
      <c r="AJ197" s="4" t="s">
        <v>186</v>
      </c>
      <c r="AM197" s="4" t="s">
        <v>187</v>
      </c>
      <c r="AO197" s="4">
        <v>117</v>
      </c>
      <c r="AP197" s="4">
        <v>10</v>
      </c>
      <c r="AQ197" s="4">
        <v>469</v>
      </c>
      <c r="AR197" s="4">
        <v>32</v>
      </c>
      <c r="AS197" s="4">
        <v>23</v>
      </c>
      <c r="AU197" s="4">
        <v>1</v>
      </c>
      <c r="AV197" s="4">
        <v>3</v>
      </c>
      <c r="AW197" s="4">
        <v>3</v>
      </c>
      <c r="AX197" s="4">
        <v>23</v>
      </c>
      <c r="AZ197" s="4">
        <v>2</v>
      </c>
      <c r="BC197" s="4">
        <v>0</v>
      </c>
      <c r="BD197" s="4">
        <v>0</v>
      </c>
      <c r="BE197" s="4">
        <v>0</v>
      </c>
      <c r="BF197" s="4">
        <v>-366832326</v>
      </c>
      <c r="BJ197" s="6">
        <v>1984</v>
      </c>
      <c r="BK197" s="7">
        <f t="shared" si="6"/>
        <v>0</v>
      </c>
      <c r="BL197" s="4" t="str">
        <f t="shared" si="7"/>
        <v>Util Gen Land Rights Mitchell</v>
      </c>
    </row>
    <row r="198" spans="1:64" hidden="1" x14ac:dyDescent="0.2">
      <c r="A198" s="4">
        <v>2020</v>
      </c>
      <c r="B198" s="4" t="s">
        <v>11</v>
      </c>
      <c r="C198" s="4" t="s">
        <v>178</v>
      </c>
      <c r="D198" s="4" t="s">
        <v>266</v>
      </c>
      <c r="E198" s="4" t="s">
        <v>279</v>
      </c>
      <c r="F198" s="4" t="s">
        <v>281</v>
      </c>
      <c r="G198" s="5">
        <v>35947</v>
      </c>
      <c r="H198" s="4">
        <v>3351.68</v>
      </c>
      <c r="I198" s="4">
        <v>3351.68</v>
      </c>
      <c r="J198" s="4">
        <v>3351.68</v>
      </c>
      <c r="K198" s="4">
        <v>0</v>
      </c>
      <c r="L198" s="4">
        <v>0</v>
      </c>
      <c r="M198" s="4">
        <v>0</v>
      </c>
      <c r="N198" s="4">
        <v>3351.68</v>
      </c>
      <c r="O198" s="4">
        <v>3351.68</v>
      </c>
      <c r="P198" s="4">
        <v>3351.68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E198" s="4" t="s">
        <v>182</v>
      </c>
      <c r="AF198" s="4" t="s">
        <v>268</v>
      </c>
      <c r="AG198" s="4" t="s">
        <v>269</v>
      </c>
      <c r="AH198" s="4" t="s">
        <v>270</v>
      </c>
      <c r="AJ198" s="4" t="s">
        <v>186</v>
      </c>
      <c r="AM198" s="4" t="s">
        <v>187</v>
      </c>
      <c r="AO198" s="4">
        <v>117</v>
      </c>
      <c r="AP198" s="4">
        <v>10</v>
      </c>
      <c r="AQ198" s="4">
        <v>469</v>
      </c>
      <c r="AR198" s="4">
        <v>32</v>
      </c>
      <c r="AS198" s="4">
        <v>23</v>
      </c>
      <c r="AU198" s="4">
        <v>1</v>
      </c>
      <c r="AV198" s="4">
        <v>3</v>
      </c>
      <c r="AW198" s="4">
        <v>3</v>
      </c>
      <c r="AX198" s="4">
        <v>23</v>
      </c>
      <c r="AZ198" s="4">
        <v>2</v>
      </c>
      <c r="BC198" s="4">
        <v>0</v>
      </c>
      <c r="BD198" s="4">
        <v>0</v>
      </c>
      <c r="BE198" s="4">
        <v>0</v>
      </c>
      <c r="BF198" s="4">
        <v>-366832774</v>
      </c>
      <c r="BJ198" s="6">
        <v>1984</v>
      </c>
      <c r="BK198" s="7">
        <f t="shared" si="6"/>
        <v>0</v>
      </c>
      <c r="BL198" s="4" t="str">
        <f t="shared" si="7"/>
        <v>Util Gen Land Rights Mitchell</v>
      </c>
    </row>
    <row r="199" spans="1:64" hidden="1" x14ac:dyDescent="0.2">
      <c r="A199" s="4">
        <v>2020</v>
      </c>
      <c r="B199" s="4" t="s">
        <v>11</v>
      </c>
      <c r="C199" s="4" t="s">
        <v>178</v>
      </c>
      <c r="D199" s="4" t="s">
        <v>266</v>
      </c>
      <c r="E199" s="4" t="s">
        <v>279</v>
      </c>
      <c r="F199" s="4" t="s">
        <v>281</v>
      </c>
      <c r="G199" s="5">
        <v>35977</v>
      </c>
      <c r="H199" s="4">
        <v>2.44</v>
      </c>
      <c r="I199" s="4">
        <v>2.44</v>
      </c>
      <c r="J199" s="4">
        <v>2.44</v>
      </c>
      <c r="K199" s="4">
        <v>0</v>
      </c>
      <c r="L199" s="4">
        <v>0</v>
      </c>
      <c r="M199" s="4">
        <v>0</v>
      </c>
      <c r="N199" s="4">
        <v>2.44</v>
      </c>
      <c r="O199" s="4">
        <v>2.44</v>
      </c>
      <c r="P199" s="4">
        <v>2.44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E199" s="4" t="s">
        <v>182</v>
      </c>
      <c r="AF199" s="4" t="s">
        <v>268</v>
      </c>
      <c r="AG199" s="4" t="s">
        <v>269</v>
      </c>
      <c r="AH199" s="4" t="s">
        <v>270</v>
      </c>
      <c r="AJ199" s="4" t="s">
        <v>186</v>
      </c>
      <c r="AM199" s="4" t="s">
        <v>187</v>
      </c>
      <c r="AO199" s="4">
        <v>117</v>
      </c>
      <c r="AP199" s="4">
        <v>10</v>
      </c>
      <c r="AQ199" s="4">
        <v>469</v>
      </c>
      <c r="AR199" s="4">
        <v>32</v>
      </c>
      <c r="AS199" s="4">
        <v>23</v>
      </c>
      <c r="AU199" s="4">
        <v>1</v>
      </c>
      <c r="AV199" s="4">
        <v>3</v>
      </c>
      <c r="AW199" s="4">
        <v>3</v>
      </c>
      <c r="AX199" s="4">
        <v>23</v>
      </c>
      <c r="AZ199" s="4">
        <v>2</v>
      </c>
      <c r="BC199" s="4">
        <v>0</v>
      </c>
      <c r="BD199" s="4">
        <v>0</v>
      </c>
      <c r="BE199" s="4">
        <v>0</v>
      </c>
      <c r="BF199" s="4">
        <v>-366832737</v>
      </c>
      <c r="BJ199" s="6">
        <v>1984</v>
      </c>
      <c r="BK199" s="7">
        <f t="shared" si="6"/>
        <v>0</v>
      </c>
      <c r="BL199" s="4" t="str">
        <f t="shared" si="7"/>
        <v>Util Gen Land Rights Mitchell</v>
      </c>
    </row>
    <row r="200" spans="1:64" hidden="1" x14ac:dyDescent="0.2">
      <c r="A200" s="4">
        <v>2020</v>
      </c>
      <c r="B200" s="4" t="s">
        <v>11</v>
      </c>
      <c r="C200" s="4" t="s">
        <v>178</v>
      </c>
      <c r="D200" s="4" t="s">
        <v>266</v>
      </c>
      <c r="E200" s="4" t="s">
        <v>279</v>
      </c>
      <c r="F200" s="4" t="s">
        <v>281</v>
      </c>
      <c r="G200" s="5">
        <v>36008</v>
      </c>
      <c r="H200" s="4">
        <v>-3312.02</v>
      </c>
      <c r="I200" s="4">
        <v>-3312.02</v>
      </c>
      <c r="J200" s="4">
        <v>-3312.02</v>
      </c>
      <c r="K200" s="4">
        <v>0</v>
      </c>
      <c r="L200" s="4">
        <v>0</v>
      </c>
      <c r="M200" s="4">
        <v>0</v>
      </c>
      <c r="N200" s="4">
        <v>-3312.02</v>
      </c>
      <c r="O200" s="4">
        <v>-3312.02</v>
      </c>
      <c r="P200" s="4">
        <v>-3312.02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E200" s="4" t="s">
        <v>182</v>
      </c>
      <c r="AF200" s="4" t="s">
        <v>268</v>
      </c>
      <c r="AG200" s="4" t="s">
        <v>269</v>
      </c>
      <c r="AH200" s="4" t="s">
        <v>270</v>
      </c>
      <c r="AJ200" s="4" t="s">
        <v>186</v>
      </c>
      <c r="AM200" s="4" t="s">
        <v>187</v>
      </c>
      <c r="AO200" s="4">
        <v>117</v>
      </c>
      <c r="AP200" s="4">
        <v>10</v>
      </c>
      <c r="AQ200" s="4">
        <v>469</v>
      </c>
      <c r="AR200" s="4">
        <v>32</v>
      </c>
      <c r="AS200" s="4">
        <v>23</v>
      </c>
      <c r="AU200" s="4">
        <v>1</v>
      </c>
      <c r="AV200" s="4">
        <v>3</v>
      </c>
      <c r="AW200" s="4">
        <v>3</v>
      </c>
      <c r="AX200" s="4">
        <v>23</v>
      </c>
      <c r="AZ200" s="4">
        <v>2</v>
      </c>
      <c r="BC200" s="4">
        <v>0</v>
      </c>
      <c r="BD200" s="4">
        <v>0</v>
      </c>
      <c r="BE200" s="4">
        <v>0</v>
      </c>
      <c r="BF200" s="4">
        <v>-366832368</v>
      </c>
      <c r="BJ200" s="6">
        <v>1984</v>
      </c>
      <c r="BK200" s="7">
        <f t="shared" si="6"/>
        <v>0</v>
      </c>
      <c r="BL200" s="4" t="str">
        <f t="shared" si="7"/>
        <v>Util Gen Land Rights Mitchell</v>
      </c>
    </row>
    <row r="201" spans="1:64" hidden="1" x14ac:dyDescent="0.2">
      <c r="A201" s="4">
        <v>2020</v>
      </c>
      <c r="B201" s="4" t="s">
        <v>11</v>
      </c>
      <c r="C201" s="4" t="s">
        <v>178</v>
      </c>
      <c r="D201" s="4" t="s">
        <v>266</v>
      </c>
      <c r="E201" s="4" t="s">
        <v>279</v>
      </c>
      <c r="F201" s="4" t="s">
        <v>281</v>
      </c>
      <c r="G201" s="5">
        <v>36039</v>
      </c>
      <c r="H201" s="4">
        <v>13.6</v>
      </c>
      <c r="I201" s="4">
        <v>13.6</v>
      </c>
      <c r="J201" s="4">
        <v>13.6</v>
      </c>
      <c r="K201" s="4">
        <v>0</v>
      </c>
      <c r="L201" s="4">
        <v>0</v>
      </c>
      <c r="M201" s="4">
        <v>0</v>
      </c>
      <c r="N201" s="4">
        <v>13.6</v>
      </c>
      <c r="O201" s="4">
        <v>13.6</v>
      </c>
      <c r="P201" s="4">
        <v>13.6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E201" s="4" t="s">
        <v>182</v>
      </c>
      <c r="AF201" s="4" t="s">
        <v>268</v>
      </c>
      <c r="AG201" s="4" t="s">
        <v>269</v>
      </c>
      <c r="AH201" s="4" t="s">
        <v>270</v>
      </c>
      <c r="AJ201" s="4" t="s">
        <v>186</v>
      </c>
      <c r="AM201" s="4" t="s">
        <v>187</v>
      </c>
      <c r="AO201" s="4">
        <v>117</v>
      </c>
      <c r="AP201" s="4">
        <v>10</v>
      </c>
      <c r="AQ201" s="4">
        <v>469</v>
      </c>
      <c r="AR201" s="4">
        <v>32</v>
      </c>
      <c r="AS201" s="4">
        <v>23</v>
      </c>
      <c r="AU201" s="4">
        <v>1</v>
      </c>
      <c r="AV201" s="4">
        <v>3</v>
      </c>
      <c r="AW201" s="4">
        <v>3</v>
      </c>
      <c r="AX201" s="4">
        <v>23</v>
      </c>
      <c r="AZ201" s="4">
        <v>2</v>
      </c>
      <c r="BC201" s="4">
        <v>0</v>
      </c>
      <c r="BD201" s="4">
        <v>0</v>
      </c>
      <c r="BE201" s="4">
        <v>0</v>
      </c>
      <c r="BF201" s="4">
        <v>-366832294</v>
      </c>
      <c r="BJ201" s="6">
        <v>1984</v>
      </c>
      <c r="BK201" s="7">
        <f t="shared" si="6"/>
        <v>0</v>
      </c>
      <c r="BL201" s="4" t="str">
        <f t="shared" si="7"/>
        <v>Util Gen Land Rights Mitchell</v>
      </c>
    </row>
    <row r="202" spans="1:64" hidden="1" x14ac:dyDescent="0.2">
      <c r="A202" s="4">
        <v>2020</v>
      </c>
      <c r="B202" s="4" t="s">
        <v>11</v>
      </c>
      <c r="C202" s="4" t="s">
        <v>178</v>
      </c>
      <c r="D202" s="4" t="s">
        <v>266</v>
      </c>
      <c r="E202" s="4" t="s">
        <v>279</v>
      </c>
      <c r="F202" s="4" t="s">
        <v>281</v>
      </c>
      <c r="G202" s="5">
        <v>36069</v>
      </c>
      <c r="H202" s="4">
        <v>19.04</v>
      </c>
      <c r="I202" s="4">
        <v>19.04</v>
      </c>
      <c r="J202" s="4">
        <v>19.04</v>
      </c>
      <c r="K202" s="4">
        <v>0</v>
      </c>
      <c r="L202" s="4">
        <v>0</v>
      </c>
      <c r="M202" s="4">
        <v>0</v>
      </c>
      <c r="N202" s="4">
        <v>19.04</v>
      </c>
      <c r="O202" s="4">
        <v>19.04</v>
      </c>
      <c r="P202" s="4">
        <v>19.04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E202" s="4" t="s">
        <v>182</v>
      </c>
      <c r="AF202" s="4" t="s">
        <v>268</v>
      </c>
      <c r="AG202" s="4" t="s">
        <v>269</v>
      </c>
      <c r="AH202" s="4" t="s">
        <v>270</v>
      </c>
      <c r="AJ202" s="4" t="s">
        <v>186</v>
      </c>
      <c r="AM202" s="4" t="s">
        <v>187</v>
      </c>
      <c r="AO202" s="4">
        <v>117</v>
      </c>
      <c r="AP202" s="4">
        <v>10</v>
      </c>
      <c r="AQ202" s="4">
        <v>469</v>
      </c>
      <c r="AR202" s="4">
        <v>32</v>
      </c>
      <c r="AS202" s="4">
        <v>23</v>
      </c>
      <c r="AU202" s="4">
        <v>1</v>
      </c>
      <c r="AV202" s="4">
        <v>3</v>
      </c>
      <c r="AW202" s="4">
        <v>3</v>
      </c>
      <c r="AX202" s="4">
        <v>23</v>
      </c>
      <c r="AZ202" s="4">
        <v>2</v>
      </c>
      <c r="BC202" s="4">
        <v>0</v>
      </c>
      <c r="BD202" s="4">
        <v>0</v>
      </c>
      <c r="BE202" s="4">
        <v>0</v>
      </c>
      <c r="BF202" s="4">
        <v>-366832662</v>
      </c>
      <c r="BJ202" s="6">
        <v>1984</v>
      </c>
      <c r="BK202" s="7">
        <f t="shared" si="6"/>
        <v>0</v>
      </c>
      <c r="BL202" s="4" t="str">
        <f t="shared" si="7"/>
        <v>Util Gen Land Rights Mitchell</v>
      </c>
    </row>
    <row r="203" spans="1:64" hidden="1" x14ac:dyDescent="0.2">
      <c r="A203" s="4">
        <v>2020</v>
      </c>
      <c r="B203" s="4" t="s">
        <v>11</v>
      </c>
      <c r="C203" s="4" t="s">
        <v>178</v>
      </c>
      <c r="D203" s="4" t="s">
        <v>266</v>
      </c>
      <c r="E203" s="4" t="s">
        <v>279</v>
      </c>
      <c r="F203" s="4" t="s">
        <v>281</v>
      </c>
      <c r="G203" s="5">
        <v>36100</v>
      </c>
      <c r="H203" s="4">
        <v>788.2</v>
      </c>
      <c r="I203" s="4">
        <v>788.2</v>
      </c>
      <c r="J203" s="4">
        <v>788.2</v>
      </c>
      <c r="K203" s="4">
        <v>0</v>
      </c>
      <c r="L203" s="4">
        <v>0</v>
      </c>
      <c r="M203" s="4">
        <v>0</v>
      </c>
      <c r="N203" s="4">
        <v>788.2</v>
      </c>
      <c r="O203" s="4">
        <v>788.2</v>
      </c>
      <c r="P203" s="4">
        <v>788.2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E203" s="4" t="s">
        <v>182</v>
      </c>
      <c r="AF203" s="4" t="s">
        <v>268</v>
      </c>
      <c r="AG203" s="4" t="s">
        <v>269</v>
      </c>
      <c r="AH203" s="4" t="s">
        <v>270</v>
      </c>
      <c r="AJ203" s="4" t="s">
        <v>186</v>
      </c>
      <c r="AM203" s="4" t="s">
        <v>187</v>
      </c>
      <c r="AO203" s="4">
        <v>117</v>
      </c>
      <c r="AP203" s="4">
        <v>10</v>
      </c>
      <c r="AQ203" s="4">
        <v>469</v>
      </c>
      <c r="AR203" s="4">
        <v>32</v>
      </c>
      <c r="AS203" s="4">
        <v>23</v>
      </c>
      <c r="AU203" s="4">
        <v>1</v>
      </c>
      <c r="AV203" s="4">
        <v>3</v>
      </c>
      <c r="AW203" s="4">
        <v>3</v>
      </c>
      <c r="AX203" s="4">
        <v>23</v>
      </c>
      <c r="AZ203" s="4">
        <v>2</v>
      </c>
      <c r="BC203" s="4">
        <v>0</v>
      </c>
      <c r="BD203" s="4">
        <v>0</v>
      </c>
      <c r="BE203" s="4">
        <v>0</v>
      </c>
      <c r="BF203" s="4">
        <v>-366832328</v>
      </c>
      <c r="BJ203" s="6">
        <v>1984</v>
      </c>
      <c r="BK203" s="7">
        <f t="shared" si="6"/>
        <v>0</v>
      </c>
      <c r="BL203" s="4" t="str">
        <f t="shared" si="7"/>
        <v>Util Gen Land Rights Mitchell</v>
      </c>
    </row>
    <row r="204" spans="1:64" hidden="1" x14ac:dyDescent="0.2">
      <c r="A204" s="4">
        <v>2020</v>
      </c>
      <c r="B204" s="4" t="s">
        <v>11</v>
      </c>
      <c r="C204" s="4" t="s">
        <v>178</v>
      </c>
      <c r="D204" s="4" t="s">
        <v>266</v>
      </c>
      <c r="E204" s="4" t="s">
        <v>279</v>
      </c>
      <c r="F204" s="4" t="s">
        <v>281</v>
      </c>
      <c r="G204" s="5">
        <v>36130</v>
      </c>
      <c r="H204" s="4">
        <v>84.03</v>
      </c>
      <c r="I204" s="4">
        <v>84.03</v>
      </c>
      <c r="J204" s="4">
        <v>84.03</v>
      </c>
      <c r="K204" s="4">
        <v>0</v>
      </c>
      <c r="L204" s="4">
        <v>0</v>
      </c>
      <c r="M204" s="4">
        <v>0</v>
      </c>
      <c r="N204" s="4">
        <v>84.03</v>
      </c>
      <c r="O204" s="4">
        <v>84.03</v>
      </c>
      <c r="P204" s="4">
        <v>84.03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E204" s="4" t="s">
        <v>182</v>
      </c>
      <c r="AF204" s="4" t="s">
        <v>268</v>
      </c>
      <c r="AG204" s="4" t="s">
        <v>269</v>
      </c>
      <c r="AH204" s="4" t="s">
        <v>270</v>
      </c>
      <c r="AJ204" s="4" t="s">
        <v>186</v>
      </c>
      <c r="AM204" s="4" t="s">
        <v>187</v>
      </c>
      <c r="AO204" s="4">
        <v>117</v>
      </c>
      <c r="AP204" s="4">
        <v>10</v>
      </c>
      <c r="AQ204" s="4">
        <v>469</v>
      </c>
      <c r="AR204" s="4">
        <v>32</v>
      </c>
      <c r="AS204" s="4">
        <v>23</v>
      </c>
      <c r="AU204" s="4">
        <v>1</v>
      </c>
      <c r="AV204" s="4">
        <v>3</v>
      </c>
      <c r="AW204" s="4">
        <v>3</v>
      </c>
      <c r="AX204" s="4">
        <v>23</v>
      </c>
      <c r="AZ204" s="4">
        <v>2</v>
      </c>
      <c r="BC204" s="4">
        <v>0</v>
      </c>
      <c r="BD204" s="4">
        <v>0</v>
      </c>
      <c r="BE204" s="4">
        <v>0</v>
      </c>
      <c r="BF204" s="4">
        <v>-366832238</v>
      </c>
      <c r="BJ204" s="6">
        <v>1984</v>
      </c>
      <c r="BK204" s="7">
        <f t="shared" si="6"/>
        <v>0</v>
      </c>
      <c r="BL204" s="4" t="str">
        <f t="shared" si="7"/>
        <v>Util Gen Land Rights Mitchell</v>
      </c>
    </row>
    <row r="205" spans="1:64" hidden="1" x14ac:dyDescent="0.2">
      <c r="A205" s="4">
        <v>2020</v>
      </c>
      <c r="B205" s="4" t="s">
        <v>11</v>
      </c>
      <c r="C205" s="4" t="s">
        <v>178</v>
      </c>
      <c r="D205" s="4" t="s">
        <v>272</v>
      </c>
      <c r="E205" s="4" t="s">
        <v>279</v>
      </c>
      <c r="F205" s="4" t="s">
        <v>271</v>
      </c>
      <c r="H205" s="4">
        <v>9942.36</v>
      </c>
      <c r="I205" s="4">
        <v>9263.77</v>
      </c>
      <c r="J205" s="4">
        <v>9263.77</v>
      </c>
      <c r="K205" s="4">
        <v>0</v>
      </c>
      <c r="L205" s="4">
        <v>0</v>
      </c>
      <c r="M205" s="4">
        <v>0</v>
      </c>
      <c r="N205" s="4">
        <v>9942.36</v>
      </c>
      <c r="O205" s="4">
        <v>9263.77</v>
      </c>
      <c r="P205" s="4">
        <v>9263.77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E205" s="4" t="s">
        <v>182</v>
      </c>
      <c r="AF205" s="4" t="s">
        <v>268</v>
      </c>
      <c r="AG205" s="4" t="s">
        <v>269</v>
      </c>
      <c r="AH205" s="4" t="s">
        <v>270</v>
      </c>
      <c r="AJ205" s="4" t="s">
        <v>186</v>
      </c>
      <c r="AM205" s="4" t="s">
        <v>187</v>
      </c>
      <c r="AO205" s="4">
        <v>117</v>
      </c>
      <c r="AP205" s="4">
        <v>10</v>
      </c>
      <c r="AQ205" s="4">
        <v>484</v>
      </c>
      <c r="AR205" s="4">
        <v>32</v>
      </c>
      <c r="AS205" s="4">
        <v>19</v>
      </c>
      <c r="AU205" s="4">
        <v>1</v>
      </c>
      <c r="AV205" s="4">
        <v>3</v>
      </c>
      <c r="AW205" s="4">
        <v>3</v>
      </c>
      <c r="AX205" s="4">
        <v>23</v>
      </c>
      <c r="AZ205" s="4">
        <v>2</v>
      </c>
      <c r="BC205" s="4">
        <v>0</v>
      </c>
      <c r="BD205" s="4">
        <v>0</v>
      </c>
      <c r="BE205" s="4">
        <v>0</v>
      </c>
      <c r="BF205" s="4">
        <v>-366832216</v>
      </c>
      <c r="BJ205" s="6">
        <v>1984</v>
      </c>
      <c r="BK205" s="7">
        <f t="shared" si="6"/>
        <v>0</v>
      </c>
      <c r="BL205" s="4" t="str">
        <f>'Generic Tax Classes'!$A$4</f>
        <v>Utility General Plant</v>
      </c>
    </row>
    <row r="206" spans="1:64" hidden="1" x14ac:dyDescent="0.2">
      <c r="A206" s="4">
        <v>2020</v>
      </c>
      <c r="B206" s="4" t="s">
        <v>11</v>
      </c>
      <c r="C206" s="4" t="s">
        <v>178</v>
      </c>
      <c r="D206" s="4" t="s">
        <v>273</v>
      </c>
      <c r="E206" s="4" t="s">
        <v>279</v>
      </c>
      <c r="F206" s="4" t="s">
        <v>271</v>
      </c>
      <c r="H206" s="4">
        <v>10324.280000000001</v>
      </c>
      <c r="I206" s="4">
        <v>9750.3700000000008</v>
      </c>
      <c r="J206" s="4">
        <v>9750.3700000000008</v>
      </c>
      <c r="K206" s="4">
        <v>0</v>
      </c>
      <c r="L206" s="4">
        <v>0</v>
      </c>
      <c r="M206" s="4">
        <v>0</v>
      </c>
      <c r="N206" s="4">
        <v>10324.280000000001</v>
      </c>
      <c r="O206" s="4">
        <v>9750.3700000000008</v>
      </c>
      <c r="P206" s="4">
        <v>9750.3700000000008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E206" s="4" t="s">
        <v>182</v>
      </c>
      <c r="AF206" s="4" t="s">
        <v>268</v>
      </c>
      <c r="AG206" s="4" t="s">
        <v>269</v>
      </c>
      <c r="AH206" s="4" t="s">
        <v>270</v>
      </c>
      <c r="AJ206" s="4" t="s">
        <v>186</v>
      </c>
      <c r="AM206" s="4" t="s">
        <v>187</v>
      </c>
      <c r="AO206" s="4">
        <v>117</v>
      </c>
      <c r="AP206" s="4">
        <v>10</v>
      </c>
      <c r="AQ206" s="4">
        <v>528</v>
      </c>
      <c r="AR206" s="4">
        <v>32</v>
      </c>
      <c r="AS206" s="4">
        <v>19</v>
      </c>
      <c r="AU206" s="4">
        <v>1</v>
      </c>
      <c r="AV206" s="4">
        <v>3</v>
      </c>
      <c r="AW206" s="4">
        <v>3</v>
      </c>
      <c r="AX206" s="4">
        <v>23</v>
      </c>
      <c r="AZ206" s="4">
        <v>2</v>
      </c>
      <c r="BC206" s="4">
        <v>0</v>
      </c>
      <c r="BD206" s="4">
        <v>0</v>
      </c>
      <c r="BE206" s="4">
        <v>0</v>
      </c>
      <c r="BF206" s="4">
        <v>-366832876</v>
      </c>
      <c r="BJ206" s="6">
        <v>1984</v>
      </c>
      <c r="BK206" s="7">
        <f t="shared" si="6"/>
        <v>0</v>
      </c>
      <c r="BL206" s="4" t="str">
        <f t="shared" si="7"/>
        <v>Utility Mining Equipment Mitchell</v>
      </c>
    </row>
    <row r="207" spans="1:64" hidden="1" x14ac:dyDescent="0.2">
      <c r="A207" s="4">
        <v>2020</v>
      </c>
      <c r="B207" s="4" t="s">
        <v>11</v>
      </c>
      <c r="C207" s="4" t="s">
        <v>178</v>
      </c>
      <c r="D207" s="4" t="s">
        <v>104</v>
      </c>
      <c r="E207" s="4" t="s">
        <v>279</v>
      </c>
      <c r="F207" s="4" t="s">
        <v>274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E207" s="4" t="s">
        <v>182</v>
      </c>
      <c r="AF207" s="4" t="s">
        <v>268</v>
      </c>
      <c r="AG207" s="4" t="s">
        <v>269</v>
      </c>
      <c r="AH207" s="4" t="s">
        <v>270</v>
      </c>
      <c r="AJ207" s="4" t="s">
        <v>186</v>
      </c>
      <c r="AM207" s="4" t="s">
        <v>187</v>
      </c>
      <c r="AO207" s="4">
        <v>117</v>
      </c>
      <c r="AP207" s="4">
        <v>10</v>
      </c>
      <c r="AQ207" s="4">
        <v>101030</v>
      </c>
      <c r="AR207" s="4">
        <v>32</v>
      </c>
      <c r="AS207" s="4">
        <v>21</v>
      </c>
      <c r="AU207" s="4">
        <v>1</v>
      </c>
      <c r="AV207" s="4">
        <v>3</v>
      </c>
      <c r="AW207" s="4">
        <v>3</v>
      </c>
      <c r="AX207" s="4">
        <v>23</v>
      </c>
      <c r="AZ207" s="4">
        <v>2</v>
      </c>
      <c r="BC207" s="4">
        <v>0</v>
      </c>
      <c r="BD207" s="4">
        <v>0</v>
      </c>
      <c r="BE207" s="4">
        <v>0</v>
      </c>
      <c r="BF207" s="4">
        <v>-366832961</v>
      </c>
      <c r="BJ207" s="6">
        <v>1984</v>
      </c>
      <c r="BK207" s="7">
        <f t="shared" si="6"/>
        <v>0</v>
      </c>
      <c r="BL207" s="4" t="str">
        <f t="shared" si="7"/>
        <v>Utility Steam Production</v>
      </c>
    </row>
    <row r="208" spans="1:64" hidden="1" x14ac:dyDescent="0.2">
      <c r="A208" s="4">
        <v>2020</v>
      </c>
      <c r="B208" s="4" t="s">
        <v>11</v>
      </c>
      <c r="C208" s="4" t="s">
        <v>178</v>
      </c>
      <c r="D208" s="4" t="s">
        <v>230</v>
      </c>
      <c r="E208" s="4" t="s">
        <v>279</v>
      </c>
      <c r="F208" s="4" t="s">
        <v>274</v>
      </c>
      <c r="H208" s="4">
        <v>177438.85</v>
      </c>
      <c r="I208" s="4">
        <v>168521.86</v>
      </c>
      <c r="J208" s="4">
        <v>168521.86</v>
      </c>
      <c r="K208" s="4">
        <v>0</v>
      </c>
      <c r="L208" s="4">
        <v>0</v>
      </c>
      <c r="M208" s="4">
        <v>0</v>
      </c>
      <c r="N208" s="4">
        <v>177438.85</v>
      </c>
      <c r="O208" s="4">
        <v>168521.86</v>
      </c>
      <c r="P208" s="4">
        <v>168521.86</v>
      </c>
      <c r="Q208" s="4">
        <v>0</v>
      </c>
      <c r="R208" s="4">
        <v>0</v>
      </c>
      <c r="S208" s="4">
        <v>0</v>
      </c>
      <c r="T208" s="4">
        <v>2885.47</v>
      </c>
      <c r="U208" s="4">
        <v>2885.47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E208" s="4" t="s">
        <v>182</v>
      </c>
      <c r="AF208" s="4" t="s">
        <v>268</v>
      </c>
      <c r="AG208" s="4" t="s">
        <v>269</v>
      </c>
      <c r="AH208" s="4" t="s">
        <v>270</v>
      </c>
      <c r="AJ208" s="4" t="s">
        <v>186</v>
      </c>
      <c r="AM208" s="4" t="s">
        <v>187</v>
      </c>
      <c r="AO208" s="4">
        <v>117</v>
      </c>
      <c r="AP208" s="4">
        <v>10</v>
      </c>
      <c r="AQ208" s="4">
        <v>607</v>
      </c>
      <c r="AR208" s="4">
        <v>32</v>
      </c>
      <c r="AS208" s="4">
        <v>21</v>
      </c>
      <c r="AU208" s="4">
        <v>1</v>
      </c>
      <c r="AV208" s="4">
        <v>3</v>
      </c>
      <c r="AW208" s="4">
        <v>3</v>
      </c>
      <c r="AX208" s="4">
        <v>23</v>
      </c>
      <c r="AZ208" s="4">
        <v>2</v>
      </c>
      <c r="BC208" s="4">
        <v>0</v>
      </c>
      <c r="BD208" s="4">
        <v>0</v>
      </c>
      <c r="BE208" s="4">
        <v>0</v>
      </c>
      <c r="BF208" s="4">
        <v>-366832851</v>
      </c>
      <c r="BJ208" s="6">
        <v>1984</v>
      </c>
      <c r="BK208" s="7">
        <f t="shared" si="6"/>
        <v>0</v>
      </c>
      <c r="BL208" s="4" t="str">
        <f>'Generic Tax Classes'!$A$2</f>
        <v>Utility Steam Production</v>
      </c>
    </row>
    <row r="209" spans="1:64" hidden="1" x14ac:dyDescent="0.2">
      <c r="A209" s="4">
        <v>2020</v>
      </c>
      <c r="B209" s="4" t="s">
        <v>11</v>
      </c>
      <c r="C209" s="4" t="s">
        <v>178</v>
      </c>
      <c r="D209" s="4" t="s">
        <v>230</v>
      </c>
      <c r="E209" s="4" t="s">
        <v>279</v>
      </c>
      <c r="F209" s="4" t="s">
        <v>274</v>
      </c>
      <c r="H209" s="4">
        <v>724431.86</v>
      </c>
      <c r="I209" s="4">
        <v>246373.3</v>
      </c>
      <c r="J209" s="4">
        <v>246373.3</v>
      </c>
      <c r="K209" s="4">
        <v>0</v>
      </c>
      <c r="L209" s="4">
        <v>0</v>
      </c>
      <c r="M209" s="4">
        <v>0</v>
      </c>
      <c r="N209" s="4">
        <v>724431.86</v>
      </c>
      <c r="O209" s="4">
        <v>246373.3</v>
      </c>
      <c r="P209" s="4">
        <v>246373.3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E209" s="4" t="s">
        <v>182</v>
      </c>
      <c r="AF209" s="4" t="s">
        <v>268</v>
      </c>
      <c r="AG209" s="4" t="s">
        <v>269</v>
      </c>
      <c r="AH209" s="4" t="s">
        <v>270</v>
      </c>
      <c r="AJ209" s="4" t="s">
        <v>186</v>
      </c>
      <c r="AM209" s="4" t="s">
        <v>187</v>
      </c>
      <c r="AO209" s="4">
        <v>117</v>
      </c>
      <c r="AP209" s="4">
        <v>10</v>
      </c>
      <c r="AQ209" s="4">
        <v>607</v>
      </c>
      <c r="AR209" s="4">
        <v>32</v>
      </c>
      <c r="AS209" s="4">
        <v>21</v>
      </c>
      <c r="AU209" s="4">
        <v>1</v>
      </c>
      <c r="AV209" s="4">
        <v>3</v>
      </c>
      <c r="AW209" s="4">
        <v>3</v>
      </c>
      <c r="AX209" s="4">
        <v>23</v>
      </c>
      <c r="AZ209" s="4">
        <v>2</v>
      </c>
      <c r="BC209" s="4">
        <v>0</v>
      </c>
      <c r="BD209" s="4">
        <v>0</v>
      </c>
      <c r="BE209" s="4">
        <v>0</v>
      </c>
      <c r="BF209" s="4">
        <v>-366832785</v>
      </c>
      <c r="BJ209" s="6">
        <v>1984</v>
      </c>
      <c r="BK209" s="7">
        <f t="shared" si="6"/>
        <v>0</v>
      </c>
      <c r="BL209" s="4" t="str">
        <f>'Generic Tax Classes'!$A$2</f>
        <v>Utility Steam Production</v>
      </c>
    </row>
    <row r="210" spans="1:64" hidden="1" x14ac:dyDescent="0.2">
      <c r="A210" s="4">
        <v>2020</v>
      </c>
      <c r="B210" s="4" t="s">
        <v>11</v>
      </c>
      <c r="C210" s="4" t="s">
        <v>178</v>
      </c>
      <c r="D210" s="4" t="s">
        <v>266</v>
      </c>
      <c r="E210" s="4" t="s">
        <v>282</v>
      </c>
      <c r="F210" s="4" t="s">
        <v>281</v>
      </c>
      <c r="G210" s="5">
        <v>35796</v>
      </c>
      <c r="H210" s="4">
        <v>-713.27</v>
      </c>
      <c r="I210" s="4">
        <v>-713.27</v>
      </c>
      <c r="J210" s="4">
        <v>-713.27</v>
      </c>
      <c r="K210" s="4">
        <v>0</v>
      </c>
      <c r="L210" s="4">
        <v>0</v>
      </c>
      <c r="M210" s="4">
        <v>0</v>
      </c>
      <c r="N210" s="4">
        <v>-713.27</v>
      </c>
      <c r="O210" s="4">
        <v>-713.27</v>
      </c>
      <c r="P210" s="4">
        <v>-713.27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E210" s="4" t="s">
        <v>182</v>
      </c>
      <c r="AF210" s="4" t="s">
        <v>268</v>
      </c>
      <c r="AG210" s="4" t="s">
        <v>269</v>
      </c>
      <c r="AH210" s="4" t="s">
        <v>270</v>
      </c>
      <c r="AJ210" s="4" t="s">
        <v>186</v>
      </c>
      <c r="AM210" s="4" t="s">
        <v>187</v>
      </c>
      <c r="AO210" s="4">
        <v>117</v>
      </c>
      <c r="AP210" s="4">
        <v>10</v>
      </c>
      <c r="AQ210" s="4">
        <v>469</v>
      </c>
      <c r="AR210" s="4">
        <v>33</v>
      </c>
      <c r="AS210" s="4">
        <v>23</v>
      </c>
      <c r="AU210" s="4">
        <v>1</v>
      </c>
      <c r="AV210" s="4">
        <v>3</v>
      </c>
      <c r="AW210" s="4">
        <v>3</v>
      </c>
      <c r="AX210" s="4">
        <v>23</v>
      </c>
      <c r="AZ210" s="4">
        <v>2</v>
      </c>
      <c r="BC210" s="4">
        <v>0</v>
      </c>
      <c r="BD210" s="4">
        <v>0</v>
      </c>
      <c r="BE210" s="4">
        <v>0</v>
      </c>
      <c r="BF210" s="4">
        <v>-366832517</v>
      </c>
      <c r="BJ210" s="6">
        <v>1985</v>
      </c>
      <c r="BK210" s="7">
        <f t="shared" si="6"/>
        <v>0</v>
      </c>
      <c r="BL210" s="4" t="str">
        <f t="shared" si="7"/>
        <v>Util Gen Land Rights Mitchell</v>
      </c>
    </row>
    <row r="211" spans="1:64" hidden="1" x14ac:dyDescent="0.2">
      <c r="A211" s="4">
        <v>2020</v>
      </c>
      <c r="B211" s="4" t="s">
        <v>11</v>
      </c>
      <c r="C211" s="4" t="s">
        <v>178</v>
      </c>
      <c r="D211" s="4" t="s">
        <v>266</v>
      </c>
      <c r="E211" s="4" t="s">
        <v>282</v>
      </c>
      <c r="F211" s="4" t="s">
        <v>281</v>
      </c>
      <c r="G211" s="5">
        <v>35827</v>
      </c>
      <c r="H211" s="4">
        <v>3.66</v>
      </c>
      <c r="I211" s="4">
        <v>3.66</v>
      </c>
      <c r="J211" s="4">
        <v>3.66</v>
      </c>
      <c r="K211" s="4">
        <v>0</v>
      </c>
      <c r="L211" s="4">
        <v>0</v>
      </c>
      <c r="M211" s="4">
        <v>0</v>
      </c>
      <c r="N211" s="4">
        <v>3.66</v>
      </c>
      <c r="O211" s="4">
        <v>3.66</v>
      </c>
      <c r="P211" s="4">
        <v>3.66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E211" s="4" t="s">
        <v>182</v>
      </c>
      <c r="AF211" s="4" t="s">
        <v>268</v>
      </c>
      <c r="AG211" s="4" t="s">
        <v>269</v>
      </c>
      <c r="AH211" s="4" t="s">
        <v>270</v>
      </c>
      <c r="AJ211" s="4" t="s">
        <v>186</v>
      </c>
      <c r="AM211" s="4" t="s">
        <v>187</v>
      </c>
      <c r="AO211" s="4">
        <v>117</v>
      </c>
      <c r="AP211" s="4">
        <v>10</v>
      </c>
      <c r="AQ211" s="4">
        <v>469</v>
      </c>
      <c r="AR211" s="4">
        <v>33</v>
      </c>
      <c r="AS211" s="4">
        <v>23</v>
      </c>
      <c r="AU211" s="4">
        <v>1</v>
      </c>
      <c r="AV211" s="4">
        <v>3</v>
      </c>
      <c r="AW211" s="4">
        <v>3</v>
      </c>
      <c r="AX211" s="4">
        <v>23</v>
      </c>
      <c r="AZ211" s="4">
        <v>2</v>
      </c>
      <c r="BC211" s="4">
        <v>0</v>
      </c>
      <c r="BD211" s="4">
        <v>0</v>
      </c>
      <c r="BE211" s="4">
        <v>0</v>
      </c>
      <c r="BF211" s="4">
        <v>-366832213</v>
      </c>
      <c r="BJ211" s="6">
        <v>1985</v>
      </c>
      <c r="BK211" s="7">
        <f t="shared" si="6"/>
        <v>0</v>
      </c>
      <c r="BL211" s="4" t="str">
        <f t="shared" si="7"/>
        <v>Util Gen Land Rights Mitchell</v>
      </c>
    </row>
    <row r="212" spans="1:64" hidden="1" x14ac:dyDescent="0.2">
      <c r="A212" s="4">
        <v>2020</v>
      </c>
      <c r="B212" s="4" t="s">
        <v>11</v>
      </c>
      <c r="C212" s="4" t="s">
        <v>178</v>
      </c>
      <c r="D212" s="4" t="s">
        <v>266</v>
      </c>
      <c r="E212" s="4" t="s">
        <v>282</v>
      </c>
      <c r="F212" s="4" t="s">
        <v>281</v>
      </c>
      <c r="G212" s="5">
        <v>35855</v>
      </c>
      <c r="H212" s="4">
        <v>1142.49</v>
      </c>
      <c r="I212" s="4">
        <v>1142.49</v>
      </c>
      <c r="J212" s="4">
        <v>1142.49</v>
      </c>
      <c r="K212" s="4">
        <v>0</v>
      </c>
      <c r="L212" s="4">
        <v>0</v>
      </c>
      <c r="M212" s="4">
        <v>0</v>
      </c>
      <c r="N212" s="4">
        <v>1142.49</v>
      </c>
      <c r="O212" s="4">
        <v>1142.49</v>
      </c>
      <c r="P212" s="4">
        <v>1142.49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E212" s="4" t="s">
        <v>182</v>
      </c>
      <c r="AF212" s="4" t="s">
        <v>268</v>
      </c>
      <c r="AG212" s="4" t="s">
        <v>269</v>
      </c>
      <c r="AH212" s="4" t="s">
        <v>270</v>
      </c>
      <c r="AJ212" s="4" t="s">
        <v>186</v>
      </c>
      <c r="AM212" s="4" t="s">
        <v>187</v>
      </c>
      <c r="AO212" s="4">
        <v>117</v>
      </c>
      <c r="AP212" s="4">
        <v>10</v>
      </c>
      <c r="AQ212" s="4">
        <v>469</v>
      </c>
      <c r="AR212" s="4">
        <v>33</v>
      </c>
      <c r="AS212" s="4">
        <v>23</v>
      </c>
      <c r="AU212" s="4">
        <v>1</v>
      </c>
      <c r="AV212" s="4">
        <v>3</v>
      </c>
      <c r="AW212" s="4">
        <v>3</v>
      </c>
      <c r="AX212" s="4">
        <v>23</v>
      </c>
      <c r="AZ212" s="4">
        <v>2</v>
      </c>
      <c r="BC212" s="4">
        <v>0</v>
      </c>
      <c r="BD212" s="4">
        <v>0</v>
      </c>
      <c r="BE212" s="4">
        <v>0</v>
      </c>
      <c r="BF212" s="4">
        <v>-366832708</v>
      </c>
      <c r="BJ212" s="6">
        <v>1985</v>
      </c>
      <c r="BK212" s="7">
        <f t="shared" si="6"/>
        <v>0</v>
      </c>
      <c r="BL212" s="4" t="str">
        <f t="shared" si="7"/>
        <v>Util Gen Land Rights Mitchell</v>
      </c>
    </row>
    <row r="213" spans="1:64" hidden="1" x14ac:dyDescent="0.2">
      <c r="A213" s="4">
        <v>2020</v>
      </c>
      <c r="B213" s="4" t="s">
        <v>11</v>
      </c>
      <c r="C213" s="4" t="s">
        <v>178</v>
      </c>
      <c r="D213" s="4" t="s">
        <v>266</v>
      </c>
      <c r="E213" s="4" t="s">
        <v>282</v>
      </c>
      <c r="F213" s="4" t="s">
        <v>281</v>
      </c>
      <c r="G213" s="5">
        <v>35886</v>
      </c>
      <c r="H213" s="4">
        <v>-440.19</v>
      </c>
      <c r="I213" s="4">
        <v>-440.19</v>
      </c>
      <c r="J213" s="4">
        <v>-440.19</v>
      </c>
      <c r="K213" s="4">
        <v>0</v>
      </c>
      <c r="L213" s="4">
        <v>0</v>
      </c>
      <c r="M213" s="4">
        <v>0</v>
      </c>
      <c r="N213" s="4">
        <v>-440.19</v>
      </c>
      <c r="O213" s="4">
        <v>-440.19</v>
      </c>
      <c r="P213" s="4">
        <v>-440.19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E213" s="4" t="s">
        <v>182</v>
      </c>
      <c r="AF213" s="4" t="s">
        <v>268</v>
      </c>
      <c r="AG213" s="4" t="s">
        <v>269</v>
      </c>
      <c r="AH213" s="4" t="s">
        <v>270</v>
      </c>
      <c r="AJ213" s="4" t="s">
        <v>186</v>
      </c>
      <c r="AM213" s="4" t="s">
        <v>187</v>
      </c>
      <c r="AO213" s="4">
        <v>117</v>
      </c>
      <c r="AP213" s="4">
        <v>10</v>
      </c>
      <c r="AQ213" s="4">
        <v>469</v>
      </c>
      <c r="AR213" s="4">
        <v>33</v>
      </c>
      <c r="AS213" s="4">
        <v>23</v>
      </c>
      <c r="AU213" s="4">
        <v>1</v>
      </c>
      <c r="AV213" s="4">
        <v>3</v>
      </c>
      <c r="AW213" s="4">
        <v>3</v>
      </c>
      <c r="AX213" s="4">
        <v>23</v>
      </c>
      <c r="AZ213" s="4">
        <v>2</v>
      </c>
      <c r="BC213" s="4">
        <v>0</v>
      </c>
      <c r="BD213" s="4">
        <v>0</v>
      </c>
      <c r="BE213" s="4">
        <v>0</v>
      </c>
      <c r="BF213" s="4">
        <v>-366832504</v>
      </c>
      <c r="BJ213" s="6">
        <v>1985</v>
      </c>
      <c r="BK213" s="7">
        <f t="shared" si="6"/>
        <v>0</v>
      </c>
      <c r="BL213" s="4" t="str">
        <f t="shared" si="7"/>
        <v>Util Gen Land Rights Mitchell</v>
      </c>
    </row>
    <row r="214" spans="1:64" hidden="1" x14ac:dyDescent="0.2">
      <c r="A214" s="4">
        <v>2020</v>
      </c>
      <c r="B214" s="4" t="s">
        <v>11</v>
      </c>
      <c r="C214" s="4" t="s">
        <v>178</v>
      </c>
      <c r="D214" s="4" t="s">
        <v>266</v>
      </c>
      <c r="E214" s="4" t="s">
        <v>282</v>
      </c>
      <c r="F214" s="4" t="s">
        <v>283</v>
      </c>
      <c r="G214" s="5">
        <v>35916</v>
      </c>
      <c r="H214" s="4">
        <v>14.54</v>
      </c>
      <c r="I214" s="4">
        <v>14.54</v>
      </c>
      <c r="J214" s="4">
        <v>14.54</v>
      </c>
      <c r="K214" s="4">
        <v>0</v>
      </c>
      <c r="L214" s="4">
        <v>0</v>
      </c>
      <c r="M214" s="4">
        <v>0</v>
      </c>
      <c r="N214" s="4">
        <v>14.54</v>
      </c>
      <c r="O214" s="4">
        <v>14.54</v>
      </c>
      <c r="P214" s="4">
        <v>14.54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E214" s="4" t="s">
        <v>182</v>
      </c>
      <c r="AF214" s="4" t="s">
        <v>268</v>
      </c>
      <c r="AG214" s="4" t="s">
        <v>269</v>
      </c>
      <c r="AH214" s="4" t="s">
        <v>270</v>
      </c>
      <c r="AJ214" s="4" t="s">
        <v>186</v>
      </c>
      <c r="AM214" s="4" t="s">
        <v>187</v>
      </c>
      <c r="AO214" s="4">
        <v>117</v>
      </c>
      <c r="AP214" s="4">
        <v>10</v>
      </c>
      <c r="AQ214" s="4">
        <v>469</v>
      </c>
      <c r="AR214" s="4">
        <v>33</v>
      </c>
      <c r="AS214" s="4">
        <v>24</v>
      </c>
      <c r="AU214" s="4">
        <v>1</v>
      </c>
      <c r="AV214" s="4">
        <v>3</v>
      </c>
      <c r="AW214" s="4">
        <v>3</v>
      </c>
      <c r="AX214" s="4">
        <v>23</v>
      </c>
      <c r="AZ214" s="4">
        <v>2</v>
      </c>
      <c r="BC214" s="4">
        <v>0</v>
      </c>
      <c r="BD214" s="4">
        <v>0</v>
      </c>
      <c r="BE214" s="4">
        <v>0</v>
      </c>
      <c r="BF214" s="4">
        <v>-366832661</v>
      </c>
      <c r="BJ214" s="6">
        <v>1985</v>
      </c>
      <c r="BK214" s="7">
        <f t="shared" si="6"/>
        <v>0</v>
      </c>
      <c r="BL214" s="4" t="str">
        <f t="shared" si="7"/>
        <v>Util Gen Land Rights Mitchell</v>
      </c>
    </row>
    <row r="215" spans="1:64" hidden="1" x14ac:dyDescent="0.2">
      <c r="A215" s="4">
        <v>2020</v>
      </c>
      <c r="B215" s="4" t="s">
        <v>11</v>
      </c>
      <c r="C215" s="4" t="s">
        <v>178</v>
      </c>
      <c r="D215" s="4" t="s">
        <v>266</v>
      </c>
      <c r="E215" s="4" t="s">
        <v>282</v>
      </c>
      <c r="F215" s="4" t="s">
        <v>283</v>
      </c>
      <c r="G215" s="5">
        <v>35947</v>
      </c>
      <c r="H215" s="4">
        <v>84.68</v>
      </c>
      <c r="I215" s="4">
        <v>84.68</v>
      </c>
      <c r="J215" s="4">
        <v>84.68</v>
      </c>
      <c r="K215" s="4">
        <v>0</v>
      </c>
      <c r="L215" s="4">
        <v>0</v>
      </c>
      <c r="M215" s="4">
        <v>0</v>
      </c>
      <c r="N215" s="4">
        <v>84.68</v>
      </c>
      <c r="O215" s="4">
        <v>84.68</v>
      </c>
      <c r="P215" s="4">
        <v>84.68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E215" s="4" t="s">
        <v>182</v>
      </c>
      <c r="AF215" s="4" t="s">
        <v>268</v>
      </c>
      <c r="AG215" s="4" t="s">
        <v>269</v>
      </c>
      <c r="AH215" s="4" t="s">
        <v>270</v>
      </c>
      <c r="AJ215" s="4" t="s">
        <v>186</v>
      </c>
      <c r="AM215" s="4" t="s">
        <v>187</v>
      </c>
      <c r="AO215" s="4">
        <v>117</v>
      </c>
      <c r="AP215" s="4">
        <v>10</v>
      </c>
      <c r="AQ215" s="4">
        <v>469</v>
      </c>
      <c r="AR215" s="4">
        <v>33</v>
      </c>
      <c r="AS215" s="4">
        <v>24</v>
      </c>
      <c r="AU215" s="4">
        <v>1</v>
      </c>
      <c r="AV215" s="4">
        <v>3</v>
      </c>
      <c r="AW215" s="4">
        <v>3</v>
      </c>
      <c r="AX215" s="4">
        <v>23</v>
      </c>
      <c r="AZ215" s="4">
        <v>2</v>
      </c>
      <c r="BC215" s="4">
        <v>0</v>
      </c>
      <c r="BD215" s="4">
        <v>0</v>
      </c>
      <c r="BE215" s="4">
        <v>0</v>
      </c>
      <c r="BF215" s="4">
        <v>-366832362</v>
      </c>
      <c r="BJ215" s="6">
        <v>1985</v>
      </c>
      <c r="BK215" s="7">
        <f t="shared" si="6"/>
        <v>0</v>
      </c>
      <c r="BL215" s="4" t="str">
        <f t="shared" si="7"/>
        <v>Util Gen Land Rights Mitchell</v>
      </c>
    </row>
    <row r="216" spans="1:64" hidden="1" x14ac:dyDescent="0.2">
      <c r="A216" s="4">
        <v>2020</v>
      </c>
      <c r="B216" s="4" t="s">
        <v>11</v>
      </c>
      <c r="C216" s="4" t="s">
        <v>178</v>
      </c>
      <c r="D216" s="4" t="s">
        <v>266</v>
      </c>
      <c r="E216" s="4" t="s">
        <v>282</v>
      </c>
      <c r="F216" s="4" t="s">
        <v>283</v>
      </c>
      <c r="G216" s="5">
        <v>35977</v>
      </c>
      <c r="H216" s="4">
        <v>58.61</v>
      </c>
      <c r="I216" s="4">
        <v>58.61</v>
      </c>
      <c r="J216" s="4">
        <v>58.61</v>
      </c>
      <c r="K216" s="4">
        <v>0</v>
      </c>
      <c r="L216" s="4">
        <v>0</v>
      </c>
      <c r="M216" s="4">
        <v>0</v>
      </c>
      <c r="N216" s="4">
        <v>58.61</v>
      </c>
      <c r="O216" s="4">
        <v>58.61</v>
      </c>
      <c r="P216" s="4">
        <v>58.61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E216" s="4" t="s">
        <v>182</v>
      </c>
      <c r="AF216" s="4" t="s">
        <v>268</v>
      </c>
      <c r="AG216" s="4" t="s">
        <v>269</v>
      </c>
      <c r="AH216" s="4" t="s">
        <v>270</v>
      </c>
      <c r="AJ216" s="4" t="s">
        <v>186</v>
      </c>
      <c r="AM216" s="4" t="s">
        <v>187</v>
      </c>
      <c r="AO216" s="4">
        <v>117</v>
      </c>
      <c r="AP216" s="4">
        <v>10</v>
      </c>
      <c r="AQ216" s="4">
        <v>469</v>
      </c>
      <c r="AR216" s="4">
        <v>33</v>
      </c>
      <c r="AS216" s="4">
        <v>24</v>
      </c>
      <c r="AU216" s="4">
        <v>1</v>
      </c>
      <c r="AV216" s="4">
        <v>3</v>
      </c>
      <c r="AW216" s="4">
        <v>3</v>
      </c>
      <c r="AX216" s="4">
        <v>23</v>
      </c>
      <c r="AZ216" s="4">
        <v>2</v>
      </c>
      <c r="BC216" s="4">
        <v>0</v>
      </c>
      <c r="BD216" s="4">
        <v>0</v>
      </c>
      <c r="BE216" s="4">
        <v>0</v>
      </c>
      <c r="BF216" s="4">
        <v>-366832293</v>
      </c>
      <c r="BJ216" s="6">
        <v>1985</v>
      </c>
      <c r="BK216" s="7">
        <f t="shared" si="6"/>
        <v>0</v>
      </c>
      <c r="BL216" s="4" t="str">
        <f t="shared" si="7"/>
        <v>Util Gen Land Rights Mitchell</v>
      </c>
    </row>
    <row r="217" spans="1:64" hidden="1" x14ac:dyDescent="0.2">
      <c r="A217" s="4">
        <v>2020</v>
      </c>
      <c r="B217" s="4" t="s">
        <v>11</v>
      </c>
      <c r="C217" s="4" t="s">
        <v>178</v>
      </c>
      <c r="D217" s="4" t="s">
        <v>266</v>
      </c>
      <c r="E217" s="4" t="s">
        <v>282</v>
      </c>
      <c r="F217" s="4" t="s">
        <v>283</v>
      </c>
      <c r="G217" s="5">
        <v>36008</v>
      </c>
      <c r="H217" s="4">
        <v>11.63</v>
      </c>
      <c r="I217" s="4">
        <v>11.63</v>
      </c>
      <c r="J217" s="4">
        <v>11.63</v>
      </c>
      <c r="K217" s="4">
        <v>0</v>
      </c>
      <c r="L217" s="4">
        <v>0</v>
      </c>
      <c r="M217" s="4">
        <v>0</v>
      </c>
      <c r="N217" s="4">
        <v>11.63</v>
      </c>
      <c r="O217" s="4">
        <v>11.63</v>
      </c>
      <c r="P217" s="4">
        <v>11.63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E217" s="4" t="s">
        <v>182</v>
      </c>
      <c r="AF217" s="4" t="s">
        <v>268</v>
      </c>
      <c r="AG217" s="4" t="s">
        <v>269</v>
      </c>
      <c r="AH217" s="4" t="s">
        <v>270</v>
      </c>
      <c r="AJ217" s="4" t="s">
        <v>186</v>
      </c>
      <c r="AM217" s="4" t="s">
        <v>187</v>
      </c>
      <c r="AO217" s="4">
        <v>117</v>
      </c>
      <c r="AP217" s="4">
        <v>10</v>
      </c>
      <c r="AQ217" s="4">
        <v>469</v>
      </c>
      <c r="AR217" s="4">
        <v>33</v>
      </c>
      <c r="AS217" s="4">
        <v>24</v>
      </c>
      <c r="AU217" s="4">
        <v>1</v>
      </c>
      <c r="AV217" s="4">
        <v>3</v>
      </c>
      <c r="AW217" s="4">
        <v>3</v>
      </c>
      <c r="AX217" s="4">
        <v>23</v>
      </c>
      <c r="AZ217" s="4">
        <v>2</v>
      </c>
      <c r="BC217" s="4">
        <v>0</v>
      </c>
      <c r="BD217" s="4">
        <v>0</v>
      </c>
      <c r="BE217" s="4">
        <v>0</v>
      </c>
      <c r="BF217" s="4">
        <v>-366832607</v>
      </c>
      <c r="BJ217" s="6">
        <v>1985</v>
      </c>
      <c r="BK217" s="7">
        <f t="shared" si="6"/>
        <v>0</v>
      </c>
      <c r="BL217" s="4" t="str">
        <f t="shared" si="7"/>
        <v>Util Gen Land Rights Mitchell</v>
      </c>
    </row>
    <row r="218" spans="1:64" hidden="1" x14ac:dyDescent="0.2">
      <c r="A218" s="4">
        <v>2020</v>
      </c>
      <c r="B218" s="4" t="s">
        <v>11</v>
      </c>
      <c r="C218" s="4" t="s">
        <v>178</v>
      </c>
      <c r="D218" s="4" t="s">
        <v>266</v>
      </c>
      <c r="E218" s="4" t="s">
        <v>282</v>
      </c>
      <c r="F218" s="4" t="s">
        <v>283</v>
      </c>
      <c r="G218" s="5">
        <v>36039</v>
      </c>
      <c r="H218" s="4">
        <v>5.72</v>
      </c>
      <c r="I218" s="4">
        <v>5.72</v>
      </c>
      <c r="J218" s="4">
        <v>5.72</v>
      </c>
      <c r="K218" s="4">
        <v>0</v>
      </c>
      <c r="L218" s="4">
        <v>0</v>
      </c>
      <c r="M218" s="4">
        <v>0</v>
      </c>
      <c r="N218" s="4">
        <v>5.72</v>
      </c>
      <c r="O218" s="4">
        <v>5.72</v>
      </c>
      <c r="P218" s="4">
        <v>5.72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E218" s="4" t="s">
        <v>182</v>
      </c>
      <c r="AF218" s="4" t="s">
        <v>268</v>
      </c>
      <c r="AG218" s="4" t="s">
        <v>269</v>
      </c>
      <c r="AH218" s="4" t="s">
        <v>270</v>
      </c>
      <c r="AJ218" s="4" t="s">
        <v>186</v>
      </c>
      <c r="AM218" s="4" t="s">
        <v>187</v>
      </c>
      <c r="AO218" s="4">
        <v>117</v>
      </c>
      <c r="AP218" s="4">
        <v>10</v>
      </c>
      <c r="AQ218" s="4">
        <v>469</v>
      </c>
      <c r="AR218" s="4">
        <v>33</v>
      </c>
      <c r="AS218" s="4">
        <v>24</v>
      </c>
      <c r="AU218" s="4">
        <v>1</v>
      </c>
      <c r="AV218" s="4">
        <v>3</v>
      </c>
      <c r="AW218" s="4">
        <v>3</v>
      </c>
      <c r="AX218" s="4">
        <v>23</v>
      </c>
      <c r="AZ218" s="4">
        <v>2</v>
      </c>
      <c r="BC218" s="4">
        <v>0</v>
      </c>
      <c r="BD218" s="4">
        <v>0</v>
      </c>
      <c r="BE218" s="4">
        <v>0</v>
      </c>
      <c r="BF218" s="4">
        <v>-366832287</v>
      </c>
      <c r="BJ218" s="6">
        <v>1985</v>
      </c>
      <c r="BK218" s="7">
        <f t="shared" si="6"/>
        <v>0</v>
      </c>
      <c r="BL218" s="4" t="str">
        <f t="shared" si="7"/>
        <v>Util Gen Land Rights Mitchell</v>
      </c>
    </row>
    <row r="219" spans="1:64" hidden="1" x14ac:dyDescent="0.2">
      <c r="A219" s="4">
        <v>2020</v>
      </c>
      <c r="B219" s="4" t="s">
        <v>11</v>
      </c>
      <c r="C219" s="4" t="s">
        <v>178</v>
      </c>
      <c r="D219" s="4" t="s">
        <v>266</v>
      </c>
      <c r="E219" s="4" t="s">
        <v>282</v>
      </c>
      <c r="F219" s="4" t="s">
        <v>283</v>
      </c>
      <c r="G219" s="5">
        <v>36069</v>
      </c>
      <c r="H219" s="4">
        <v>222.91</v>
      </c>
      <c r="I219" s="4">
        <v>222.91</v>
      </c>
      <c r="J219" s="4">
        <v>222.91</v>
      </c>
      <c r="K219" s="4">
        <v>0</v>
      </c>
      <c r="L219" s="4">
        <v>0</v>
      </c>
      <c r="M219" s="4">
        <v>0</v>
      </c>
      <c r="N219" s="4">
        <v>222.91</v>
      </c>
      <c r="O219" s="4">
        <v>222.91</v>
      </c>
      <c r="P219" s="4">
        <v>222.91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E219" s="4" t="s">
        <v>182</v>
      </c>
      <c r="AF219" s="4" t="s">
        <v>268</v>
      </c>
      <c r="AG219" s="4" t="s">
        <v>269</v>
      </c>
      <c r="AH219" s="4" t="s">
        <v>270</v>
      </c>
      <c r="AJ219" s="4" t="s">
        <v>186</v>
      </c>
      <c r="AM219" s="4" t="s">
        <v>187</v>
      </c>
      <c r="AO219" s="4">
        <v>117</v>
      </c>
      <c r="AP219" s="4">
        <v>10</v>
      </c>
      <c r="AQ219" s="4">
        <v>469</v>
      </c>
      <c r="AR219" s="4">
        <v>33</v>
      </c>
      <c r="AS219" s="4">
        <v>24</v>
      </c>
      <c r="AU219" s="4">
        <v>1</v>
      </c>
      <c r="AV219" s="4">
        <v>3</v>
      </c>
      <c r="AW219" s="4">
        <v>3</v>
      </c>
      <c r="AX219" s="4">
        <v>23</v>
      </c>
      <c r="AZ219" s="4">
        <v>2</v>
      </c>
      <c r="BC219" s="4">
        <v>0</v>
      </c>
      <c r="BD219" s="4">
        <v>0</v>
      </c>
      <c r="BE219" s="4">
        <v>0</v>
      </c>
      <c r="BF219" s="4">
        <v>-366832465</v>
      </c>
      <c r="BJ219" s="6">
        <v>1985</v>
      </c>
      <c r="BK219" s="7">
        <f t="shared" si="6"/>
        <v>0</v>
      </c>
      <c r="BL219" s="4" t="str">
        <f t="shared" si="7"/>
        <v>Util Gen Land Rights Mitchell</v>
      </c>
    </row>
    <row r="220" spans="1:64" hidden="1" x14ac:dyDescent="0.2">
      <c r="A220" s="4">
        <v>2020</v>
      </c>
      <c r="B220" s="4" t="s">
        <v>11</v>
      </c>
      <c r="C220" s="4" t="s">
        <v>178</v>
      </c>
      <c r="D220" s="4" t="s">
        <v>266</v>
      </c>
      <c r="E220" s="4" t="s">
        <v>282</v>
      </c>
      <c r="F220" s="4" t="s">
        <v>283</v>
      </c>
      <c r="G220" s="5">
        <v>36100</v>
      </c>
      <c r="H220" s="4">
        <v>16.23</v>
      </c>
      <c r="I220" s="4">
        <v>16.23</v>
      </c>
      <c r="J220" s="4">
        <v>16.23</v>
      </c>
      <c r="K220" s="4">
        <v>0</v>
      </c>
      <c r="L220" s="4">
        <v>0</v>
      </c>
      <c r="M220" s="4">
        <v>0</v>
      </c>
      <c r="N220" s="4">
        <v>16.23</v>
      </c>
      <c r="O220" s="4">
        <v>16.23</v>
      </c>
      <c r="P220" s="4">
        <v>16.23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E220" s="4" t="s">
        <v>182</v>
      </c>
      <c r="AF220" s="4" t="s">
        <v>268</v>
      </c>
      <c r="AG220" s="4" t="s">
        <v>269</v>
      </c>
      <c r="AH220" s="4" t="s">
        <v>270</v>
      </c>
      <c r="AJ220" s="4" t="s">
        <v>186</v>
      </c>
      <c r="AM220" s="4" t="s">
        <v>187</v>
      </c>
      <c r="AO220" s="4">
        <v>117</v>
      </c>
      <c r="AP220" s="4">
        <v>10</v>
      </c>
      <c r="AQ220" s="4">
        <v>469</v>
      </c>
      <c r="AR220" s="4">
        <v>33</v>
      </c>
      <c r="AS220" s="4">
        <v>24</v>
      </c>
      <c r="AU220" s="4">
        <v>1</v>
      </c>
      <c r="AV220" s="4">
        <v>3</v>
      </c>
      <c r="AW220" s="4">
        <v>3</v>
      </c>
      <c r="AX220" s="4">
        <v>23</v>
      </c>
      <c r="AZ220" s="4">
        <v>2</v>
      </c>
      <c r="BC220" s="4">
        <v>0</v>
      </c>
      <c r="BD220" s="4">
        <v>0</v>
      </c>
      <c r="BE220" s="4">
        <v>0</v>
      </c>
      <c r="BF220" s="4">
        <v>-366832793</v>
      </c>
      <c r="BJ220" s="6">
        <v>1985</v>
      </c>
      <c r="BK220" s="7">
        <f t="shared" si="6"/>
        <v>0</v>
      </c>
      <c r="BL220" s="4" t="str">
        <f t="shared" si="7"/>
        <v>Util Gen Land Rights Mitchell</v>
      </c>
    </row>
    <row r="221" spans="1:64" hidden="1" x14ac:dyDescent="0.2">
      <c r="A221" s="4">
        <v>2020</v>
      </c>
      <c r="B221" s="4" t="s">
        <v>11</v>
      </c>
      <c r="C221" s="4" t="s">
        <v>178</v>
      </c>
      <c r="D221" s="4" t="s">
        <v>266</v>
      </c>
      <c r="E221" s="4" t="s">
        <v>282</v>
      </c>
      <c r="F221" s="4" t="s">
        <v>283</v>
      </c>
      <c r="G221" s="5">
        <v>36130</v>
      </c>
      <c r="H221" s="4">
        <v>772.16</v>
      </c>
      <c r="I221" s="4">
        <v>772.16</v>
      </c>
      <c r="J221" s="4">
        <v>772.16</v>
      </c>
      <c r="K221" s="4">
        <v>0</v>
      </c>
      <c r="L221" s="4">
        <v>0</v>
      </c>
      <c r="M221" s="4">
        <v>0</v>
      </c>
      <c r="N221" s="4">
        <v>772.16</v>
      </c>
      <c r="O221" s="4">
        <v>772.16</v>
      </c>
      <c r="P221" s="4">
        <v>772.16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E221" s="4" t="s">
        <v>182</v>
      </c>
      <c r="AF221" s="4" t="s">
        <v>268</v>
      </c>
      <c r="AG221" s="4" t="s">
        <v>269</v>
      </c>
      <c r="AH221" s="4" t="s">
        <v>270</v>
      </c>
      <c r="AJ221" s="4" t="s">
        <v>186</v>
      </c>
      <c r="AM221" s="4" t="s">
        <v>187</v>
      </c>
      <c r="AO221" s="4">
        <v>117</v>
      </c>
      <c r="AP221" s="4">
        <v>10</v>
      </c>
      <c r="AQ221" s="4">
        <v>469</v>
      </c>
      <c r="AR221" s="4">
        <v>33</v>
      </c>
      <c r="AS221" s="4">
        <v>24</v>
      </c>
      <c r="AU221" s="4">
        <v>1</v>
      </c>
      <c r="AV221" s="4">
        <v>3</v>
      </c>
      <c r="AW221" s="4">
        <v>3</v>
      </c>
      <c r="AX221" s="4">
        <v>23</v>
      </c>
      <c r="AZ221" s="4">
        <v>2</v>
      </c>
      <c r="BC221" s="4">
        <v>0</v>
      </c>
      <c r="BD221" s="4">
        <v>0</v>
      </c>
      <c r="BE221" s="4">
        <v>0</v>
      </c>
      <c r="BF221" s="4">
        <v>-366832725</v>
      </c>
      <c r="BJ221" s="6">
        <v>1985</v>
      </c>
      <c r="BK221" s="7">
        <f t="shared" si="6"/>
        <v>0</v>
      </c>
      <c r="BL221" s="4" t="str">
        <f t="shared" si="7"/>
        <v>Util Gen Land Rights Mitchell</v>
      </c>
    </row>
    <row r="222" spans="1:64" hidden="1" x14ac:dyDescent="0.2">
      <c r="A222" s="4">
        <v>2020</v>
      </c>
      <c r="B222" s="4" t="s">
        <v>11</v>
      </c>
      <c r="C222" s="4" t="s">
        <v>178</v>
      </c>
      <c r="D222" s="4" t="s">
        <v>111</v>
      </c>
      <c r="E222" s="4" t="s">
        <v>282</v>
      </c>
      <c r="F222" s="4" t="s">
        <v>283</v>
      </c>
      <c r="G222" s="5">
        <v>36069</v>
      </c>
      <c r="H222" s="4">
        <v>4</v>
      </c>
      <c r="I222" s="4">
        <v>3.86</v>
      </c>
      <c r="J222" s="4">
        <v>3.86</v>
      </c>
      <c r="K222" s="4">
        <v>0</v>
      </c>
      <c r="L222" s="4">
        <v>0</v>
      </c>
      <c r="M222" s="4">
        <v>0</v>
      </c>
      <c r="N222" s="4">
        <v>4</v>
      </c>
      <c r="O222" s="4">
        <v>3.86</v>
      </c>
      <c r="P222" s="4">
        <v>3.86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E222" s="4" t="s">
        <v>182</v>
      </c>
      <c r="AF222" s="4" t="s">
        <v>268</v>
      </c>
      <c r="AG222" s="4" t="s">
        <v>269</v>
      </c>
      <c r="AH222" s="4" t="s">
        <v>270</v>
      </c>
      <c r="AJ222" s="4" t="s">
        <v>186</v>
      </c>
      <c r="AM222" s="4" t="s">
        <v>187</v>
      </c>
      <c r="AO222" s="4">
        <v>117</v>
      </c>
      <c r="AP222" s="4">
        <v>10</v>
      </c>
      <c r="AQ222" s="4">
        <v>109100</v>
      </c>
      <c r="AR222" s="4">
        <v>33</v>
      </c>
      <c r="AS222" s="4">
        <v>24</v>
      </c>
      <c r="AU222" s="4">
        <v>1</v>
      </c>
      <c r="AV222" s="4">
        <v>3</v>
      </c>
      <c r="AW222" s="4">
        <v>3</v>
      </c>
      <c r="AX222" s="4">
        <v>23</v>
      </c>
      <c r="AZ222" s="4">
        <v>2</v>
      </c>
      <c r="BC222" s="4">
        <v>0</v>
      </c>
      <c r="BD222" s="4">
        <v>0</v>
      </c>
      <c r="BE222" s="4">
        <v>0</v>
      </c>
      <c r="BF222" s="4">
        <v>-366833039</v>
      </c>
      <c r="BJ222" s="6">
        <v>1985</v>
      </c>
      <c r="BK222" s="7">
        <f t="shared" si="6"/>
        <v>0</v>
      </c>
      <c r="BL222" s="4" t="str">
        <f t="shared" si="7"/>
        <v>Utility General Buildings</v>
      </c>
    </row>
    <row r="223" spans="1:64" hidden="1" x14ac:dyDescent="0.2">
      <c r="A223" s="4">
        <v>2020</v>
      </c>
      <c r="B223" s="4" t="s">
        <v>11</v>
      </c>
      <c r="C223" s="4" t="s">
        <v>178</v>
      </c>
      <c r="D223" s="4" t="s">
        <v>284</v>
      </c>
      <c r="E223" s="4" t="s">
        <v>282</v>
      </c>
      <c r="F223" s="4" t="s">
        <v>271</v>
      </c>
      <c r="H223" s="4">
        <v>16</v>
      </c>
      <c r="I223" s="4">
        <v>15.19</v>
      </c>
      <c r="J223" s="4">
        <v>15.19</v>
      </c>
      <c r="K223" s="4">
        <v>0</v>
      </c>
      <c r="L223" s="4">
        <v>0</v>
      </c>
      <c r="M223" s="4">
        <v>0</v>
      </c>
      <c r="N223" s="4">
        <v>16</v>
      </c>
      <c r="O223" s="4">
        <v>15.19</v>
      </c>
      <c r="P223" s="4">
        <v>15.19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E223" s="4" t="s">
        <v>182</v>
      </c>
      <c r="AF223" s="4" t="s">
        <v>268</v>
      </c>
      <c r="AG223" s="4" t="s">
        <v>269</v>
      </c>
      <c r="AH223" s="4" t="s">
        <v>270</v>
      </c>
      <c r="AJ223" s="4" t="s">
        <v>186</v>
      </c>
      <c r="AM223" s="4" t="s">
        <v>187</v>
      </c>
      <c r="AO223" s="4">
        <v>117</v>
      </c>
      <c r="AP223" s="4">
        <v>10</v>
      </c>
      <c r="AQ223" s="4">
        <v>109170</v>
      </c>
      <c r="AR223" s="4">
        <v>33</v>
      </c>
      <c r="AS223" s="4">
        <v>19</v>
      </c>
      <c r="AU223" s="4">
        <v>1</v>
      </c>
      <c r="AV223" s="4">
        <v>3</v>
      </c>
      <c r="AW223" s="4">
        <v>3</v>
      </c>
      <c r="AX223" s="4">
        <v>23</v>
      </c>
      <c r="AZ223" s="4">
        <v>2</v>
      </c>
      <c r="BC223" s="4">
        <v>0</v>
      </c>
      <c r="BD223" s="4">
        <v>0</v>
      </c>
      <c r="BE223" s="4">
        <v>0</v>
      </c>
      <c r="BF223" s="4">
        <v>-366833041</v>
      </c>
      <c r="BJ223" s="6">
        <v>1985</v>
      </c>
      <c r="BK223" s="7">
        <f t="shared" si="6"/>
        <v>0</v>
      </c>
      <c r="BL223" s="4" t="str">
        <f t="shared" si="7"/>
        <v>Utility General Equipment</v>
      </c>
    </row>
    <row r="224" spans="1:64" hidden="1" x14ac:dyDescent="0.2">
      <c r="A224" s="4">
        <v>2020</v>
      </c>
      <c r="B224" s="4" t="s">
        <v>11</v>
      </c>
      <c r="C224" s="4" t="s">
        <v>178</v>
      </c>
      <c r="D224" s="4" t="s">
        <v>112</v>
      </c>
      <c r="E224" s="4" t="s">
        <v>282</v>
      </c>
      <c r="F224" s="4" t="s">
        <v>271</v>
      </c>
      <c r="H224" s="4">
        <v>2787</v>
      </c>
      <c r="I224" s="4">
        <v>2553.5300000000002</v>
      </c>
      <c r="J224" s="4">
        <v>2553.5300000000002</v>
      </c>
      <c r="K224" s="4">
        <v>0</v>
      </c>
      <c r="L224" s="4">
        <v>0</v>
      </c>
      <c r="M224" s="4">
        <v>0</v>
      </c>
      <c r="N224" s="4">
        <v>2787</v>
      </c>
      <c r="O224" s="4">
        <v>2553.5300000000002</v>
      </c>
      <c r="P224" s="4">
        <v>2553.5300000000002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E224" s="4" t="s">
        <v>182</v>
      </c>
      <c r="AF224" s="4" t="s">
        <v>268</v>
      </c>
      <c r="AG224" s="4" t="s">
        <v>269</v>
      </c>
      <c r="AH224" s="4" t="s">
        <v>270</v>
      </c>
      <c r="AJ224" s="4" t="s">
        <v>186</v>
      </c>
      <c r="AM224" s="4" t="s">
        <v>187</v>
      </c>
      <c r="AO224" s="4">
        <v>117</v>
      </c>
      <c r="AP224" s="4">
        <v>10</v>
      </c>
      <c r="AQ224" s="4">
        <v>109040</v>
      </c>
      <c r="AR224" s="4">
        <v>33</v>
      </c>
      <c r="AS224" s="4">
        <v>19</v>
      </c>
      <c r="AU224" s="4">
        <v>1</v>
      </c>
      <c r="AV224" s="4">
        <v>3</v>
      </c>
      <c r="AW224" s="4">
        <v>3</v>
      </c>
      <c r="AX224" s="4">
        <v>23</v>
      </c>
      <c r="AZ224" s="4">
        <v>2</v>
      </c>
      <c r="BC224" s="4">
        <v>0</v>
      </c>
      <c r="BD224" s="4">
        <v>0</v>
      </c>
      <c r="BE224" s="4">
        <v>0</v>
      </c>
      <c r="BF224" s="4">
        <v>-366832883</v>
      </c>
      <c r="BJ224" s="6">
        <v>1985</v>
      </c>
      <c r="BK224" s="7">
        <f t="shared" si="6"/>
        <v>0</v>
      </c>
      <c r="BL224" s="4" t="str">
        <f t="shared" si="7"/>
        <v>Utility General Plant</v>
      </c>
    </row>
    <row r="225" spans="1:64" hidden="1" x14ac:dyDescent="0.2">
      <c r="A225" s="4">
        <v>2020</v>
      </c>
      <c r="B225" s="4" t="s">
        <v>11</v>
      </c>
      <c r="C225" s="4" t="s">
        <v>178</v>
      </c>
      <c r="D225" s="4" t="s">
        <v>272</v>
      </c>
      <c r="E225" s="4" t="s">
        <v>282</v>
      </c>
      <c r="F225" s="4" t="s">
        <v>271</v>
      </c>
      <c r="H225" s="4">
        <v>1397.71</v>
      </c>
      <c r="I225" s="4">
        <v>1326.72</v>
      </c>
      <c r="J225" s="4">
        <v>1326.72</v>
      </c>
      <c r="K225" s="4">
        <v>0</v>
      </c>
      <c r="L225" s="4">
        <v>0</v>
      </c>
      <c r="M225" s="4">
        <v>0</v>
      </c>
      <c r="N225" s="4">
        <v>1397.71</v>
      </c>
      <c r="O225" s="4">
        <v>1326.72</v>
      </c>
      <c r="P225" s="4">
        <v>1326.72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E225" s="4" t="s">
        <v>182</v>
      </c>
      <c r="AF225" s="4" t="s">
        <v>268</v>
      </c>
      <c r="AG225" s="4" t="s">
        <v>269</v>
      </c>
      <c r="AH225" s="4" t="s">
        <v>270</v>
      </c>
      <c r="AJ225" s="4" t="s">
        <v>186</v>
      </c>
      <c r="AM225" s="4" t="s">
        <v>187</v>
      </c>
      <c r="AO225" s="4">
        <v>117</v>
      </c>
      <c r="AP225" s="4">
        <v>10</v>
      </c>
      <c r="AQ225" s="4">
        <v>484</v>
      </c>
      <c r="AR225" s="4">
        <v>33</v>
      </c>
      <c r="AS225" s="4">
        <v>19</v>
      </c>
      <c r="AU225" s="4">
        <v>1</v>
      </c>
      <c r="AV225" s="4">
        <v>3</v>
      </c>
      <c r="AW225" s="4">
        <v>3</v>
      </c>
      <c r="AX225" s="4">
        <v>23</v>
      </c>
      <c r="AZ225" s="4">
        <v>2</v>
      </c>
      <c r="BC225" s="4">
        <v>0</v>
      </c>
      <c r="BD225" s="4">
        <v>0</v>
      </c>
      <c r="BE225" s="4">
        <v>0</v>
      </c>
      <c r="BF225" s="4">
        <v>-366832302</v>
      </c>
      <c r="BJ225" s="6">
        <v>1985</v>
      </c>
      <c r="BK225" s="7">
        <f t="shared" si="6"/>
        <v>0</v>
      </c>
      <c r="BL225" s="4" t="str">
        <f>'Generic Tax Classes'!$A$4</f>
        <v>Utility General Plant</v>
      </c>
    </row>
    <row r="226" spans="1:64" hidden="1" x14ac:dyDescent="0.2">
      <c r="A226" s="4">
        <v>2020</v>
      </c>
      <c r="B226" s="4" t="s">
        <v>11</v>
      </c>
      <c r="C226" s="4" t="s">
        <v>178</v>
      </c>
      <c r="D226" s="4" t="s">
        <v>273</v>
      </c>
      <c r="E226" s="4" t="s">
        <v>282</v>
      </c>
      <c r="F226" s="4" t="s">
        <v>271</v>
      </c>
      <c r="H226" s="4">
        <v>10003.1</v>
      </c>
      <c r="I226" s="4">
        <v>9032.51</v>
      </c>
      <c r="J226" s="4">
        <v>9032.51</v>
      </c>
      <c r="K226" s="4">
        <v>0</v>
      </c>
      <c r="L226" s="4">
        <v>0</v>
      </c>
      <c r="M226" s="4">
        <v>0</v>
      </c>
      <c r="N226" s="4">
        <v>10003.1</v>
      </c>
      <c r="O226" s="4">
        <v>9032.51</v>
      </c>
      <c r="P226" s="4">
        <v>9032.51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E226" s="4" t="s">
        <v>182</v>
      </c>
      <c r="AF226" s="4" t="s">
        <v>268</v>
      </c>
      <c r="AG226" s="4" t="s">
        <v>269</v>
      </c>
      <c r="AH226" s="4" t="s">
        <v>270</v>
      </c>
      <c r="AJ226" s="4" t="s">
        <v>186</v>
      </c>
      <c r="AM226" s="4" t="s">
        <v>187</v>
      </c>
      <c r="AO226" s="4">
        <v>117</v>
      </c>
      <c r="AP226" s="4">
        <v>10</v>
      </c>
      <c r="AQ226" s="4">
        <v>528</v>
      </c>
      <c r="AR226" s="4">
        <v>33</v>
      </c>
      <c r="AS226" s="4">
        <v>19</v>
      </c>
      <c r="AU226" s="4">
        <v>1</v>
      </c>
      <c r="AV226" s="4">
        <v>3</v>
      </c>
      <c r="AW226" s="4">
        <v>3</v>
      </c>
      <c r="AX226" s="4">
        <v>23</v>
      </c>
      <c r="AZ226" s="4">
        <v>2</v>
      </c>
      <c r="BC226" s="4">
        <v>0</v>
      </c>
      <c r="BD226" s="4">
        <v>0</v>
      </c>
      <c r="BE226" s="4">
        <v>0</v>
      </c>
      <c r="BF226" s="4">
        <v>-366832225</v>
      </c>
      <c r="BJ226" s="6">
        <v>1985</v>
      </c>
      <c r="BK226" s="7">
        <f t="shared" si="6"/>
        <v>0</v>
      </c>
      <c r="BL226" s="4" t="str">
        <f t="shared" si="7"/>
        <v>Utility Mining Equipment Mitchell</v>
      </c>
    </row>
    <row r="227" spans="1:64" hidden="1" x14ac:dyDescent="0.2">
      <c r="A227" s="4">
        <v>2020</v>
      </c>
      <c r="B227" s="4" t="s">
        <v>11</v>
      </c>
      <c r="C227" s="4" t="s">
        <v>178</v>
      </c>
      <c r="D227" s="4" t="s">
        <v>104</v>
      </c>
      <c r="E227" s="4" t="s">
        <v>282</v>
      </c>
      <c r="F227" s="4" t="s">
        <v>274</v>
      </c>
      <c r="H227" s="4">
        <v>0</v>
      </c>
      <c r="I227" s="4">
        <v>21757.79</v>
      </c>
      <c r="J227" s="4">
        <v>21757.79</v>
      </c>
      <c r="K227" s="4">
        <v>0</v>
      </c>
      <c r="L227" s="4">
        <v>0</v>
      </c>
      <c r="M227" s="4">
        <v>0</v>
      </c>
      <c r="N227" s="4">
        <v>0</v>
      </c>
      <c r="O227" s="4">
        <v>21757.79</v>
      </c>
      <c r="P227" s="4">
        <v>21757.79</v>
      </c>
      <c r="Q227" s="4">
        <v>0</v>
      </c>
      <c r="R227" s="4">
        <v>0</v>
      </c>
      <c r="S227" s="4">
        <v>0</v>
      </c>
      <c r="T227" s="4">
        <v>21757.79</v>
      </c>
      <c r="U227" s="4">
        <v>21757.79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E227" s="4" t="s">
        <v>182</v>
      </c>
      <c r="AF227" s="4" t="s">
        <v>268</v>
      </c>
      <c r="AG227" s="4" t="s">
        <v>269</v>
      </c>
      <c r="AH227" s="4" t="s">
        <v>270</v>
      </c>
      <c r="AJ227" s="4" t="s">
        <v>186</v>
      </c>
      <c r="AM227" s="4" t="s">
        <v>187</v>
      </c>
      <c r="AO227" s="4">
        <v>117</v>
      </c>
      <c r="AP227" s="4">
        <v>10</v>
      </c>
      <c r="AQ227" s="4">
        <v>101030</v>
      </c>
      <c r="AR227" s="4">
        <v>33</v>
      </c>
      <c r="AS227" s="4">
        <v>21</v>
      </c>
      <c r="AU227" s="4">
        <v>1</v>
      </c>
      <c r="AV227" s="4">
        <v>3</v>
      </c>
      <c r="AW227" s="4">
        <v>3</v>
      </c>
      <c r="AX227" s="4">
        <v>23</v>
      </c>
      <c r="AZ227" s="4">
        <v>2</v>
      </c>
      <c r="BC227" s="4">
        <v>0</v>
      </c>
      <c r="BD227" s="4">
        <v>0</v>
      </c>
      <c r="BE227" s="4">
        <v>0</v>
      </c>
      <c r="BF227" s="4">
        <v>-366832992</v>
      </c>
      <c r="BJ227" s="6">
        <v>1985</v>
      </c>
      <c r="BK227" s="7">
        <f t="shared" si="6"/>
        <v>0</v>
      </c>
      <c r="BL227" s="4" t="str">
        <f t="shared" si="7"/>
        <v>Utility Steam Production</v>
      </c>
    </row>
    <row r="228" spans="1:64" hidden="1" x14ac:dyDescent="0.2">
      <c r="A228" s="4">
        <v>2020</v>
      </c>
      <c r="B228" s="4" t="s">
        <v>11</v>
      </c>
      <c r="C228" s="4" t="s">
        <v>178</v>
      </c>
      <c r="D228" s="4" t="s">
        <v>230</v>
      </c>
      <c r="E228" s="4" t="s">
        <v>282</v>
      </c>
      <c r="F228" s="4" t="s">
        <v>274</v>
      </c>
      <c r="H228" s="4">
        <v>44101.3</v>
      </c>
      <c r="I228" s="4">
        <v>68685.91</v>
      </c>
      <c r="J228" s="4">
        <v>68685.91</v>
      </c>
      <c r="K228" s="4">
        <v>0</v>
      </c>
      <c r="L228" s="4">
        <v>0</v>
      </c>
      <c r="M228" s="4">
        <v>0</v>
      </c>
      <c r="N228" s="4">
        <v>44101.3</v>
      </c>
      <c r="O228" s="4">
        <v>68685.91</v>
      </c>
      <c r="P228" s="4">
        <v>68685.91</v>
      </c>
      <c r="Q228" s="4">
        <v>0</v>
      </c>
      <c r="R228" s="4">
        <v>0</v>
      </c>
      <c r="S228" s="4">
        <v>0</v>
      </c>
      <c r="T228" s="4">
        <v>35125.85</v>
      </c>
      <c r="U228" s="4">
        <v>35125.85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E228" s="4" t="s">
        <v>182</v>
      </c>
      <c r="AF228" s="4" t="s">
        <v>268</v>
      </c>
      <c r="AG228" s="4" t="s">
        <v>269</v>
      </c>
      <c r="AH228" s="4" t="s">
        <v>270</v>
      </c>
      <c r="AJ228" s="4" t="s">
        <v>186</v>
      </c>
      <c r="AM228" s="4" t="s">
        <v>187</v>
      </c>
      <c r="AO228" s="4">
        <v>117</v>
      </c>
      <c r="AP228" s="4">
        <v>10</v>
      </c>
      <c r="AQ228" s="4">
        <v>607</v>
      </c>
      <c r="AR228" s="4">
        <v>33</v>
      </c>
      <c r="AS228" s="4">
        <v>21</v>
      </c>
      <c r="AU228" s="4">
        <v>1</v>
      </c>
      <c r="AV228" s="4">
        <v>3</v>
      </c>
      <c r="AW228" s="4">
        <v>3</v>
      </c>
      <c r="AX228" s="4">
        <v>23</v>
      </c>
      <c r="AZ228" s="4">
        <v>2</v>
      </c>
      <c r="BC228" s="4">
        <v>0</v>
      </c>
      <c r="BD228" s="4">
        <v>0</v>
      </c>
      <c r="BE228" s="4">
        <v>0</v>
      </c>
      <c r="BF228" s="4">
        <v>-366832678</v>
      </c>
      <c r="BJ228" s="6">
        <v>1985</v>
      </c>
      <c r="BK228" s="7">
        <f t="shared" si="6"/>
        <v>0</v>
      </c>
      <c r="BL228" s="4" t="str">
        <f>'Generic Tax Classes'!$A$2</f>
        <v>Utility Steam Production</v>
      </c>
    </row>
    <row r="229" spans="1:64" hidden="1" x14ac:dyDescent="0.2">
      <c r="A229" s="4">
        <v>2020</v>
      </c>
      <c r="B229" s="4" t="s">
        <v>11</v>
      </c>
      <c r="C229" s="4" t="s">
        <v>178</v>
      </c>
      <c r="D229" s="4" t="s">
        <v>230</v>
      </c>
      <c r="E229" s="4" t="s">
        <v>282</v>
      </c>
      <c r="F229" s="4" t="s">
        <v>274</v>
      </c>
      <c r="H229" s="4">
        <v>95155.55</v>
      </c>
      <c r="I229" s="4">
        <v>141821.75</v>
      </c>
      <c r="J229" s="4">
        <v>141821.75</v>
      </c>
      <c r="K229" s="4">
        <v>0</v>
      </c>
      <c r="L229" s="4">
        <v>0</v>
      </c>
      <c r="M229" s="4">
        <v>0</v>
      </c>
      <c r="N229" s="4">
        <v>95155.55</v>
      </c>
      <c r="O229" s="4">
        <v>141821.75</v>
      </c>
      <c r="P229" s="4">
        <v>141821.75</v>
      </c>
      <c r="Q229" s="4">
        <v>0</v>
      </c>
      <c r="R229" s="4">
        <v>0</v>
      </c>
      <c r="S229" s="4">
        <v>0</v>
      </c>
      <c r="T229" s="4">
        <v>72909.59</v>
      </c>
      <c r="U229" s="4">
        <v>72909.59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E229" s="4" t="s">
        <v>182</v>
      </c>
      <c r="AF229" s="4" t="s">
        <v>268</v>
      </c>
      <c r="AG229" s="4" t="s">
        <v>269</v>
      </c>
      <c r="AH229" s="4" t="s">
        <v>270</v>
      </c>
      <c r="AJ229" s="4" t="s">
        <v>186</v>
      </c>
      <c r="AM229" s="4" t="s">
        <v>187</v>
      </c>
      <c r="AO229" s="4">
        <v>117</v>
      </c>
      <c r="AP229" s="4">
        <v>10</v>
      </c>
      <c r="AQ229" s="4">
        <v>607</v>
      </c>
      <c r="AR229" s="4">
        <v>33</v>
      </c>
      <c r="AS229" s="4">
        <v>21</v>
      </c>
      <c r="AU229" s="4">
        <v>1</v>
      </c>
      <c r="AV229" s="4">
        <v>3</v>
      </c>
      <c r="AW229" s="4">
        <v>3</v>
      </c>
      <c r="AX229" s="4">
        <v>23</v>
      </c>
      <c r="AZ229" s="4">
        <v>2</v>
      </c>
      <c r="BC229" s="4">
        <v>0</v>
      </c>
      <c r="BD229" s="4">
        <v>0</v>
      </c>
      <c r="BE229" s="4">
        <v>0</v>
      </c>
      <c r="BF229" s="4">
        <v>-366832396</v>
      </c>
      <c r="BJ229" s="6">
        <v>1985</v>
      </c>
      <c r="BK229" s="7">
        <f t="shared" si="6"/>
        <v>0</v>
      </c>
      <c r="BL229" s="4" t="str">
        <f>'Generic Tax Classes'!$A$2</f>
        <v>Utility Steam Production</v>
      </c>
    </row>
    <row r="230" spans="1:64" hidden="1" x14ac:dyDescent="0.2">
      <c r="A230" s="4">
        <v>2020</v>
      </c>
      <c r="B230" s="4" t="s">
        <v>11</v>
      </c>
      <c r="C230" s="4" t="s">
        <v>178</v>
      </c>
      <c r="D230" s="4" t="s">
        <v>278</v>
      </c>
      <c r="E230" s="4" t="s">
        <v>285</v>
      </c>
      <c r="F230" s="4" t="s">
        <v>280</v>
      </c>
      <c r="H230" s="4">
        <v>-238.15</v>
      </c>
      <c r="I230" s="4">
        <v>-204.9</v>
      </c>
      <c r="J230" s="4">
        <v>-204.9</v>
      </c>
      <c r="K230" s="4">
        <v>0</v>
      </c>
      <c r="L230" s="4">
        <v>0</v>
      </c>
      <c r="M230" s="4">
        <v>0</v>
      </c>
      <c r="N230" s="4">
        <v>-238.15</v>
      </c>
      <c r="O230" s="4">
        <v>-204.9</v>
      </c>
      <c r="P230" s="4">
        <v>-204.9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E230" s="4" t="s">
        <v>182</v>
      </c>
      <c r="AF230" s="4" t="s">
        <v>268</v>
      </c>
      <c r="AG230" s="4" t="s">
        <v>269</v>
      </c>
      <c r="AH230" s="4" t="s">
        <v>270</v>
      </c>
      <c r="AJ230" s="4" t="s">
        <v>186</v>
      </c>
      <c r="AM230" s="4" t="s">
        <v>187</v>
      </c>
      <c r="AO230" s="4">
        <v>117</v>
      </c>
      <c r="AP230" s="4">
        <v>10</v>
      </c>
      <c r="AQ230" s="4">
        <v>427</v>
      </c>
      <c r="AR230" s="4">
        <v>34</v>
      </c>
      <c r="AS230" s="4">
        <v>18</v>
      </c>
      <c r="AU230" s="4">
        <v>1</v>
      </c>
      <c r="AV230" s="4">
        <v>3</v>
      </c>
      <c r="AW230" s="4">
        <v>3</v>
      </c>
      <c r="AX230" s="4">
        <v>23</v>
      </c>
      <c r="AZ230" s="4">
        <v>2</v>
      </c>
      <c r="BC230" s="4">
        <v>0</v>
      </c>
      <c r="BD230" s="4">
        <v>0</v>
      </c>
      <c r="BE230" s="4">
        <v>0</v>
      </c>
      <c r="BF230" s="4">
        <v>-366832468</v>
      </c>
      <c r="BJ230" s="6">
        <v>1986</v>
      </c>
      <c r="BK230" s="7">
        <f t="shared" si="6"/>
        <v>0</v>
      </c>
      <c r="BL230" s="4" t="str">
        <f t="shared" si="7"/>
        <v>Util Gen Equipment Mitchell</v>
      </c>
    </row>
    <row r="231" spans="1:64" hidden="1" x14ac:dyDescent="0.2">
      <c r="A231" s="4">
        <v>2020</v>
      </c>
      <c r="B231" s="4" t="s">
        <v>11</v>
      </c>
      <c r="C231" s="4" t="s">
        <v>178</v>
      </c>
      <c r="D231" s="4" t="s">
        <v>266</v>
      </c>
      <c r="E231" s="4" t="s">
        <v>285</v>
      </c>
      <c r="F231" s="4" t="s">
        <v>283</v>
      </c>
      <c r="G231" s="5">
        <v>35796</v>
      </c>
      <c r="H231" s="4">
        <v>6.85</v>
      </c>
      <c r="I231" s="4">
        <v>6.85</v>
      </c>
      <c r="J231" s="4">
        <v>6.85</v>
      </c>
      <c r="K231" s="4">
        <v>0</v>
      </c>
      <c r="L231" s="4">
        <v>0</v>
      </c>
      <c r="M231" s="4">
        <v>0</v>
      </c>
      <c r="N231" s="4">
        <v>6.85</v>
      </c>
      <c r="O231" s="4">
        <v>6.85</v>
      </c>
      <c r="P231" s="4">
        <v>6.85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E231" s="4" t="s">
        <v>182</v>
      </c>
      <c r="AF231" s="4" t="s">
        <v>268</v>
      </c>
      <c r="AG231" s="4" t="s">
        <v>269</v>
      </c>
      <c r="AH231" s="4" t="s">
        <v>270</v>
      </c>
      <c r="AJ231" s="4" t="s">
        <v>186</v>
      </c>
      <c r="AM231" s="4" t="s">
        <v>187</v>
      </c>
      <c r="AO231" s="4">
        <v>117</v>
      </c>
      <c r="AP231" s="4">
        <v>10</v>
      </c>
      <c r="AQ231" s="4">
        <v>469</v>
      </c>
      <c r="AR231" s="4">
        <v>34</v>
      </c>
      <c r="AS231" s="4">
        <v>24</v>
      </c>
      <c r="AU231" s="4">
        <v>1</v>
      </c>
      <c r="AV231" s="4">
        <v>3</v>
      </c>
      <c r="AW231" s="4">
        <v>3</v>
      </c>
      <c r="AX231" s="4">
        <v>23</v>
      </c>
      <c r="AZ231" s="4">
        <v>2</v>
      </c>
      <c r="BC231" s="4">
        <v>0</v>
      </c>
      <c r="BD231" s="4">
        <v>0</v>
      </c>
      <c r="BE231" s="4">
        <v>0</v>
      </c>
      <c r="BF231" s="4">
        <v>-366832436</v>
      </c>
      <c r="BJ231" s="6">
        <v>1986</v>
      </c>
      <c r="BK231" s="7">
        <f t="shared" si="6"/>
        <v>0</v>
      </c>
      <c r="BL231" s="4" t="str">
        <f t="shared" si="7"/>
        <v>Util Gen Land Rights Mitchell</v>
      </c>
    </row>
    <row r="232" spans="1:64" hidden="1" x14ac:dyDescent="0.2">
      <c r="A232" s="4">
        <v>2020</v>
      </c>
      <c r="B232" s="4" t="s">
        <v>11</v>
      </c>
      <c r="C232" s="4" t="s">
        <v>178</v>
      </c>
      <c r="D232" s="4" t="s">
        <v>266</v>
      </c>
      <c r="E232" s="4" t="s">
        <v>285</v>
      </c>
      <c r="F232" s="4" t="s">
        <v>283</v>
      </c>
      <c r="G232" s="5">
        <v>35827</v>
      </c>
      <c r="H232" s="4">
        <v>10.41</v>
      </c>
      <c r="I232" s="4">
        <v>10.41</v>
      </c>
      <c r="J232" s="4">
        <v>10.41</v>
      </c>
      <c r="K232" s="4">
        <v>0</v>
      </c>
      <c r="L232" s="4">
        <v>0</v>
      </c>
      <c r="M232" s="4">
        <v>0</v>
      </c>
      <c r="N232" s="4">
        <v>10.41</v>
      </c>
      <c r="O232" s="4">
        <v>10.41</v>
      </c>
      <c r="P232" s="4">
        <v>10.41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E232" s="4" t="s">
        <v>182</v>
      </c>
      <c r="AF232" s="4" t="s">
        <v>268</v>
      </c>
      <c r="AG232" s="4" t="s">
        <v>269</v>
      </c>
      <c r="AH232" s="4" t="s">
        <v>270</v>
      </c>
      <c r="AJ232" s="4" t="s">
        <v>186</v>
      </c>
      <c r="AM232" s="4" t="s">
        <v>187</v>
      </c>
      <c r="AO232" s="4">
        <v>117</v>
      </c>
      <c r="AP232" s="4">
        <v>10</v>
      </c>
      <c r="AQ232" s="4">
        <v>469</v>
      </c>
      <c r="AR232" s="4">
        <v>34</v>
      </c>
      <c r="AS232" s="4">
        <v>24</v>
      </c>
      <c r="AU232" s="4">
        <v>1</v>
      </c>
      <c r="AV232" s="4">
        <v>3</v>
      </c>
      <c r="AW232" s="4">
        <v>3</v>
      </c>
      <c r="AX232" s="4">
        <v>23</v>
      </c>
      <c r="AZ232" s="4">
        <v>2</v>
      </c>
      <c r="BC232" s="4">
        <v>0</v>
      </c>
      <c r="BD232" s="4">
        <v>0</v>
      </c>
      <c r="BE232" s="4">
        <v>0</v>
      </c>
      <c r="BF232" s="4">
        <v>-366832207</v>
      </c>
      <c r="BJ232" s="6">
        <v>1986</v>
      </c>
      <c r="BK232" s="7">
        <f t="shared" si="6"/>
        <v>0</v>
      </c>
      <c r="BL232" s="4" t="str">
        <f t="shared" si="7"/>
        <v>Util Gen Land Rights Mitchell</v>
      </c>
    </row>
    <row r="233" spans="1:64" hidden="1" x14ac:dyDescent="0.2">
      <c r="A233" s="4">
        <v>2020</v>
      </c>
      <c r="B233" s="4" t="s">
        <v>11</v>
      </c>
      <c r="C233" s="4" t="s">
        <v>178</v>
      </c>
      <c r="D233" s="4" t="s">
        <v>266</v>
      </c>
      <c r="E233" s="4" t="s">
        <v>285</v>
      </c>
      <c r="F233" s="4" t="s">
        <v>283</v>
      </c>
      <c r="G233" s="5">
        <v>35855</v>
      </c>
      <c r="H233" s="4">
        <v>2.0699999999999998</v>
      </c>
      <c r="I233" s="4">
        <v>2.0699999999999998</v>
      </c>
      <c r="J233" s="4">
        <v>2.0699999999999998</v>
      </c>
      <c r="K233" s="4">
        <v>0</v>
      </c>
      <c r="L233" s="4">
        <v>0</v>
      </c>
      <c r="M233" s="4">
        <v>0</v>
      </c>
      <c r="N233" s="4">
        <v>2.0699999999999998</v>
      </c>
      <c r="O233" s="4">
        <v>2.0699999999999998</v>
      </c>
      <c r="P233" s="4">
        <v>2.0699999999999998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E233" s="4" t="s">
        <v>182</v>
      </c>
      <c r="AF233" s="4" t="s">
        <v>268</v>
      </c>
      <c r="AG233" s="4" t="s">
        <v>269</v>
      </c>
      <c r="AH233" s="4" t="s">
        <v>270</v>
      </c>
      <c r="AJ233" s="4" t="s">
        <v>186</v>
      </c>
      <c r="AM233" s="4" t="s">
        <v>187</v>
      </c>
      <c r="AO233" s="4">
        <v>117</v>
      </c>
      <c r="AP233" s="4">
        <v>10</v>
      </c>
      <c r="AQ233" s="4">
        <v>469</v>
      </c>
      <c r="AR233" s="4">
        <v>34</v>
      </c>
      <c r="AS233" s="4">
        <v>24</v>
      </c>
      <c r="AU233" s="4">
        <v>1</v>
      </c>
      <c r="AV233" s="4">
        <v>3</v>
      </c>
      <c r="AW233" s="4">
        <v>3</v>
      </c>
      <c r="AX233" s="4">
        <v>23</v>
      </c>
      <c r="AZ233" s="4">
        <v>2</v>
      </c>
      <c r="BC233" s="4">
        <v>0</v>
      </c>
      <c r="BD233" s="4">
        <v>0</v>
      </c>
      <c r="BE233" s="4">
        <v>0</v>
      </c>
      <c r="BF233" s="4">
        <v>-366832806</v>
      </c>
      <c r="BJ233" s="6">
        <v>1986</v>
      </c>
      <c r="BK233" s="7">
        <f t="shared" si="6"/>
        <v>0</v>
      </c>
      <c r="BL233" s="4" t="str">
        <f t="shared" si="7"/>
        <v>Util Gen Land Rights Mitchell</v>
      </c>
    </row>
    <row r="234" spans="1:64" hidden="1" x14ac:dyDescent="0.2">
      <c r="A234" s="4">
        <v>2020</v>
      </c>
      <c r="B234" s="4" t="s">
        <v>11</v>
      </c>
      <c r="C234" s="4" t="s">
        <v>178</v>
      </c>
      <c r="D234" s="4" t="s">
        <v>266</v>
      </c>
      <c r="E234" s="4" t="s">
        <v>285</v>
      </c>
      <c r="F234" s="4" t="s">
        <v>283</v>
      </c>
      <c r="G234" s="5">
        <v>35886</v>
      </c>
      <c r="H234" s="4">
        <v>66.58</v>
      </c>
      <c r="I234" s="4">
        <v>66.58</v>
      </c>
      <c r="J234" s="4">
        <v>66.58</v>
      </c>
      <c r="K234" s="4">
        <v>0</v>
      </c>
      <c r="L234" s="4">
        <v>0</v>
      </c>
      <c r="M234" s="4">
        <v>0</v>
      </c>
      <c r="N234" s="4">
        <v>66.58</v>
      </c>
      <c r="O234" s="4">
        <v>66.58</v>
      </c>
      <c r="P234" s="4">
        <v>66.58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E234" s="4" t="s">
        <v>182</v>
      </c>
      <c r="AF234" s="4" t="s">
        <v>268</v>
      </c>
      <c r="AG234" s="4" t="s">
        <v>269</v>
      </c>
      <c r="AH234" s="4" t="s">
        <v>270</v>
      </c>
      <c r="AJ234" s="4" t="s">
        <v>186</v>
      </c>
      <c r="AM234" s="4" t="s">
        <v>187</v>
      </c>
      <c r="AO234" s="4">
        <v>117</v>
      </c>
      <c r="AP234" s="4">
        <v>10</v>
      </c>
      <c r="AQ234" s="4">
        <v>469</v>
      </c>
      <c r="AR234" s="4">
        <v>34</v>
      </c>
      <c r="AS234" s="4">
        <v>24</v>
      </c>
      <c r="AU234" s="4">
        <v>1</v>
      </c>
      <c r="AV234" s="4">
        <v>3</v>
      </c>
      <c r="AW234" s="4">
        <v>3</v>
      </c>
      <c r="AX234" s="4">
        <v>23</v>
      </c>
      <c r="AZ234" s="4">
        <v>2</v>
      </c>
      <c r="BC234" s="4">
        <v>0</v>
      </c>
      <c r="BD234" s="4">
        <v>0</v>
      </c>
      <c r="BE234" s="4">
        <v>0</v>
      </c>
      <c r="BF234" s="4">
        <v>-366832342</v>
      </c>
      <c r="BJ234" s="6">
        <v>1986</v>
      </c>
      <c r="BK234" s="7">
        <f t="shared" si="6"/>
        <v>0</v>
      </c>
      <c r="BL234" s="4" t="str">
        <f t="shared" si="7"/>
        <v>Util Gen Land Rights Mitchell</v>
      </c>
    </row>
    <row r="235" spans="1:64" hidden="1" x14ac:dyDescent="0.2">
      <c r="A235" s="4">
        <v>2020</v>
      </c>
      <c r="B235" s="4" t="s">
        <v>11</v>
      </c>
      <c r="C235" s="4" t="s">
        <v>178</v>
      </c>
      <c r="D235" s="4" t="s">
        <v>266</v>
      </c>
      <c r="E235" s="4" t="s">
        <v>285</v>
      </c>
      <c r="F235" s="4" t="s">
        <v>283</v>
      </c>
      <c r="G235" s="5">
        <v>35916</v>
      </c>
      <c r="H235" s="4">
        <v>75.02</v>
      </c>
      <c r="I235" s="4">
        <v>75.02</v>
      </c>
      <c r="J235" s="4">
        <v>75.02</v>
      </c>
      <c r="K235" s="4">
        <v>0</v>
      </c>
      <c r="L235" s="4">
        <v>0</v>
      </c>
      <c r="M235" s="4">
        <v>0</v>
      </c>
      <c r="N235" s="4">
        <v>75.02</v>
      </c>
      <c r="O235" s="4">
        <v>75.02</v>
      </c>
      <c r="P235" s="4">
        <v>75.02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E235" s="4" t="s">
        <v>182</v>
      </c>
      <c r="AF235" s="4" t="s">
        <v>268</v>
      </c>
      <c r="AG235" s="4" t="s">
        <v>269</v>
      </c>
      <c r="AH235" s="4" t="s">
        <v>270</v>
      </c>
      <c r="AJ235" s="4" t="s">
        <v>186</v>
      </c>
      <c r="AM235" s="4" t="s">
        <v>187</v>
      </c>
      <c r="AO235" s="4">
        <v>117</v>
      </c>
      <c r="AP235" s="4">
        <v>10</v>
      </c>
      <c r="AQ235" s="4">
        <v>469</v>
      </c>
      <c r="AR235" s="4">
        <v>34</v>
      </c>
      <c r="AS235" s="4">
        <v>24</v>
      </c>
      <c r="AU235" s="4">
        <v>1</v>
      </c>
      <c r="AV235" s="4">
        <v>3</v>
      </c>
      <c r="AW235" s="4">
        <v>3</v>
      </c>
      <c r="AX235" s="4">
        <v>23</v>
      </c>
      <c r="AZ235" s="4">
        <v>2</v>
      </c>
      <c r="BC235" s="4">
        <v>0</v>
      </c>
      <c r="BD235" s="4">
        <v>0</v>
      </c>
      <c r="BE235" s="4">
        <v>0</v>
      </c>
      <c r="BF235" s="4">
        <v>-366832516</v>
      </c>
      <c r="BJ235" s="6">
        <v>1986</v>
      </c>
      <c r="BK235" s="7">
        <f t="shared" si="6"/>
        <v>0</v>
      </c>
      <c r="BL235" s="4" t="str">
        <f t="shared" si="7"/>
        <v>Util Gen Land Rights Mitchell</v>
      </c>
    </row>
    <row r="236" spans="1:64" hidden="1" x14ac:dyDescent="0.2">
      <c r="A236" s="4">
        <v>2020</v>
      </c>
      <c r="B236" s="4" t="s">
        <v>11</v>
      </c>
      <c r="C236" s="4" t="s">
        <v>178</v>
      </c>
      <c r="D236" s="4" t="s">
        <v>266</v>
      </c>
      <c r="E236" s="4" t="s">
        <v>285</v>
      </c>
      <c r="F236" s="4" t="s">
        <v>283</v>
      </c>
      <c r="G236" s="5">
        <v>35947</v>
      </c>
      <c r="H236" s="4">
        <v>15.38</v>
      </c>
      <c r="I236" s="4">
        <v>15.38</v>
      </c>
      <c r="J236" s="4">
        <v>15.38</v>
      </c>
      <c r="K236" s="4">
        <v>0</v>
      </c>
      <c r="L236" s="4">
        <v>0</v>
      </c>
      <c r="M236" s="4">
        <v>0</v>
      </c>
      <c r="N236" s="4">
        <v>15.38</v>
      </c>
      <c r="O236" s="4">
        <v>15.38</v>
      </c>
      <c r="P236" s="4">
        <v>15.38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E236" s="4" t="s">
        <v>182</v>
      </c>
      <c r="AF236" s="4" t="s">
        <v>268</v>
      </c>
      <c r="AG236" s="4" t="s">
        <v>269</v>
      </c>
      <c r="AH236" s="4" t="s">
        <v>270</v>
      </c>
      <c r="AJ236" s="4" t="s">
        <v>186</v>
      </c>
      <c r="AM236" s="4" t="s">
        <v>187</v>
      </c>
      <c r="AO236" s="4">
        <v>117</v>
      </c>
      <c r="AP236" s="4">
        <v>10</v>
      </c>
      <c r="AQ236" s="4">
        <v>469</v>
      </c>
      <c r="AR236" s="4">
        <v>34</v>
      </c>
      <c r="AS236" s="4">
        <v>24</v>
      </c>
      <c r="AU236" s="4">
        <v>1</v>
      </c>
      <c r="AV236" s="4">
        <v>3</v>
      </c>
      <c r="AW236" s="4">
        <v>3</v>
      </c>
      <c r="AX236" s="4">
        <v>23</v>
      </c>
      <c r="AZ236" s="4">
        <v>2</v>
      </c>
      <c r="BC236" s="4">
        <v>0</v>
      </c>
      <c r="BD236" s="4">
        <v>0</v>
      </c>
      <c r="BE236" s="4">
        <v>0</v>
      </c>
      <c r="BF236" s="4">
        <v>-366832868</v>
      </c>
      <c r="BJ236" s="6">
        <v>1986</v>
      </c>
      <c r="BK236" s="7">
        <f t="shared" si="6"/>
        <v>0</v>
      </c>
      <c r="BL236" s="4" t="str">
        <f t="shared" si="7"/>
        <v>Util Gen Land Rights Mitchell</v>
      </c>
    </row>
    <row r="237" spans="1:64" hidden="1" x14ac:dyDescent="0.2">
      <c r="A237" s="4">
        <v>2020</v>
      </c>
      <c r="B237" s="4" t="s">
        <v>11</v>
      </c>
      <c r="C237" s="4" t="s">
        <v>178</v>
      </c>
      <c r="D237" s="4" t="s">
        <v>266</v>
      </c>
      <c r="E237" s="4" t="s">
        <v>285</v>
      </c>
      <c r="F237" s="4" t="s">
        <v>283</v>
      </c>
      <c r="G237" s="5">
        <v>35977</v>
      </c>
      <c r="H237" s="4">
        <v>-320.52999999999997</v>
      </c>
      <c r="I237" s="4">
        <v>-320.52999999999997</v>
      </c>
      <c r="J237" s="4">
        <v>-320.52999999999997</v>
      </c>
      <c r="K237" s="4">
        <v>0</v>
      </c>
      <c r="L237" s="4">
        <v>0</v>
      </c>
      <c r="M237" s="4">
        <v>0</v>
      </c>
      <c r="N237" s="4">
        <v>-320.52999999999997</v>
      </c>
      <c r="O237" s="4">
        <v>-320.52999999999997</v>
      </c>
      <c r="P237" s="4">
        <v>-320.52999999999997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E237" s="4" t="s">
        <v>182</v>
      </c>
      <c r="AF237" s="4" t="s">
        <v>268</v>
      </c>
      <c r="AG237" s="4" t="s">
        <v>269</v>
      </c>
      <c r="AH237" s="4" t="s">
        <v>270</v>
      </c>
      <c r="AJ237" s="4" t="s">
        <v>186</v>
      </c>
      <c r="AM237" s="4" t="s">
        <v>187</v>
      </c>
      <c r="AO237" s="4">
        <v>117</v>
      </c>
      <c r="AP237" s="4">
        <v>10</v>
      </c>
      <c r="AQ237" s="4">
        <v>469</v>
      </c>
      <c r="AR237" s="4">
        <v>34</v>
      </c>
      <c r="AS237" s="4">
        <v>24</v>
      </c>
      <c r="AU237" s="4">
        <v>1</v>
      </c>
      <c r="AV237" s="4">
        <v>3</v>
      </c>
      <c r="AW237" s="4">
        <v>3</v>
      </c>
      <c r="AX237" s="4">
        <v>23</v>
      </c>
      <c r="AZ237" s="4">
        <v>2</v>
      </c>
      <c r="BC237" s="4">
        <v>0</v>
      </c>
      <c r="BD237" s="4">
        <v>0</v>
      </c>
      <c r="BE237" s="4">
        <v>0</v>
      </c>
      <c r="BF237" s="4">
        <v>-366832750</v>
      </c>
      <c r="BJ237" s="6">
        <v>1986</v>
      </c>
      <c r="BK237" s="7">
        <f t="shared" si="6"/>
        <v>0</v>
      </c>
      <c r="BL237" s="4" t="str">
        <f t="shared" si="7"/>
        <v>Util Gen Land Rights Mitchell</v>
      </c>
    </row>
    <row r="238" spans="1:64" hidden="1" x14ac:dyDescent="0.2">
      <c r="A238" s="4">
        <v>2020</v>
      </c>
      <c r="B238" s="4" t="s">
        <v>11</v>
      </c>
      <c r="C238" s="4" t="s">
        <v>178</v>
      </c>
      <c r="D238" s="4" t="s">
        <v>266</v>
      </c>
      <c r="E238" s="4" t="s">
        <v>285</v>
      </c>
      <c r="F238" s="4" t="s">
        <v>283</v>
      </c>
      <c r="G238" s="5">
        <v>36008</v>
      </c>
      <c r="H238" s="4">
        <v>7.88</v>
      </c>
      <c r="I238" s="4">
        <v>7.88</v>
      </c>
      <c r="J238" s="4">
        <v>7.88</v>
      </c>
      <c r="K238" s="4">
        <v>0</v>
      </c>
      <c r="L238" s="4">
        <v>0</v>
      </c>
      <c r="M238" s="4">
        <v>0</v>
      </c>
      <c r="N238" s="4">
        <v>7.88</v>
      </c>
      <c r="O238" s="4">
        <v>7.88</v>
      </c>
      <c r="P238" s="4">
        <v>7.88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E238" s="4" t="s">
        <v>182</v>
      </c>
      <c r="AF238" s="4" t="s">
        <v>268</v>
      </c>
      <c r="AG238" s="4" t="s">
        <v>269</v>
      </c>
      <c r="AH238" s="4" t="s">
        <v>270</v>
      </c>
      <c r="AJ238" s="4" t="s">
        <v>186</v>
      </c>
      <c r="AM238" s="4" t="s">
        <v>187</v>
      </c>
      <c r="AO238" s="4">
        <v>117</v>
      </c>
      <c r="AP238" s="4">
        <v>10</v>
      </c>
      <c r="AQ238" s="4">
        <v>469</v>
      </c>
      <c r="AR238" s="4">
        <v>34</v>
      </c>
      <c r="AS238" s="4">
        <v>24</v>
      </c>
      <c r="AU238" s="4">
        <v>1</v>
      </c>
      <c r="AV238" s="4">
        <v>3</v>
      </c>
      <c r="AW238" s="4">
        <v>3</v>
      </c>
      <c r="AX238" s="4">
        <v>23</v>
      </c>
      <c r="AZ238" s="4">
        <v>2</v>
      </c>
      <c r="BC238" s="4">
        <v>0</v>
      </c>
      <c r="BD238" s="4">
        <v>0</v>
      </c>
      <c r="BE238" s="4">
        <v>0</v>
      </c>
      <c r="BF238" s="4">
        <v>-366832502</v>
      </c>
      <c r="BJ238" s="6">
        <v>1986</v>
      </c>
      <c r="BK238" s="7">
        <f t="shared" si="6"/>
        <v>0</v>
      </c>
      <c r="BL238" s="4" t="str">
        <f t="shared" si="7"/>
        <v>Util Gen Land Rights Mitchell</v>
      </c>
    </row>
    <row r="239" spans="1:64" hidden="1" x14ac:dyDescent="0.2">
      <c r="A239" s="4">
        <v>2020</v>
      </c>
      <c r="B239" s="4" t="s">
        <v>11</v>
      </c>
      <c r="C239" s="4" t="s">
        <v>178</v>
      </c>
      <c r="D239" s="4" t="s">
        <v>266</v>
      </c>
      <c r="E239" s="4" t="s">
        <v>285</v>
      </c>
      <c r="F239" s="4" t="s">
        <v>283</v>
      </c>
      <c r="G239" s="5">
        <v>36039</v>
      </c>
      <c r="H239" s="4">
        <v>113</v>
      </c>
      <c r="I239" s="4">
        <v>113</v>
      </c>
      <c r="J239" s="4">
        <v>113</v>
      </c>
      <c r="K239" s="4">
        <v>0</v>
      </c>
      <c r="L239" s="4">
        <v>0</v>
      </c>
      <c r="M239" s="4">
        <v>0</v>
      </c>
      <c r="N239" s="4">
        <v>113</v>
      </c>
      <c r="O239" s="4">
        <v>113</v>
      </c>
      <c r="P239" s="4">
        <v>113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E239" s="4" t="s">
        <v>182</v>
      </c>
      <c r="AF239" s="4" t="s">
        <v>268</v>
      </c>
      <c r="AG239" s="4" t="s">
        <v>269</v>
      </c>
      <c r="AH239" s="4" t="s">
        <v>270</v>
      </c>
      <c r="AJ239" s="4" t="s">
        <v>186</v>
      </c>
      <c r="AM239" s="4" t="s">
        <v>187</v>
      </c>
      <c r="AO239" s="4">
        <v>117</v>
      </c>
      <c r="AP239" s="4">
        <v>10</v>
      </c>
      <c r="AQ239" s="4">
        <v>469</v>
      </c>
      <c r="AR239" s="4">
        <v>34</v>
      </c>
      <c r="AS239" s="4">
        <v>24</v>
      </c>
      <c r="AU239" s="4">
        <v>1</v>
      </c>
      <c r="AV239" s="4">
        <v>3</v>
      </c>
      <c r="AW239" s="4">
        <v>3</v>
      </c>
      <c r="AX239" s="4">
        <v>23</v>
      </c>
      <c r="AZ239" s="4">
        <v>2</v>
      </c>
      <c r="BC239" s="4">
        <v>0</v>
      </c>
      <c r="BD239" s="4">
        <v>0</v>
      </c>
      <c r="BE239" s="4">
        <v>0</v>
      </c>
      <c r="BF239" s="4">
        <v>-366832564</v>
      </c>
      <c r="BJ239" s="6">
        <v>1986</v>
      </c>
      <c r="BK239" s="7">
        <f t="shared" si="6"/>
        <v>0</v>
      </c>
      <c r="BL239" s="4" t="str">
        <f t="shared" si="7"/>
        <v>Util Gen Land Rights Mitchell</v>
      </c>
    </row>
    <row r="240" spans="1:64" hidden="1" x14ac:dyDescent="0.2">
      <c r="A240" s="4">
        <v>2020</v>
      </c>
      <c r="B240" s="4" t="s">
        <v>11</v>
      </c>
      <c r="C240" s="4" t="s">
        <v>178</v>
      </c>
      <c r="D240" s="4" t="s">
        <v>266</v>
      </c>
      <c r="E240" s="4" t="s">
        <v>285</v>
      </c>
      <c r="F240" s="4" t="s">
        <v>283</v>
      </c>
      <c r="G240" s="5">
        <v>36069</v>
      </c>
      <c r="H240" s="4">
        <v>13.32</v>
      </c>
      <c r="I240" s="4">
        <v>13.32</v>
      </c>
      <c r="J240" s="4">
        <v>13.32</v>
      </c>
      <c r="K240" s="4">
        <v>0</v>
      </c>
      <c r="L240" s="4">
        <v>0</v>
      </c>
      <c r="M240" s="4">
        <v>0</v>
      </c>
      <c r="N240" s="4">
        <v>13.32</v>
      </c>
      <c r="O240" s="4">
        <v>13.32</v>
      </c>
      <c r="P240" s="4">
        <v>13.32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E240" s="4" t="s">
        <v>182</v>
      </c>
      <c r="AF240" s="4" t="s">
        <v>268</v>
      </c>
      <c r="AG240" s="4" t="s">
        <v>269</v>
      </c>
      <c r="AH240" s="4" t="s">
        <v>270</v>
      </c>
      <c r="AJ240" s="4" t="s">
        <v>186</v>
      </c>
      <c r="AM240" s="4" t="s">
        <v>187</v>
      </c>
      <c r="AO240" s="4">
        <v>117</v>
      </c>
      <c r="AP240" s="4">
        <v>10</v>
      </c>
      <c r="AQ240" s="4">
        <v>469</v>
      </c>
      <c r="AR240" s="4">
        <v>34</v>
      </c>
      <c r="AS240" s="4">
        <v>24</v>
      </c>
      <c r="AU240" s="4">
        <v>1</v>
      </c>
      <c r="AV240" s="4">
        <v>3</v>
      </c>
      <c r="AW240" s="4">
        <v>3</v>
      </c>
      <c r="AX240" s="4">
        <v>23</v>
      </c>
      <c r="AZ240" s="4">
        <v>2</v>
      </c>
      <c r="BC240" s="4">
        <v>0</v>
      </c>
      <c r="BD240" s="4">
        <v>0</v>
      </c>
      <c r="BE240" s="4">
        <v>0</v>
      </c>
      <c r="BF240" s="4">
        <v>-366832429</v>
      </c>
      <c r="BJ240" s="6">
        <v>1986</v>
      </c>
      <c r="BK240" s="7">
        <f t="shared" si="6"/>
        <v>0</v>
      </c>
      <c r="BL240" s="4" t="str">
        <f t="shared" si="7"/>
        <v>Util Gen Land Rights Mitchell</v>
      </c>
    </row>
    <row r="241" spans="1:64" hidden="1" x14ac:dyDescent="0.2">
      <c r="A241" s="4">
        <v>2020</v>
      </c>
      <c r="B241" s="4" t="s">
        <v>11</v>
      </c>
      <c r="C241" s="4" t="s">
        <v>178</v>
      </c>
      <c r="D241" s="4" t="s">
        <v>266</v>
      </c>
      <c r="E241" s="4" t="s">
        <v>285</v>
      </c>
      <c r="F241" s="4" t="s">
        <v>283</v>
      </c>
      <c r="G241" s="5">
        <v>36100</v>
      </c>
      <c r="H241" s="4">
        <v>-57.3</v>
      </c>
      <c r="I241" s="4">
        <v>-57.3</v>
      </c>
      <c r="J241" s="4">
        <v>-57.3</v>
      </c>
      <c r="K241" s="4">
        <v>0</v>
      </c>
      <c r="L241" s="4">
        <v>0</v>
      </c>
      <c r="M241" s="4">
        <v>0</v>
      </c>
      <c r="N241" s="4">
        <v>-57.3</v>
      </c>
      <c r="O241" s="4">
        <v>-57.3</v>
      </c>
      <c r="P241" s="4">
        <v>-57.3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E241" s="4" t="s">
        <v>182</v>
      </c>
      <c r="AF241" s="4" t="s">
        <v>268</v>
      </c>
      <c r="AG241" s="4" t="s">
        <v>269</v>
      </c>
      <c r="AH241" s="4" t="s">
        <v>270</v>
      </c>
      <c r="AJ241" s="4" t="s">
        <v>186</v>
      </c>
      <c r="AM241" s="4" t="s">
        <v>187</v>
      </c>
      <c r="AO241" s="4">
        <v>117</v>
      </c>
      <c r="AP241" s="4">
        <v>10</v>
      </c>
      <c r="AQ241" s="4">
        <v>469</v>
      </c>
      <c r="AR241" s="4">
        <v>34</v>
      </c>
      <c r="AS241" s="4">
        <v>24</v>
      </c>
      <c r="AU241" s="4">
        <v>1</v>
      </c>
      <c r="AV241" s="4">
        <v>3</v>
      </c>
      <c r="AW241" s="4">
        <v>3</v>
      </c>
      <c r="AX241" s="4">
        <v>23</v>
      </c>
      <c r="AZ241" s="4">
        <v>2</v>
      </c>
      <c r="BC241" s="4">
        <v>0</v>
      </c>
      <c r="BD241" s="4">
        <v>0</v>
      </c>
      <c r="BE241" s="4">
        <v>0</v>
      </c>
      <c r="BF241" s="4">
        <v>-366832679</v>
      </c>
      <c r="BJ241" s="6">
        <v>1986</v>
      </c>
      <c r="BK241" s="7">
        <f t="shared" si="6"/>
        <v>0</v>
      </c>
      <c r="BL241" s="4" t="str">
        <f t="shared" si="7"/>
        <v>Util Gen Land Rights Mitchell</v>
      </c>
    </row>
    <row r="242" spans="1:64" hidden="1" x14ac:dyDescent="0.2">
      <c r="A242" s="4">
        <v>2020</v>
      </c>
      <c r="B242" s="4" t="s">
        <v>11</v>
      </c>
      <c r="C242" s="4" t="s">
        <v>178</v>
      </c>
      <c r="D242" s="4" t="s">
        <v>266</v>
      </c>
      <c r="E242" s="4" t="s">
        <v>285</v>
      </c>
      <c r="F242" s="4" t="s">
        <v>283</v>
      </c>
      <c r="G242" s="5">
        <v>36130</v>
      </c>
      <c r="H242" s="4">
        <v>46.61</v>
      </c>
      <c r="I242" s="4">
        <v>46.61</v>
      </c>
      <c r="J242" s="4">
        <v>46.61</v>
      </c>
      <c r="K242" s="4">
        <v>0</v>
      </c>
      <c r="L242" s="4">
        <v>0</v>
      </c>
      <c r="M242" s="4">
        <v>0</v>
      </c>
      <c r="N242" s="4">
        <v>46.61</v>
      </c>
      <c r="O242" s="4">
        <v>46.61</v>
      </c>
      <c r="P242" s="4">
        <v>46.61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E242" s="4" t="s">
        <v>182</v>
      </c>
      <c r="AF242" s="4" t="s">
        <v>268</v>
      </c>
      <c r="AG242" s="4" t="s">
        <v>269</v>
      </c>
      <c r="AH242" s="4" t="s">
        <v>270</v>
      </c>
      <c r="AJ242" s="4" t="s">
        <v>186</v>
      </c>
      <c r="AM242" s="4" t="s">
        <v>187</v>
      </c>
      <c r="AO242" s="4">
        <v>117</v>
      </c>
      <c r="AP242" s="4">
        <v>10</v>
      </c>
      <c r="AQ242" s="4">
        <v>469</v>
      </c>
      <c r="AR242" s="4">
        <v>34</v>
      </c>
      <c r="AS242" s="4">
        <v>24</v>
      </c>
      <c r="AU242" s="4">
        <v>1</v>
      </c>
      <c r="AV242" s="4">
        <v>3</v>
      </c>
      <c r="AW242" s="4">
        <v>3</v>
      </c>
      <c r="AX242" s="4">
        <v>23</v>
      </c>
      <c r="AZ242" s="4">
        <v>2</v>
      </c>
      <c r="BC242" s="4">
        <v>0</v>
      </c>
      <c r="BD242" s="4">
        <v>0</v>
      </c>
      <c r="BE242" s="4">
        <v>0</v>
      </c>
      <c r="BF242" s="4">
        <v>-366832866</v>
      </c>
      <c r="BJ242" s="6">
        <v>1986</v>
      </c>
      <c r="BK242" s="7">
        <f t="shared" si="6"/>
        <v>0</v>
      </c>
      <c r="BL242" s="4" t="str">
        <f t="shared" si="7"/>
        <v>Util Gen Land Rights Mitchell</v>
      </c>
    </row>
    <row r="243" spans="1:64" hidden="1" x14ac:dyDescent="0.2">
      <c r="A243" s="4">
        <v>2020</v>
      </c>
      <c r="B243" s="4" t="s">
        <v>11</v>
      </c>
      <c r="C243" s="4" t="s">
        <v>178</v>
      </c>
      <c r="D243" s="4" t="s">
        <v>112</v>
      </c>
      <c r="E243" s="4" t="s">
        <v>285</v>
      </c>
      <c r="F243" s="4" t="s">
        <v>271</v>
      </c>
      <c r="H243" s="4">
        <v>1609.73</v>
      </c>
      <c r="I243" s="4">
        <v>1462.71</v>
      </c>
      <c r="J243" s="4">
        <v>1462.71</v>
      </c>
      <c r="K243" s="4">
        <v>0</v>
      </c>
      <c r="L243" s="4">
        <v>0</v>
      </c>
      <c r="M243" s="4">
        <v>0</v>
      </c>
      <c r="N243" s="4">
        <v>1609.73</v>
      </c>
      <c r="O243" s="4">
        <v>1462.71</v>
      </c>
      <c r="P243" s="4">
        <v>1462.71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E243" s="4" t="s">
        <v>182</v>
      </c>
      <c r="AF243" s="4" t="s">
        <v>268</v>
      </c>
      <c r="AG243" s="4" t="s">
        <v>269</v>
      </c>
      <c r="AH243" s="4" t="s">
        <v>270</v>
      </c>
      <c r="AJ243" s="4" t="s">
        <v>186</v>
      </c>
      <c r="AM243" s="4" t="s">
        <v>187</v>
      </c>
      <c r="AO243" s="4">
        <v>117</v>
      </c>
      <c r="AP243" s="4">
        <v>10</v>
      </c>
      <c r="AQ243" s="4">
        <v>109040</v>
      </c>
      <c r="AR243" s="4">
        <v>34</v>
      </c>
      <c r="AS243" s="4">
        <v>19</v>
      </c>
      <c r="AU243" s="4">
        <v>1</v>
      </c>
      <c r="AV243" s="4">
        <v>3</v>
      </c>
      <c r="AW243" s="4">
        <v>3</v>
      </c>
      <c r="AX243" s="4">
        <v>23</v>
      </c>
      <c r="AZ243" s="4">
        <v>2</v>
      </c>
      <c r="BC243" s="4">
        <v>0</v>
      </c>
      <c r="BD243" s="4">
        <v>0</v>
      </c>
      <c r="BE243" s="4">
        <v>0</v>
      </c>
      <c r="BF243" s="4">
        <v>-366832987</v>
      </c>
      <c r="BJ243" s="6">
        <v>1986</v>
      </c>
      <c r="BK243" s="7">
        <f t="shared" si="6"/>
        <v>0</v>
      </c>
      <c r="BL243" s="4" t="str">
        <f t="shared" si="7"/>
        <v>Utility General Plant</v>
      </c>
    </row>
    <row r="244" spans="1:64" hidden="1" x14ac:dyDescent="0.2">
      <c r="A244" s="4">
        <v>2020</v>
      </c>
      <c r="B244" s="4" t="s">
        <v>11</v>
      </c>
      <c r="C244" s="4" t="s">
        <v>178</v>
      </c>
      <c r="D244" s="4" t="s">
        <v>273</v>
      </c>
      <c r="E244" s="4" t="s">
        <v>285</v>
      </c>
      <c r="F244" s="4" t="s">
        <v>271</v>
      </c>
      <c r="H244" s="4">
        <v>5297.65</v>
      </c>
      <c r="I244" s="4">
        <v>5085.53</v>
      </c>
      <c r="J244" s="4">
        <v>5085.53</v>
      </c>
      <c r="K244" s="4">
        <v>0</v>
      </c>
      <c r="L244" s="4">
        <v>0</v>
      </c>
      <c r="M244" s="4">
        <v>0</v>
      </c>
      <c r="N244" s="4">
        <v>5297.65</v>
      </c>
      <c r="O244" s="4">
        <v>5085.53</v>
      </c>
      <c r="P244" s="4">
        <v>5085.53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E244" s="4" t="s">
        <v>182</v>
      </c>
      <c r="AF244" s="4" t="s">
        <v>268</v>
      </c>
      <c r="AG244" s="4" t="s">
        <v>269</v>
      </c>
      <c r="AH244" s="4" t="s">
        <v>270</v>
      </c>
      <c r="AJ244" s="4" t="s">
        <v>186</v>
      </c>
      <c r="AM244" s="4" t="s">
        <v>187</v>
      </c>
      <c r="AO244" s="4">
        <v>117</v>
      </c>
      <c r="AP244" s="4">
        <v>10</v>
      </c>
      <c r="AQ244" s="4">
        <v>528</v>
      </c>
      <c r="AR244" s="4">
        <v>34</v>
      </c>
      <c r="AS244" s="4">
        <v>19</v>
      </c>
      <c r="AU244" s="4">
        <v>1</v>
      </c>
      <c r="AV244" s="4">
        <v>3</v>
      </c>
      <c r="AW244" s="4">
        <v>3</v>
      </c>
      <c r="AX244" s="4">
        <v>23</v>
      </c>
      <c r="AZ244" s="4">
        <v>2</v>
      </c>
      <c r="BC244" s="4">
        <v>0</v>
      </c>
      <c r="BD244" s="4">
        <v>0</v>
      </c>
      <c r="BE244" s="4">
        <v>0</v>
      </c>
      <c r="BF244" s="4">
        <v>-366832268</v>
      </c>
      <c r="BJ244" s="6">
        <v>1986</v>
      </c>
      <c r="BK244" s="7">
        <f t="shared" si="6"/>
        <v>0</v>
      </c>
      <c r="BL244" s="4" t="str">
        <f t="shared" si="7"/>
        <v>Utility Mining Equipment Mitchell</v>
      </c>
    </row>
    <row r="245" spans="1:64" hidden="1" x14ac:dyDescent="0.2">
      <c r="A245" s="4">
        <v>2020</v>
      </c>
      <c r="B245" s="4" t="s">
        <v>11</v>
      </c>
      <c r="C245" s="4" t="s">
        <v>178</v>
      </c>
      <c r="D245" s="4" t="s">
        <v>249</v>
      </c>
      <c r="E245" s="4" t="s">
        <v>285</v>
      </c>
      <c r="F245" s="4" t="s">
        <v>274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E245" s="4" t="s">
        <v>182</v>
      </c>
      <c r="AF245" s="4" t="s">
        <v>268</v>
      </c>
      <c r="AG245" s="4" t="s">
        <v>269</v>
      </c>
      <c r="AH245" s="4" t="s">
        <v>270</v>
      </c>
      <c r="AJ245" s="4" t="s">
        <v>186</v>
      </c>
      <c r="AM245" s="4" t="s">
        <v>187</v>
      </c>
      <c r="AO245" s="4">
        <v>117</v>
      </c>
      <c r="AP245" s="4">
        <v>10</v>
      </c>
      <c r="AQ245" s="4">
        <v>101050</v>
      </c>
      <c r="AR245" s="4">
        <v>34</v>
      </c>
      <c r="AS245" s="4">
        <v>21</v>
      </c>
      <c r="AU245" s="4">
        <v>1</v>
      </c>
      <c r="AV245" s="4">
        <v>3</v>
      </c>
      <c r="AW245" s="4">
        <v>3</v>
      </c>
      <c r="AX245" s="4">
        <v>23</v>
      </c>
      <c r="AZ245" s="4">
        <v>2</v>
      </c>
      <c r="BC245" s="4">
        <v>0</v>
      </c>
      <c r="BD245" s="4">
        <v>0</v>
      </c>
      <c r="BE245" s="4">
        <v>0</v>
      </c>
      <c r="BF245" s="4">
        <v>-366832915</v>
      </c>
      <c r="BJ245" s="6">
        <v>1986</v>
      </c>
      <c r="BK245" s="7">
        <f t="shared" si="6"/>
        <v>0</v>
      </c>
      <c r="BL245" s="4" t="str">
        <f t="shared" si="7"/>
        <v>Utility Steam Improvements</v>
      </c>
    </row>
    <row r="246" spans="1:64" hidden="1" x14ac:dyDescent="0.2">
      <c r="A246" s="4">
        <v>2020</v>
      </c>
      <c r="B246" s="4" t="s">
        <v>11</v>
      </c>
      <c r="C246" s="4" t="s">
        <v>178</v>
      </c>
      <c r="D246" s="4" t="s">
        <v>104</v>
      </c>
      <c r="E246" s="4" t="s">
        <v>285</v>
      </c>
      <c r="F246" s="4" t="s">
        <v>274</v>
      </c>
      <c r="H246" s="4">
        <v>0</v>
      </c>
      <c r="I246" s="4">
        <v>0.02</v>
      </c>
      <c r="J246" s="4">
        <v>0.02</v>
      </c>
      <c r="K246" s="4">
        <v>0</v>
      </c>
      <c r="L246" s="4">
        <v>0</v>
      </c>
      <c r="M246" s="4">
        <v>0</v>
      </c>
      <c r="N246" s="4">
        <v>0</v>
      </c>
      <c r="O246" s="4">
        <v>0.02</v>
      </c>
      <c r="P246" s="4">
        <v>0.02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E246" s="4" t="s">
        <v>182</v>
      </c>
      <c r="AF246" s="4" t="s">
        <v>268</v>
      </c>
      <c r="AG246" s="4" t="s">
        <v>269</v>
      </c>
      <c r="AH246" s="4" t="s">
        <v>270</v>
      </c>
      <c r="AJ246" s="4" t="s">
        <v>186</v>
      </c>
      <c r="AM246" s="4" t="s">
        <v>187</v>
      </c>
      <c r="AO246" s="4">
        <v>117</v>
      </c>
      <c r="AP246" s="4">
        <v>10</v>
      </c>
      <c r="AQ246" s="4">
        <v>101030</v>
      </c>
      <c r="AR246" s="4">
        <v>34</v>
      </c>
      <c r="AS246" s="4">
        <v>21</v>
      </c>
      <c r="AU246" s="4">
        <v>1</v>
      </c>
      <c r="AV246" s="4">
        <v>3</v>
      </c>
      <c r="AW246" s="4">
        <v>3</v>
      </c>
      <c r="AX246" s="4">
        <v>23</v>
      </c>
      <c r="AZ246" s="4">
        <v>2</v>
      </c>
      <c r="BC246" s="4">
        <v>0</v>
      </c>
      <c r="BD246" s="4">
        <v>0</v>
      </c>
      <c r="BE246" s="4">
        <v>0</v>
      </c>
      <c r="BF246" s="4">
        <v>-366832893</v>
      </c>
      <c r="BJ246" s="6">
        <v>1986</v>
      </c>
      <c r="BK246" s="7">
        <f t="shared" si="6"/>
        <v>0</v>
      </c>
      <c r="BL246" s="4" t="str">
        <f t="shared" si="7"/>
        <v>Utility Steam Production</v>
      </c>
    </row>
    <row r="247" spans="1:64" hidden="1" x14ac:dyDescent="0.2">
      <c r="A247" s="4">
        <v>2020</v>
      </c>
      <c r="B247" s="4" t="s">
        <v>11</v>
      </c>
      <c r="C247" s="4" t="s">
        <v>178</v>
      </c>
      <c r="D247" s="4" t="s">
        <v>230</v>
      </c>
      <c r="E247" s="4" t="s">
        <v>285</v>
      </c>
      <c r="F247" s="4" t="s">
        <v>274</v>
      </c>
      <c r="H247" s="4">
        <v>474970.38</v>
      </c>
      <c r="I247" s="4">
        <v>96777.44</v>
      </c>
      <c r="J247" s="4">
        <v>96777.44</v>
      </c>
      <c r="K247" s="4">
        <v>0</v>
      </c>
      <c r="L247" s="4">
        <v>0</v>
      </c>
      <c r="M247" s="4">
        <v>0</v>
      </c>
      <c r="N247" s="4">
        <v>474970.38</v>
      </c>
      <c r="O247" s="4">
        <v>96777.44</v>
      </c>
      <c r="P247" s="4">
        <v>96777.44</v>
      </c>
      <c r="Q247" s="4">
        <v>0</v>
      </c>
      <c r="R247" s="4">
        <v>0</v>
      </c>
      <c r="S247" s="4">
        <v>0</v>
      </c>
      <c r="T247" s="4">
        <v>15242.08</v>
      </c>
      <c r="U247" s="4">
        <v>15242.08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E247" s="4" t="s">
        <v>182</v>
      </c>
      <c r="AF247" s="4" t="s">
        <v>268</v>
      </c>
      <c r="AG247" s="4" t="s">
        <v>269</v>
      </c>
      <c r="AH247" s="4" t="s">
        <v>270</v>
      </c>
      <c r="AJ247" s="4" t="s">
        <v>186</v>
      </c>
      <c r="AM247" s="4" t="s">
        <v>187</v>
      </c>
      <c r="AO247" s="4">
        <v>117</v>
      </c>
      <c r="AP247" s="4">
        <v>10</v>
      </c>
      <c r="AQ247" s="4">
        <v>607</v>
      </c>
      <c r="AR247" s="4">
        <v>34</v>
      </c>
      <c r="AS247" s="4">
        <v>21</v>
      </c>
      <c r="AU247" s="4">
        <v>1</v>
      </c>
      <c r="AV247" s="4">
        <v>3</v>
      </c>
      <c r="AW247" s="4">
        <v>3</v>
      </c>
      <c r="AX247" s="4">
        <v>23</v>
      </c>
      <c r="AZ247" s="4">
        <v>2</v>
      </c>
      <c r="BC247" s="4">
        <v>0</v>
      </c>
      <c r="BD247" s="4">
        <v>0</v>
      </c>
      <c r="BE247" s="4">
        <v>0</v>
      </c>
      <c r="BF247" s="4">
        <v>-366832797</v>
      </c>
      <c r="BJ247" s="6">
        <v>1986</v>
      </c>
      <c r="BK247" s="7">
        <f t="shared" si="6"/>
        <v>0</v>
      </c>
      <c r="BL247" s="4" t="str">
        <f>'Generic Tax Classes'!$A$2</f>
        <v>Utility Steam Production</v>
      </c>
    </row>
    <row r="248" spans="1:64" hidden="1" x14ac:dyDescent="0.2">
      <c r="A248" s="4">
        <v>2020</v>
      </c>
      <c r="B248" s="4" t="s">
        <v>11</v>
      </c>
      <c r="C248" s="4" t="s">
        <v>178</v>
      </c>
      <c r="D248" s="4" t="s">
        <v>230</v>
      </c>
      <c r="E248" s="4" t="s">
        <v>285</v>
      </c>
      <c r="F248" s="4" t="s">
        <v>274</v>
      </c>
      <c r="H248" s="4">
        <v>979570.03</v>
      </c>
      <c r="I248" s="4">
        <v>1077792.44</v>
      </c>
      <c r="J248" s="4">
        <v>1077792.44</v>
      </c>
      <c r="K248" s="4">
        <v>0</v>
      </c>
      <c r="L248" s="4">
        <v>0</v>
      </c>
      <c r="M248" s="4">
        <v>0</v>
      </c>
      <c r="N248" s="4">
        <v>979570.03</v>
      </c>
      <c r="O248" s="4">
        <v>1077792.44</v>
      </c>
      <c r="P248" s="4">
        <v>1077792.44</v>
      </c>
      <c r="Q248" s="4">
        <v>0</v>
      </c>
      <c r="R248" s="4">
        <v>0</v>
      </c>
      <c r="S248" s="4">
        <v>0</v>
      </c>
      <c r="T248" s="4">
        <v>170464.03</v>
      </c>
      <c r="U248" s="4">
        <v>170464.03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E248" s="4" t="s">
        <v>182</v>
      </c>
      <c r="AF248" s="4" t="s">
        <v>268</v>
      </c>
      <c r="AG248" s="4" t="s">
        <v>269</v>
      </c>
      <c r="AH248" s="4" t="s">
        <v>270</v>
      </c>
      <c r="AJ248" s="4" t="s">
        <v>186</v>
      </c>
      <c r="AM248" s="4" t="s">
        <v>187</v>
      </c>
      <c r="AO248" s="4">
        <v>117</v>
      </c>
      <c r="AP248" s="4">
        <v>10</v>
      </c>
      <c r="AQ248" s="4">
        <v>607</v>
      </c>
      <c r="AR248" s="4">
        <v>34</v>
      </c>
      <c r="AS248" s="4">
        <v>21</v>
      </c>
      <c r="AU248" s="4">
        <v>1</v>
      </c>
      <c r="AV248" s="4">
        <v>3</v>
      </c>
      <c r="AW248" s="4">
        <v>3</v>
      </c>
      <c r="AX248" s="4">
        <v>23</v>
      </c>
      <c r="AZ248" s="4">
        <v>2</v>
      </c>
      <c r="BC248" s="4">
        <v>0</v>
      </c>
      <c r="BD248" s="4">
        <v>0</v>
      </c>
      <c r="BE248" s="4">
        <v>0</v>
      </c>
      <c r="BF248" s="4">
        <v>-366832646</v>
      </c>
      <c r="BJ248" s="6">
        <v>1986</v>
      </c>
      <c r="BK248" s="7">
        <f t="shared" si="6"/>
        <v>0</v>
      </c>
      <c r="BL248" s="4" t="str">
        <f>'Generic Tax Classes'!$A$2</f>
        <v>Utility Steam Production</v>
      </c>
    </row>
    <row r="249" spans="1:64" hidden="1" x14ac:dyDescent="0.2">
      <c r="A249" s="4">
        <v>2020</v>
      </c>
      <c r="B249" s="4" t="s">
        <v>11</v>
      </c>
      <c r="C249" s="4" t="s">
        <v>178</v>
      </c>
      <c r="D249" s="4" t="s">
        <v>266</v>
      </c>
      <c r="E249" s="4" t="s">
        <v>286</v>
      </c>
      <c r="F249" s="4" t="s">
        <v>287</v>
      </c>
      <c r="G249" s="5">
        <v>35796</v>
      </c>
      <c r="H249" s="4">
        <v>-17.82</v>
      </c>
      <c r="I249" s="4">
        <v>-19.059999999999999</v>
      </c>
      <c r="J249" s="4">
        <v>-19.059999999999999</v>
      </c>
      <c r="K249" s="4">
        <v>0</v>
      </c>
      <c r="L249" s="4">
        <v>0</v>
      </c>
      <c r="M249" s="4">
        <v>0</v>
      </c>
      <c r="N249" s="4">
        <v>-17.82</v>
      </c>
      <c r="O249" s="4">
        <v>-19.059999999999999</v>
      </c>
      <c r="P249" s="4">
        <v>-19.059999999999999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E249" s="4" t="s">
        <v>182</v>
      </c>
      <c r="AF249" s="4" t="s">
        <v>288</v>
      </c>
      <c r="AG249" s="4" t="s">
        <v>289</v>
      </c>
      <c r="AH249" s="4" t="s">
        <v>270</v>
      </c>
      <c r="AJ249" s="4" t="s">
        <v>288</v>
      </c>
      <c r="AM249" s="4" t="s">
        <v>187</v>
      </c>
      <c r="AO249" s="4">
        <v>117</v>
      </c>
      <c r="AP249" s="4">
        <v>10</v>
      </c>
      <c r="AQ249" s="4">
        <v>469</v>
      </c>
      <c r="AR249" s="4">
        <v>35</v>
      </c>
      <c r="AS249" s="4">
        <v>193</v>
      </c>
      <c r="AU249" s="4">
        <v>1</v>
      </c>
      <c r="AV249" s="4">
        <v>4</v>
      </c>
      <c r="AW249" s="4">
        <v>5</v>
      </c>
      <c r="AX249" s="4">
        <v>23</v>
      </c>
      <c r="AZ249" s="4">
        <v>1</v>
      </c>
      <c r="BC249" s="4">
        <v>0</v>
      </c>
      <c r="BD249" s="4">
        <v>0</v>
      </c>
      <c r="BE249" s="4">
        <v>0</v>
      </c>
      <c r="BF249" s="4">
        <v>-366832738</v>
      </c>
      <c r="BJ249" s="6">
        <v>1987</v>
      </c>
      <c r="BK249" s="7">
        <f t="shared" si="6"/>
        <v>0</v>
      </c>
      <c r="BL249" s="4" t="str">
        <f t="shared" si="7"/>
        <v>Util Gen Land Rights Mitchell</v>
      </c>
    </row>
    <row r="250" spans="1:64" hidden="1" x14ac:dyDescent="0.2">
      <c r="A250" s="4">
        <v>2020</v>
      </c>
      <c r="B250" s="4" t="s">
        <v>11</v>
      </c>
      <c r="C250" s="4" t="s">
        <v>178</v>
      </c>
      <c r="D250" s="4" t="s">
        <v>266</v>
      </c>
      <c r="E250" s="4" t="s">
        <v>286</v>
      </c>
      <c r="F250" s="4" t="s">
        <v>290</v>
      </c>
      <c r="G250" s="5">
        <v>35827</v>
      </c>
      <c r="H250" s="4">
        <v>18.760000000000002</v>
      </c>
      <c r="I250" s="4">
        <v>20.059999999999999</v>
      </c>
      <c r="J250" s="4">
        <v>20.059999999999999</v>
      </c>
      <c r="K250" s="4">
        <v>0</v>
      </c>
      <c r="L250" s="4">
        <v>0</v>
      </c>
      <c r="M250" s="4">
        <v>0</v>
      </c>
      <c r="N250" s="4">
        <v>18.760000000000002</v>
      </c>
      <c r="O250" s="4">
        <v>20.059999999999999</v>
      </c>
      <c r="P250" s="4">
        <v>20.059999999999999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E250" s="4" t="s">
        <v>182</v>
      </c>
      <c r="AF250" s="4" t="s">
        <v>288</v>
      </c>
      <c r="AG250" s="4" t="s">
        <v>289</v>
      </c>
      <c r="AH250" s="4" t="s">
        <v>270</v>
      </c>
      <c r="AJ250" s="4" t="s">
        <v>288</v>
      </c>
      <c r="AM250" s="4" t="s">
        <v>187</v>
      </c>
      <c r="AO250" s="4">
        <v>117</v>
      </c>
      <c r="AP250" s="4">
        <v>10</v>
      </c>
      <c r="AQ250" s="4">
        <v>469</v>
      </c>
      <c r="AR250" s="4">
        <v>35</v>
      </c>
      <c r="AS250" s="4">
        <v>158</v>
      </c>
      <c r="AU250" s="4">
        <v>1</v>
      </c>
      <c r="AV250" s="4">
        <v>4</v>
      </c>
      <c r="AW250" s="4">
        <v>5</v>
      </c>
      <c r="AX250" s="4">
        <v>23</v>
      </c>
      <c r="AZ250" s="4">
        <v>1</v>
      </c>
      <c r="BC250" s="4">
        <v>0</v>
      </c>
      <c r="BD250" s="4">
        <v>0</v>
      </c>
      <c r="BE250" s="4">
        <v>0</v>
      </c>
      <c r="BF250" s="4">
        <v>-366832547</v>
      </c>
      <c r="BJ250" s="6">
        <v>1987</v>
      </c>
      <c r="BK250" s="7">
        <f t="shared" si="6"/>
        <v>0</v>
      </c>
      <c r="BL250" s="4" t="str">
        <f t="shared" si="7"/>
        <v>Util Gen Land Rights Mitchell</v>
      </c>
    </row>
    <row r="251" spans="1:64" hidden="1" x14ac:dyDescent="0.2">
      <c r="A251" s="4">
        <v>2020</v>
      </c>
      <c r="B251" s="4" t="s">
        <v>11</v>
      </c>
      <c r="C251" s="4" t="s">
        <v>178</v>
      </c>
      <c r="D251" s="4" t="s">
        <v>266</v>
      </c>
      <c r="E251" s="4" t="s">
        <v>286</v>
      </c>
      <c r="F251" s="4" t="s">
        <v>291</v>
      </c>
      <c r="G251" s="5">
        <v>35855</v>
      </c>
      <c r="H251" s="4">
        <v>24.01</v>
      </c>
      <c r="I251" s="4">
        <v>25.67</v>
      </c>
      <c r="J251" s="4">
        <v>25.67</v>
      </c>
      <c r="K251" s="4">
        <v>0</v>
      </c>
      <c r="L251" s="4">
        <v>0</v>
      </c>
      <c r="M251" s="4">
        <v>0</v>
      </c>
      <c r="N251" s="4">
        <v>24.01</v>
      </c>
      <c r="O251" s="4">
        <v>25.67</v>
      </c>
      <c r="P251" s="4">
        <v>25.67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E251" s="4" t="s">
        <v>182</v>
      </c>
      <c r="AF251" s="4" t="s">
        <v>288</v>
      </c>
      <c r="AG251" s="4" t="s">
        <v>289</v>
      </c>
      <c r="AH251" s="4" t="s">
        <v>270</v>
      </c>
      <c r="AJ251" s="4" t="s">
        <v>288</v>
      </c>
      <c r="AM251" s="4" t="s">
        <v>187</v>
      </c>
      <c r="AO251" s="4">
        <v>117</v>
      </c>
      <c r="AP251" s="4">
        <v>10</v>
      </c>
      <c r="AQ251" s="4">
        <v>469</v>
      </c>
      <c r="AR251" s="4">
        <v>35</v>
      </c>
      <c r="AS251" s="4">
        <v>159</v>
      </c>
      <c r="AU251" s="4">
        <v>1</v>
      </c>
      <c r="AV251" s="4">
        <v>4</v>
      </c>
      <c r="AW251" s="4">
        <v>5</v>
      </c>
      <c r="AX251" s="4">
        <v>23</v>
      </c>
      <c r="AZ251" s="4">
        <v>1</v>
      </c>
      <c r="BC251" s="4">
        <v>0</v>
      </c>
      <c r="BD251" s="4">
        <v>0</v>
      </c>
      <c r="BE251" s="4">
        <v>0</v>
      </c>
      <c r="BF251" s="4">
        <v>-366832746</v>
      </c>
      <c r="BJ251" s="6">
        <v>1987</v>
      </c>
      <c r="BK251" s="7">
        <f t="shared" si="6"/>
        <v>0</v>
      </c>
      <c r="BL251" s="4" t="str">
        <f t="shared" si="7"/>
        <v>Util Gen Land Rights Mitchell</v>
      </c>
    </row>
    <row r="252" spans="1:64" hidden="1" x14ac:dyDescent="0.2">
      <c r="A252" s="4">
        <v>2020</v>
      </c>
      <c r="B252" s="4" t="s">
        <v>11</v>
      </c>
      <c r="C252" s="4" t="s">
        <v>178</v>
      </c>
      <c r="D252" s="4" t="s">
        <v>266</v>
      </c>
      <c r="E252" s="4" t="s">
        <v>286</v>
      </c>
      <c r="F252" s="4" t="s">
        <v>292</v>
      </c>
      <c r="G252" s="5">
        <v>35886</v>
      </c>
      <c r="H252" s="4">
        <v>10.039999999999999</v>
      </c>
      <c r="I252" s="4">
        <v>10.74</v>
      </c>
      <c r="J252" s="4">
        <v>10.74</v>
      </c>
      <c r="K252" s="4">
        <v>0</v>
      </c>
      <c r="L252" s="4">
        <v>0</v>
      </c>
      <c r="M252" s="4">
        <v>0</v>
      </c>
      <c r="N252" s="4">
        <v>10.039999999999999</v>
      </c>
      <c r="O252" s="4">
        <v>10.74</v>
      </c>
      <c r="P252" s="4">
        <v>10.74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E252" s="4" t="s">
        <v>182</v>
      </c>
      <c r="AF252" s="4" t="s">
        <v>288</v>
      </c>
      <c r="AG252" s="4" t="s">
        <v>289</v>
      </c>
      <c r="AH252" s="4" t="s">
        <v>270</v>
      </c>
      <c r="AJ252" s="4" t="s">
        <v>288</v>
      </c>
      <c r="AM252" s="4" t="s">
        <v>187</v>
      </c>
      <c r="AO252" s="4">
        <v>117</v>
      </c>
      <c r="AP252" s="4">
        <v>10</v>
      </c>
      <c r="AQ252" s="4">
        <v>469</v>
      </c>
      <c r="AR252" s="4">
        <v>35</v>
      </c>
      <c r="AS252" s="4">
        <v>160</v>
      </c>
      <c r="AU252" s="4">
        <v>1</v>
      </c>
      <c r="AV252" s="4">
        <v>4</v>
      </c>
      <c r="AW252" s="4">
        <v>5</v>
      </c>
      <c r="AX252" s="4">
        <v>23</v>
      </c>
      <c r="AZ252" s="4">
        <v>1</v>
      </c>
      <c r="BC252" s="4">
        <v>0</v>
      </c>
      <c r="BD252" s="4">
        <v>0</v>
      </c>
      <c r="BE252" s="4">
        <v>0</v>
      </c>
      <c r="BF252" s="4">
        <v>-366832759</v>
      </c>
      <c r="BJ252" s="6">
        <v>1987</v>
      </c>
      <c r="BK252" s="7">
        <f t="shared" si="6"/>
        <v>0</v>
      </c>
      <c r="BL252" s="4" t="str">
        <f t="shared" si="7"/>
        <v>Util Gen Land Rights Mitchell</v>
      </c>
    </row>
    <row r="253" spans="1:64" hidden="1" x14ac:dyDescent="0.2">
      <c r="A253" s="4">
        <v>2020</v>
      </c>
      <c r="B253" s="4" t="s">
        <v>11</v>
      </c>
      <c r="C253" s="4" t="s">
        <v>178</v>
      </c>
      <c r="D253" s="4" t="s">
        <v>266</v>
      </c>
      <c r="E253" s="4" t="s">
        <v>286</v>
      </c>
      <c r="F253" s="4" t="s">
        <v>293</v>
      </c>
      <c r="G253" s="5">
        <v>35916</v>
      </c>
      <c r="H253" s="4">
        <v>13.13</v>
      </c>
      <c r="I253" s="4">
        <v>14.04</v>
      </c>
      <c r="J253" s="4">
        <v>14.04</v>
      </c>
      <c r="K253" s="4">
        <v>0</v>
      </c>
      <c r="L253" s="4">
        <v>0</v>
      </c>
      <c r="M253" s="4">
        <v>0</v>
      </c>
      <c r="N253" s="4">
        <v>13.13</v>
      </c>
      <c r="O253" s="4">
        <v>14.04</v>
      </c>
      <c r="P253" s="4">
        <v>14.04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E253" s="4" t="s">
        <v>182</v>
      </c>
      <c r="AF253" s="4" t="s">
        <v>288</v>
      </c>
      <c r="AG253" s="4" t="s">
        <v>289</v>
      </c>
      <c r="AH253" s="4" t="s">
        <v>270</v>
      </c>
      <c r="AJ253" s="4" t="s">
        <v>288</v>
      </c>
      <c r="AM253" s="4" t="s">
        <v>187</v>
      </c>
      <c r="AO253" s="4">
        <v>117</v>
      </c>
      <c r="AP253" s="4">
        <v>10</v>
      </c>
      <c r="AQ253" s="4">
        <v>469</v>
      </c>
      <c r="AR253" s="4">
        <v>35</v>
      </c>
      <c r="AS253" s="4">
        <v>161</v>
      </c>
      <c r="AU253" s="4">
        <v>1</v>
      </c>
      <c r="AV253" s="4">
        <v>4</v>
      </c>
      <c r="AW253" s="4">
        <v>5</v>
      </c>
      <c r="AX253" s="4">
        <v>23</v>
      </c>
      <c r="AZ253" s="4">
        <v>1</v>
      </c>
      <c r="BC253" s="4">
        <v>0</v>
      </c>
      <c r="BD253" s="4">
        <v>0</v>
      </c>
      <c r="BE253" s="4">
        <v>0</v>
      </c>
      <c r="BF253" s="4">
        <v>-366832555</v>
      </c>
      <c r="BJ253" s="6">
        <v>1987</v>
      </c>
      <c r="BK253" s="7">
        <f t="shared" si="6"/>
        <v>0</v>
      </c>
      <c r="BL253" s="4" t="str">
        <f t="shared" si="7"/>
        <v>Util Gen Land Rights Mitchell</v>
      </c>
    </row>
    <row r="254" spans="1:64" hidden="1" x14ac:dyDescent="0.2">
      <c r="A254" s="4">
        <v>2020</v>
      </c>
      <c r="B254" s="4" t="s">
        <v>11</v>
      </c>
      <c r="C254" s="4" t="s">
        <v>178</v>
      </c>
      <c r="D254" s="4" t="s">
        <v>266</v>
      </c>
      <c r="E254" s="4" t="s">
        <v>286</v>
      </c>
      <c r="F254" s="4" t="s">
        <v>294</v>
      </c>
      <c r="G254" s="5">
        <v>35947</v>
      </c>
      <c r="H254" s="4">
        <v>2923.31</v>
      </c>
      <c r="I254" s="4">
        <v>3126.47</v>
      </c>
      <c r="J254" s="4">
        <v>3126.47</v>
      </c>
      <c r="K254" s="4">
        <v>0</v>
      </c>
      <c r="L254" s="4">
        <v>0</v>
      </c>
      <c r="M254" s="4">
        <v>0</v>
      </c>
      <c r="N254" s="4">
        <v>2923.31</v>
      </c>
      <c r="O254" s="4">
        <v>3126.47</v>
      </c>
      <c r="P254" s="4">
        <v>3126.47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E254" s="4" t="s">
        <v>182</v>
      </c>
      <c r="AF254" s="4" t="s">
        <v>288</v>
      </c>
      <c r="AG254" s="4" t="s">
        <v>289</v>
      </c>
      <c r="AH254" s="4" t="s">
        <v>270</v>
      </c>
      <c r="AJ254" s="4" t="s">
        <v>288</v>
      </c>
      <c r="AM254" s="4" t="s">
        <v>187</v>
      </c>
      <c r="AO254" s="4">
        <v>117</v>
      </c>
      <c r="AP254" s="4">
        <v>10</v>
      </c>
      <c r="AQ254" s="4">
        <v>469</v>
      </c>
      <c r="AR254" s="4">
        <v>35</v>
      </c>
      <c r="AS254" s="4">
        <v>162</v>
      </c>
      <c r="AU254" s="4">
        <v>1</v>
      </c>
      <c r="AV254" s="4">
        <v>4</v>
      </c>
      <c r="AW254" s="4">
        <v>5</v>
      </c>
      <c r="AX254" s="4">
        <v>23</v>
      </c>
      <c r="AZ254" s="4">
        <v>1</v>
      </c>
      <c r="BC254" s="4">
        <v>0</v>
      </c>
      <c r="BD254" s="4">
        <v>0</v>
      </c>
      <c r="BE254" s="4">
        <v>0</v>
      </c>
      <c r="BF254" s="4">
        <v>-366832353</v>
      </c>
      <c r="BJ254" s="6">
        <v>1987</v>
      </c>
      <c r="BK254" s="7">
        <f t="shared" ref="BK254:BK307" si="8">O254-P254</f>
        <v>0</v>
      </c>
      <c r="BL254" s="4" t="str">
        <f t="shared" ref="BL254:BL307" si="9">D254</f>
        <v>Util Gen Land Rights Mitchell</v>
      </c>
    </row>
    <row r="255" spans="1:64" hidden="1" x14ac:dyDescent="0.2">
      <c r="A255" s="4">
        <v>2020</v>
      </c>
      <c r="B255" s="4" t="s">
        <v>11</v>
      </c>
      <c r="C255" s="4" t="s">
        <v>178</v>
      </c>
      <c r="D255" s="4" t="s">
        <v>266</v>
      </c>
      <c r="E255" s="4" t="s">
        <v>286</v>
      </c>
      <c r="F255" s="4" t="s">
        <v>295</v>
      </c>
      <c r="G255" s="5">
        <v>35977</v>
      </c>
      <c r="H255" s="4">
        <v>38.08</v>
      </c>
      <c r="I255" s="4">
        <v>40.72</v>
      </c>
      <c r="J255" s="4">
        <v>40.72</v>
      </c>
      <c r="K255" s="4">
        <v>0</v>
      </c>
      <c r="L255" s="4">
        <v>0</v>
      </c>
      <c r="M255" s="4">
        <v>0</v>
      </c>
      <c r="N255" s="4">
        <v>38.08</v>
      </c>
      <c r="O255" s="4">
        <v>40.72</v>
      </c>
      <c r="P255" s="4">
        <v>40.72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E255" s="4" t="s">
        <v>182</v>
      </c>
      <c r="AF255" s="4" t="s">
        <v>288</v>
      </c>
      <c r="AG255" s="4" t="s">
        <v>289</v>
      </c>
      <c r="AH255" s="4" t="s">
        <v>270</v>
      </c>
      <c r="AJ255" s="4" t="s">
        <v>288</v>
      </c>
      <c r="AM255" s="4" t="s">
        <v>187</v>
      </c>
      <c r="AO255" s="4">
        <v>117</v>
      </c>
      <c r="AP255" s="4">
        <v>10</v>
      </c>
      <c r="AQ255" s="4">
        <v>469</v>
      </c>
      <c r="AR255" s="4">
        <v>35</v>
      </c>
      <c r="AS255" s="4">
        <v>163</v>
      </c>
      <c r="AU255" s="4">
        <v>1</v>
      </c>
      <c r="AV255" s="4">
        <v>4</v>
      </c>
      <c r="AW255" s="4">
        <v>5</v>
      </c>
      <c r="AX255" s="4">
        <v>23</v>
      </c>
      <c r="AZ255" s="4">
        <v>1</v>
      </c>
      <c r="BC255" s="4">
        <v>0</v>
      </c>
      <c r="BD255" s="4">
        <v>0</v>
      </c>
      <c r="BE255" s="4">
        <v>0</v>
      </c>
      <c r="BF255" s="4">
        <v>-366832272</v>
      </c>
      <c r="BJ255" s="6">
        <v>1987</v>
      </c>
      <c r="BK255" s="7">
        <f t="shared" si="8"/>
        <v>0</v>
      </c>
      <c r="BL255" s="4" t="str">
        <f t="shared" si="9"/>
        <v>Util Gen Land Rights Mitchell</v>
      </c>
    </row>
    <row r="256" spans="1:64" hidden="1" x14ac:dyDescent="0.2">
      <c r="A256" s="4">
        <v>2020</v>
      </c>
      <c r="B256" s="4" t="s">
        <v>11</v>
      </c>
      <c r="C256" s="4" t="s">
        <v>178</v>
      </c>
      <c r="D256" s="4" t="s">
        <v>266</v>
      </c>
      <c r="E256" s="4" t="s">
        <v>286</v>
      </c>
      <c r="F256" s="4" t="s">
        <v>296</v>
      </c>
      <c r="G256" s="5">
        <v>36008</v>
      </c>
      <c r="H256" s="4">
        <v>10.51</v>
      </c>
      <c r="I256" s="4">
        <v>11.24</v>
      </c>
      <c r="J256" s="4">
        <v>11.24</v>
      </c>
      <c r="K256" s="4">
        <v>0</v>
      </c>
      <c r="L256" s="4">
        <v>0</v>
      </c>
      <c r="M256" s="4">
        <v>0</v>
      </c>
      <c r="N256" s="4">
        <v>10.51</v>
      </c>
      <c r="O256" s="4">
        <v>11.24</v>
      </c>
      <c r="P256" s="4">
        <v>11.24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E256" s="4" t="s">
        <v>182</v>
      </c>
      <c r="AF256" s="4" t="s">
        <v>288</v>
      </c>
      <c r="AG256" s="4" t="s">
        <v>289</v>
      </c>
      <c r="AH256" s="4" t="s">
        <v>270</v>
      </c>
      <c r="AJ256" s="4" t="s">
        <v>288</v>
      </c>
      <c r="AM256" s="4" t="s">
        <v>187</v>
      </c>
      <c r="AO256" s="4">
        <v>117</v>
      </c>
      <c r="AP256" s="4">
        <v>10</v>
      </c>
      <c r="AQ256" s="4">
        <v>469</v>
      </c>
      <c r="AR256" s="4">
        <v>35</v>
      </c>
      <c r="AS256" s="4">
        <v>164</v>
      </c>
      <c r="AU256" s="4">
        <v>1</v>
      </c>
      <c r="AV256" s="4">
        <v>4</v>
      </c>
      <c r="AW256" s="4">
        <v>5</v>
      </c>
      <c r="AX256" s="4">
        <v>23</v>
      </c>
      <c r="AZ256" s="4">
        <v>1</v>
      </c>
      <c r="BC256" s="4">
        <v>0</v>
      </c>
      <c r="BD256" s="4">
        <v>0</v>
      </c>
      <c r="BE256" s="4">
        <v>0</v>
      </c>
      <c r="BF256" s="4">
        <v>-366832490</v>
      </c>
      <c r="BJ256" s="6">
        <v>1987</v>
      </c>
      <c r="BK256" s="7">
        <f t="shared" si="8"/>
        <v>0</v>
      </c>
      <c r="BL256" s="4" t="str">
        <f t="shared" si="9"/>
        <v>Util Gen Land Rights Mitchell</v>
      </c>
    </row>
    <row r="257" spans="1:64" hidden="1" x14ac:dyDescent="0.2">
      <c r="A257" s="4">
        <v>2020</v>
      </c>
      <c r="B257" s="4" t="s">
        <v>11</v>
      </c>
      <c r="C257" s="4" t="s">
        <v>178</v>
      </c>
      <c r="D257" s="4" t="s">
        <v>266</v>
      </c>
      <c r="E257" s="4" t="s">
        <v>286</v>
      </c>
      <c r="F257" s="4" t="s">
        <v>297</v>
      </c>
      <c r="G257" s="5">
        <v>36039</v>
      </c>
      <c r="H257" s="4">
        <v>13.6</v>
      </c>
      <c r="I257" s="4">
        <v>14.55</v>
      </c>
      <c r="J257" s="4">
        <v>14.55</v>
      </c>
      <c r="K257" s="4">
        <v>0</v>
      </c>
      <c r="L257" s="4">
        <v>0</v>
      </c>
      <c r="M257" s="4">
        <v>0</v>
      </c>
      <c r="N257" s="4">
        <v>13.6</v>
      </c>
      <c r="O257" s="4">
        <v>14.55</v>
      </c>
      <c r="P257" s="4">
        <v>14.55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E257" s="4" t="s">
        <v>182</v>
      </c>
      <c r="AF257" s="4" t="s">
        <v>288</v>
      </c>
      <c r="AG257" s="4" t="s">
        <v>289</v>
      </c>
      <c r="AH257" s="4" t="s">
        <v>270</v>
      </c>
      <c r="AJ257" s="4" t="s">
        <v>288</v>
      </c>
      <c r="AM257" s="4" t="s">
        <v>187</v>
      </c>
      <c r="AO257" s="4">
        <v>117</v>
      </c>
      <c r="AP257" s="4">
        <v>10</v>
      </c>
      <c r="AQ257" s="4">
        <v>469</v>
      </c>
      <c r="AR257" s="4">
        <v>35</v>
      </c>
      <c r="AS257" s="4">
        <v>165</v>
      </c>
      <c r="AU257" s="4">
        <v>1</v>
      </c>
      <c r="AV257" s="4">
        <v>4</v>
      </c>
      <c r="AW257" s="4">
        <v>5</v>
      </c>
      <c r="AX257" s="4">
        <v>23</v>
      </c>
      <c r="AZ257" s="4">
        <v>1</v>
      </c>
      <c r="BC257" s="4">
        <v>0</v>
      </c>
      <c r="BD257" s="4">
        <v>0</v>
      </c>
      <c r="BE257" s="4">
        <v>0</v>
      </c>
      <c r="BF257" s="4">
        <v>-366832709</v>
      </c>
      <c r="BJ257" s="6">
        <v>1987</v>
      </c>
      <c r="BK257" s="7">
        <f t="shared" si="8"/>
        <v>0</v>
      </c>
      <c r="BL257" s="4" t="str">
        <f t="shared" si="9"/>
        <v>Util Gen Land Rights Mitchell</v>
      </c>
    </row>
    <row r="258" spans="1:64" hidden="1" x14ac:dyDescent="0.2">
      <c r="A258" s="4">
        <v>2020</v>
      </c>
      <c r="B258" s="4" t="s">
        <v>11</v>
      </c>
      <c r="C258" s="4" t="s">
        <v>178</v>
      </c>
      <c r="D258" s="4" t="s">
        <v>266</v>
      </c>
      <c r="E258" s="4" t="s">
        <v>286</v>
      </c>
      <c r="F258" s="4" t="s">
        <v>298</v>
      </c>
      <c r="G258" s="5">
        <v>36069</v>
      </c>
      <c r="H258" s="4">
        <v>11.16</v>
      </c>
      <c r="I258" s="4">
        <v>11.94</v>
      </c>
      <c r="J258" s="4">
        <v>11.94</v>
      </c>
      <c r="K258" s="4">
        <v>0</v>
      </c>
      <c r="L258" s="4">
        <v>0</v>
      </c>
      <c r="M258" s="4">
        <v>0</v>
      </c>
      <c r="N258" s="4">
        <v>11.16</v>
      </c>
      <c r="O258" s="4">
        <v>11.94</v>
      </c>
      <c r="P258" s="4">
        <v>11.94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E258" s="4" t="s">
        <v>182</v>
      </c>
      <c r="AF258" s="4" t="s">
        <v>288</v>
      </c>
      <c r="AG258" s="4" t="s">
        <v>289</v>
      </c>
      <c r="AH258" s="4" t="s">
        <v>270</v>
      </c>
      <c r="AJ258" s="4" t="s">
        <v>288</v>
      </c>
      <c r="AM258" s="4" t="s">
        <v>187</v>
      </c>
      <c r="AO258" s="4">
        <v>117</v>
      </c>
      <c r="AP258" s="4">
        <v>10</v>
      </c>
      <c r="AQ258" s="4">
        <v>469</v>
      </c>
      <c r="AR258" s="4">
        <v>35</v>
      </c>
      <c r="AS258" s="4">
        <v>604</v>
      </c>
      <c r="AU258" s="4">
        <v>1</v>
      </c>
      <c r="AV258" s="4">
        <v>4</v>
      </c>
      <c r="AW258" s="4">
        <v>5</v>
      </c>
      <c r="AX258" s="4">
        <v>23</v>
      </c>
      <c r="AZ258" s="4">
        <v>1</v>
      </c>
      <c r="BC258" s="4">
        <v>0</v>
      </c>
      <c r="BD258" s="4">
        <v>0</v>
      </c>
      <c r="BE258" s="4">
        <v>0</v>
      </c>
      <c r="BF258" s="4">
        <v>-366832514</v>
      </c>
      <c r="BJ258" s="6">
        <v>1987</v>
      </c>
      <c r="BK258" s="7">
        <f t="shared" si="8"/>
        <v>0</v>
      </c>
      <c r="BL258" s="4" t="str">
        <f t="shared" si="9"/>
        <v>Util Gen Land Rights Mitchell</v>
      </c>
    </row>
    <row r="259" spans="1:64" hidden="1" x14ac:dyDescent="0.2">
      <c r="A259" s="4">
        <v>2020</v>
      </c>
      <c r="B259" s="4" t="s">
        <v>11</v>
      </c>
      <c r="C259" s="4" t="s">
        <v>178</v>
      </c>
      <c r="D259" s="4" t="s">
        <v>266</v>
      </c>
      <c r="E259" s="4" t="s">
        <v>286</v>
      </c>
      <c r="F259" s="4" t="s">
        <v>299</v>
      </c>
      <c r="G259" s="5">
        <v>36100</v>
      </c>
      <c r="H259" s="4">
        <v>134.85</v>
      </c>
      <c r="I259" s="4">
        <v>144.22</v>
      </c>
      <c r="J259" s="4">
        <v>144.22</v>
      </c>
      <c r="K259" s="4">
        <v>0</v>
      </c>
      <c r="L259" s="4">
        <v>0</v>
      </c>
      <c r="M259" s="4">
        <v>0</v>
      </c>
      <c r="N259" s="4">
        <v>134.85</v>
      </c>
      <c r="O259" s="4">
        <v>144.22</v>
      </c>
      <c r="P259" s="4">
        <v>144.22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E259" s="4" t="s">
        <v>182</v>
      </c>
      <c r="AF259" s="4" t="s">
        <v>288</v>
      </c>
      <c r="AG259" s="4" t="s">
        <v>289</v>
      </c>
      <c r="AH259" s="4" t="s">
        <v>270</v>
      </c>
      <c r="AJ259" s="4" t="s">
        <v>288</v>
      </c>
      <c r="AM259" s="4" t="s">
        <v>187</v>
      </c>
      <c r="AO259" s="4">
        <v>117</v>
      </c>
      <c r="AP259" s="4">
        <v>10</v>
      </c>
      <c r="AQ259" s="4">
        <v>469</v>
      </c>
      <c r="AR259" s="4">
        <v>35</v>
      </c>
      <c r="AS259" s="4">
        <v>167</v>
      </c>
      <c r="AU259" s="4">
        <v>1</v>
      </c>
      <c r="AV259" s="4">
        <v>4</v>
      </c>
      <c r="AW259" s="4">
        <v>5</v>
      </c>
      <c r="AX259" s="4">
        <v>23</v>
      </c>
      <c r="AZ259" s="4">
        <v>1</v>
      </c>
      <c r="BC259" s="4">
        <v>0</v>
      </c>
      <c r="BD259" s="4">
        <v>0</v>
      </c>
      <c r="BE259" s="4">
        <v>0</v>
      </c>
      <c r="BF259" s="4">
        <v>-366832522</v>
      </c>
      <c r="BJ259" s="6">
        <v>1987</v>
      </c>
      <c r="BK259" s="7">
        <f t="shared" si="8"/>
        <v>0</v>
      </c>
      <c r="BL259" s="4" t="str">
        <f t="shared" si="9"/>
        <v>Util Gen Land Rights Mitchell</v>
      </c>
    </row>
    <row r="260" spans="1:64" hidden="1" x14ac:dyDescent="0.2">
      <c r="A260" s="4">
        <v>2020</v>
      </c>
      <c r="B260" s="4" t="s">
        <v>11</v>
      </c>
      <c r="C260" s="4" t="s">
        <v>178</v>
      </c>
      <c r="D260" s="4" t="s">
        <v>266</v>
      </c>
      <c r="E260" s="4" t="s">
        <v>286</v>
      </c>
      <c r="F260" s="4" t="s">
        <v>300</v>
      </c>
      <c r="G260" s="5">
        <v>36130</v>
      </c>
      <c r="H260" s="4">
        <v>-315.08999999999997</v>
      </c>
      <c r="I260" s="4">
        <v>-336.99</v>
      </c>
      <c r="J260" s="4">
        <v>-336.99</v>
      </c>
      <c r="K260" s="4">
        <v>0</v>
      </c>
      <c r="L260" s="4">
        <v>0</v>
      </c>
      <c r="M260" s="4">
        <v>0</v>
      </c>
      <c r="N260" s="4">
        <v>-315.08999999999997</v>
      </c>
      <c r="O260" s="4">
        <v>-336.99</v>
      </c>
      <c r="P260" s="4">
        <v>-336.99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E260" s="4" t="s">
        <v>182</v>
      </c>
      <c r="AF260" s="4" t="s">
        <v>288</v>
      </c>
      <c r="AG260" s="4" t="s">
        <v>289</v>
      </c>
      <c r="AH260" s="4" t="s">
        <v>270</v>
      </c>
      <c r="AJ260" s="4" t="s">
        <v>288</v>
      </c>
      <c r="AM260" s="4" t="s">
        <v>187</v>
      </c>
      <c r="AO260" s="4">
        <v>117</v>
      </c>
      <c r="AP260" s="4">
        <v>10</v>
      </c>
      <c r="AQ260" s="4">
        <v>469</v>
      </c>
      <c r="AR260" s="4">
        <v>35</v>
      </c>
      <c r="AS260" s="4">
        <v>166</v>
      </c>
      <c r="AU260" s="4">
        <v>1</v>
      </c>
      <c r="AV260" s="4">
        <v>4</v>
      </c>
      <c r="AW260" s="4">
        <v>5</v>
      </c>
      <c r="AX260" s="4">
        <v>23</v>
      </c>
      <c r="AZ260" s="4">
        <v>1</v>
      </c>
      <c r="BC260" s="4">
        <v>0</v>
      </c>
      <c r="BD260" s="4">
        <v>0</v>
      </c>
      <c r="BE260" s="4">
        <v>0</v>
      </c>
      <c r="BF260" s="4">
        <v>-366832677</v>
      </c>
      <c r="BJ260" s="6">
        <v>1987</v>
      </c>
      <c r="BK260" s="7">
        <f t="shared" si="8"/>
        <v>0</v>
      </c>
      <c r="BL260" s="4" t="str">
        <f t="shared" si="9"/>
        <v>Util Gen Land Rights Mitchell</v>
      </c>
    </row>
    <row r="261" spans="1:64" hidden="1" x14ac:dyDescent="0.2">
      <c r="A261" s="4">
        <v>2020</v>
      </c>
      <c r="B261" s="4" t="s">
        <v>11</v>
      </c>
      <c r="C261" s="4" t="s">
        <v>178</v>
      </c>
      <c r="D261" s="4" t="s">
        <v>236</v>
      </c>
      <c r="E261" s="4" t="s">
        <v>286</v>
      </c>
      <c r="F261" s="4" t="s">
        <v>301</v>
      </c>
      <c r="H261" s="4">
        <v>453007.93</v>
      </c>
      <c r="I261" s="4">
        <v>454641.42</v>
      </c>
      <c r="J261" s="4">
        <v>454641.42</v>
      </c>
      <c r="K261" s="4">
        <v>0</v>
      </c>
      <c r="L261" s="4">
        <v>0</v>
      </c>
      <c r="M261" s="4">
        <v>0</v>
      </c>
      <c r="N261" s="4">
        <v>453007.93</v>
      </c>
      <c r="O261" s="4">
        <v>454641.42</v>
      </c>
      <c r="P261" s="4">
        <v>454641.42</v>
      </c>
      <c r="Q261" s="4">
        <v>0</v>
      </c>
      <c r="R261" s="4">
        <v>0</v>
      </c>
      <c r="S261" s="4">
        <v>0</v>
      </c>
      <c r="T261" s="4">
        <v>33.75</v>
      </c>
      <c r="U261" s="4">
        <v>33.75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E261" s="4" t="s">
        <v>182</v>
      </c>
      <c r="AF261" s="4" t="s">
        <v>288</v>
      </c>
      <c r="AG261" s="4" t="s">
        <v>289</v>
      </c>
      <c r="AH261" s="4" t="s">
        <v>270</v>
      </c>
      <c r="AJ261" s="4" t="s">
        <v>288</v>
      </c>
      <c r="AK261" s="4" t="s">
        <v>302</v>
      </c>
      <c r="AM261" s="4" t="s">
        <v>187</v>
      </c>
      <c r="AO261" s="4">
        <v>117</v>
      </c>
      <c r="AP261" s="4">
        <v>10</v>
      </c>
      <c r="AQ261" s="4">
        <v>592</v>
      </c>
      <c r="AR261" s="4">
        <v>35</v>
      </c>
      <c r="AS261" s="4">
        <v>7</v>
      </c>
      <c r="AU261" s="4">
        <v>1</v>
      </c>
      <c r="AV261" s="4">
        <v>4</v>
      </c>
      <c r="AW261" s="4">
        <v>5</v>
      </c>
      <c r="AX261" s="4">
        <v>23</v>
      </c>
      <c r="AZ261" s="4">
        <v>1</v>
      </c>
      <c r="BA261" s="4">
        <v>6</v>
      </c>
      <c r="BC261" s="4">
        <v>0</v>
      </c>
      <c r="BD261" s="4">
        <v>0</v>
      </c>
      <c r="BE261" s="4">
        <v>0</v>
      </c>
      <c r="BF261" s="4">
        <v>-366832489</v>
      </c>
      <c r="BJ261" s="6">
        <v>1987</v>
      </c>
      <c r="BK261" s="7">
        <f t="shared" si="8"/>
        <v>0</v>
      </c>
      <c r="BL261" s="4" t="str">
        <f t="shared" si="9"/>
        <v>Util Steam Improv Mitchell</v>
      </c>
    </row>
    <row r="262" spans="1:64" hidden="1" x14ac:dyDescent="0.2">
      <c r="A262" s="4">
        <v>2020</v>
      </c>
      <c r="B262" s="4" t="s">
        <v>11</v>
      </c>
      <c r="C262" s="4" t="s">
        <v>178</v>
      </c>
      <c r="D262" s="4" t="s">
        <v>272</v>
      </c>
      <c r="E262" s="4" t="s">
        <v>286</v>
      </c>
      <c r="F262" s="4" t="s">
        <v>303</v>
      </c>
      <c r="H262" s="4">
        <v>0.3</v>
      </c>
      <c r="I262" s="4">
        <v>0.3</v>
      </c>
      <c r="J262" s="4">
        <v>0.3</v>
      </c>
      <c r="K262" s="4">
        <v>0</v>
      </c>
      <c r="L262" s="4">
        <v>0</v>
      </c>
      <c r="M262" s="4">
        <v>0</v>
      </c>
      <c r="N262" s="4">
        <v>0.3</v>
      </c>
      <c r="O262" s="4">
        <v>0.3</v>
      </c>
      <c r="P262" s="4">
        <v>0.3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E262" s="4" t="s">
        <v>182</v>
      </c>
      <c r="AF262" s="4" t="s">
        <v>288</v>
      </c>
      <c r="AG262" s="4" t="s">
        <v>289</v>
      </c>
      <c r="AH262" s="4" t="s">
        <v>270</v>
      </c>
      <c r="AJ262" s="4" t="s">
        <v>288</v>
      </c>
      <c r="AK262" s="4" t="s">
        <v>304</v>
      </c>
      <c r="AM262" s="4" t="s">
        <v>187</v>
      </c>
      <c r="AO262" s="4">
        <v>117</v>
      </c>
      <c r="AP262" s="4">
        <v>10</v>
      </c>
      <c r="AQ262" s="4">
        <v>484</v>
      </c>
      <c r="AR262" s="4">
        <v>35</v>
      </c>
      <c r="AS262" s="4">
        <v>3</v>
      </c>
      <c r="AU262" s="4">
        <v>1</v>
      </c>
      <c r="AV262" s="4">
        <v>4</v>
      </c>
      <c r="AW262" s="4">
        <v>5</v>
      </c>
      <c r="AX262" s="4">
        <v>23</v>
      </c>
      <c r="AZ262" s="4">
        <v>1</v>
      </c>
      <c r="BA262" s="4">
        <v>3</v>
      </c>
      <c r="BC262" s="4">
        <v>0</v>
      </c>
      <c r="BD262" s="4">
        <v>0</v>
      </c>
      <c r="BE262" s="4">
        <v>0</v>
      </c>
      <c r="BF262" s="4">
        <v>-366832286</v>
      </c>
      <c r="BJ262" s="6">
        <v>1987</v>
      </c>
      <c r="BK262" s="7">
        <f t="shared" si="8"/>
        <v>0</v>
      </c>
      <c r="BL262" s="4" t="str">
        <f>'Generic Tax Classes'!$A$4</f>
        <v>Utility General Plant</v>
      </c>
    </row>
    <row r="263" spans="1:64" hidden="1" x14ac:dyDescent="0.2">
      <c r="A263" s="4">
        <v>2020</v>
      </c>
      <c r="B263" s="4" t="s">
        <v>11</v>
      </c>
      <c r="C263" s="4" t="s">
        <v>178</v>
      </c>
      <c r="D263" s="4" t="s">
        <v>273</v>
      </c>
      <c r="E263" s="4" t="s">
        <v>286</v>
      </c>
      <c r="F263" s="4" t="s">
        <v>303</v>
      </c>
      <c r="H263" s="4">
        <v>4761.0600000000004</v>
      </c>
      <c r="I263" s="4">
        <v>4719.8900000000003</v>
      </c>
      <c r="J263" s="4">
        <v>4719.8900000000003</v>
      </c>
      <c r="K263" s="4">
        <v>0</v>
      </c>
      <c r="L263" s="4">
        <v>0</v>
      </c>
      <c r="M263" s="4">
        <v>0</v>
      </c>
      <c r="N263" s="4">
        <v>4761.0600000000004</v>
      </c>
      <c r="O263" s="4">
        <v>4719.8900000000003</v>
      </c>
      <c r="P263" s="4">
        <v>4719.8900000000003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E263" s="4" t="s">
        <v>182</v>
      </c>
      <c r="AF263" s="4" t="s">
        <v>288</v>
      </c>
      <c r="AG263" s="4" t="s">
        <v>289</v>
      </c>
      <c r="AH263" s="4" t="s">
        <v>270</v>
      </c>
      <c r="AJ263" s="4" t="s">
        <v>288</v>
      </c>
      <c r="AK263" s="4" t="s">
        <v>304</v>
      </c>
      <c r="AM263" s="4" t="s">
        <v>187</v>
      </c>
      <c r="AO263" s="4">
        <v>117</v>
      </c>
      <c r="AP263" s="4">
        <v>10</v>
      </c>
      <c r="AQ263" s="4">
        <v>528</v>
      </c>
      <c r="AR263" s="4">
        <v>35</v>
      </c>
      <c r="AS263" s="4">
        <v>3</v>
      </c>
      <c r="AU263" s="4">
        <v>1</v>
      </c>
      <c r="AV263" s="4">
        <v>4</v>
      </c>
      <c r="AW263" s="4">
        <v>5</v>
      </c>
      <c r="AX263" s="4">
        <v>23</v>
      </c>
      <c r="AZ263" s="4">
        <v>1</v>
      </c>
      <c r="BA263" s="4">
        <v>3</v>
      </c>
      <c r="BC263" s="4">
        <v>0</v>
      </c>
      <c r="BD263" s="4">
        <v>0</v>
      </c>
      <c r="BE263" s="4">
        <v>0</v>
      </c>
      <c r="BF263" s="4">
        <v>-366832665</v>
      </c>
      <c r="BJ263" s="6">
        <v>1987</v>
      </c>
      <c r="BK263" s="7">
        <f t="shared" si="8"/>
        <v>0</v>
      </c>
      <c r="BL263" s="4" t="str">
        <f t="shared" si="9"/>
        <v>Utility Mining Equipment Mitchell</v>
      </c>
    </row>
    <row r="264" spans="1:64" hidden="1" x14ac:dyDescent="0.2">
      <c r="A264" s="4">
        <v>2020</v>
      </c>
      <c r="B264" s="4" t="s">
        <v>11</v>
      </c>
      <c r="C264" s="4" t="s">
        <v>178</v>
      </c>
      <c r="D264" s="4" t="s">
        <v>104</v>
      </c>
      <c r="E264" s="4" t="s">
        <v>286</v>
      </c>
      <c r="F264" s="4" t="s">
        <v>301</v>
      </c>
      <c r="H264" s="4">
        <v>375281.34</v>
      </c>
      <c r="I264" s="4">
        <v>384858.75</v>
      </c>
      <c r="J264" s="4">
        <v>384858.75</v>
      </c>
      <c r="K264" s="4">
        <v>0</v>
      </c>
      <c r="L264" s="4">
        <v>0</v>
      </c>
      <c r="M264" s="4">
        <v>13.02</v>
      </c>
      <c r="N264" s="4">
        <v>374898.81</v>
      </c>
      <c r="O264" s="4">
        <v>384817.1</v>
      </c>
      <c r="P264" s="4">
        <v>384817.1</v>
      </c>
      <c r="Q264" s="4">
        <v>0</v>
      </c>
      <c r="R264" s="4">
        <v>41.65</v>
      </c>
      <c r="S264" s="4">
        <v>346.79</v>
      </c>
      <c r="T264" s="4">
        <v>3780.2</v>
      </c>
      <c r="U264" s="4">
        <v>4126.99</v>
      </c>
      <c r="V264" s="4">
        <v>346.79</v>
      </c>
      <c r="W264" s="4">
        <v>0</v>
      </c>
      <c r="X264" s="4">
        <v>0</v>
      </c>
      <c r="Y264" s="4">
        <v>82.87</v>
      </c>
      <c r="Z264" s="4">
        <v>13.02</v>
      </c>
      <c r="AA264" s="4">
        <v>0</v>
      </c>
      <c r="AB264" s="4">
        <v>0</v>
      </c>
      <c r="AC264" s="4">
        <v>0</v>
      </c>
      <c r="AE264" s="4" t="s">
        <v>182</v>
      </c>
      <c r="AF264" s="4" t="s">
        <v>288</v>
      </c>
      <c r="AG264" s="4" t="s">
        <v>289</v>
      </c>
      <c r="AH264" s="4" t="s">
        <v>270</v>
      </c>
      <c r="AJ264" s="4" t="s">
        <v>288</v>
      </c>
      <c r="AK264" s="4" t="s">
        <v>302</v>
      </c>
      <c r="AM264" s="4" t="s">
        <v>187</v>
      </c>
      <c r="AO264" s="4">
        <v>117</v>
      </c>
      <c r="AP264" s="4">
        <v>10</v>
      </c>
      <c r="AQ264" s="4">
        <v>101030</v>
      </c>
      <c r="AR264" s="4">
        <v>35</v>
      </c>
      <c r="AS264" s="4">
        <v>7</v>
      </c>
      <c r="AU264" s="4">
        <v>1</v>
      </c>
      <c r="AV264" s="4">
        <v>4</v>
      </c>
      <c r="AW264" s="4">
        <v>5</v>
      </c>
      <c r="AX264" s="4">
        <v>23</v>
      </c>
      <c r="AZ264" s="4">
        <v>1</v>
      </c>
      <c r="BA264" s="4">
        <v>6</v>
      </c>
      <c r="BC264" s="4">
        <v>0</v>
      </c>
      <c r="BD264" s="4">
        <v>0</v>
      </c>
      <c r="BE264" s="4">
        <v>0</v>
      </c>
      <c r="BF264" s="4">
        <v>-366832984</v>
      </c>
      <c r="BJ264" s="6">
        <v>1987</v>
      </c>
      <c r="BK264" s="7">
        <f t="shared" si="8"/>
        <v>0</v>
      </c>
      <c r="BL264" s="4" t="str">
        <f t="shared" si="9"/>
        <v>Utility Steam Production</v>
      </c>
    </row>
    <row r="265" spans="1:64" hidden="1" x14ac:dyDescent="0.2">
      <c r="A265" s="4">
        <v>2020</v>
      </c>
      <c r="B265" s="4" t="s">
        <v>11</v>
      </c>
      <c r="C265" s="4" t="s">
        <v>178</v>
      </c>
      <c r="D265" s="4" t="s">
        <v>230</v>
      </c>
      <c r="E265" s="4" t="s">
        <v>286</v>
      </c>
      <c r="F265" s="4" t="s">
        <v>301</v>
      </c>
      <c r="H265" s="4">
        <v>1245242.8</v>
      </c>
      <c r="I265" s="4">
        <v>882580.25</v>
      </c>
      <c r="J265" s="4">
        <v>882580.25</v>
      </c>
      <c r="K265" s="4">
        <v>0</v>
      </c>
      <c r="L265" s="4">
        <v>0</v>
      </c>
      <c r="M265" s="4">
        <v>0</v>
      </c>
      <c r="N265" s="4">
        <v>1245242.8</v>
      </c>
      <c r="O265" s="4">
        <v>882580.25</v>
      </c>
      <c r="P265" s="4">
        <v>882580.25</v>
      </c>
      <c r="Q265" s="4">
        <v>0</v>
      </c>
      <c r="R265" s="4">
        <v>0</v>
      </c>
      <c r="S265" s="4">
        <v>0</v>
      </c>
      <c r="T265" s="4">
        <v>3116.33</v>
      </c>
      <c r="U265" s="4">
        <v>3116.33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E265" s="4" t="s">
        <v>182</v>
      </c>
      <c r="AF265" s="4" t="s">
        <v>288</v>
      </c>
      <c r="AG265" s="4" t="s">
        <v>289</v>
      </c>
      <c r="AH265" s="4" t="s">
        <v>270</v>
      </c>
      <c r="AJ265" s="4" t="s">
        <v>288</v>
      </c>
      <c r="AK265" s="4" t="s">
        <v>302</v>
      </c>
      <c r="AM265" s="4" t="s">
        <v>187</v>
      </c>
      <c r="AO265" s="4">
        <v>117</v>
      </c>
      <c r="AP265" s="4">
        <v>10</v>
      </c>
      <c r="AQ265" s="4">
        <v>607</v>
      </c>
      <c r="AR265" s="4">
        <v>35</v>
      </c>
      <c r="AS265" s="4">
        <v>7</v>
      </c>
      <c r="AU265" s="4">
        <v>1</v>
      </c>
      <c r="AV265" s="4">
        <v>4</v>
      </c>
      <c r="AW265" s="4">
        <v>5</v>
      </c>
      <c r="AX265" s="4">
        <v>23</v>
      </c>
      <c r="AZ265" s="4">
        <v>1</v>
      </c>
      <c r="BA265" s="4">
        <v>6</v>
      </c>
      <c r="BC265" s="4">
        <v>0</v>
      </c>
      <c r="BD265" s="4">
        <v>0</v>
      </c>
      <c r="BE265" s="4">
        <v>0</v>
      </c>
      <c r="BF265" s="4">
        <v>-366832532</v>
      </c>
      <c r="BJ265" s="6">
        <v>1987</v>
      </c>
      <c r="BK265" s="7">
        <f t="shared" si="8"/>
        <v>0</v>
      </c>
      <c r="BL265" s="4" t="str">
        <f>'Generic Tax Classes'!$A$2</f>
        <v>Utility Steam Production</v>
      </c>
    </row>
    <row r="266" spans="1:64" hidden="1" x14ac:dyDescent="0.2">
      <c r="A266" s="4">
        <v>2020</v>
      </c>
      <c r="B266" s="4" t="s">
        <v>11</v>
      </c>
      <c r="C266" s="4" t="s">
        <v>178</v>
      </c>
      <c r="D266" s="4" t="s">
        <v>230</v>
      </c>
      <c r="E266" s="4" t="s">
        <v>286</v>
      </c>
      <c r="F266" s="4" t="s">
        <v>301</v>
      </c>
      <c r="H266" s="4">
        <v>774817.56</v>
      </c>
      <c r="I266" s="4">
        <v>785802.99</v>
      </c>
      <c r="J266" s="4">
        <v>785802.99</v>
      </c>
      <c r="K266" s="4">
        <v>0</v>
      </c>
      <c r="L266" s="4">
        <v>0</v>
      </c>
      <c r="M266" s="4">
        <v>0</v>
      </c>
      <c r="N266" s="4">
        <v>774817.56</v>
      </c>
      <c r="O266" s="4">
        <v>785802.99</v>
      </c>
      <c r="P266" s="4">
        <v>785802.99</v>
      </c>
      <c r="Q266" s="4">
        <v>0</v>
      </c>
      <c r="R266" s="4">
        <v>0</v>
      </c>
      <c r="S266" s="4">
        <v>0</v>
      </c>
      <c r="T266" s="4">
        <v>6565.01</v>
      </c>
      <c r="U266" s="4">
        <v>6565.01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E266" s="4" t="s">
        <v>182</v>
      </c>
      <c r="AF266" s="4" t="s">
        <v>288</v>
      </c>
      <c r="AG266" s="4" t="s">
        <v>289</v>
      </c>
      <c r="AH266" s="4" t="s">
        <v>270</v>
      </c>
      <c r="AJ266" s="4" t="s">
        <v>288</v>
      </c>
      <c r="AK266" s="4" t="s">
        <v>302</v>
      </c>
      <c r="AM266" s="4" t="s">
        <v>187</v>
      </c>
      <c r="AO266" s="4">
        <v>117</v>
      </c>
      <c r="AP266" s="4">
        <v>10</v>
      </c>
      <c r="AQ266" s="4">
        <v>607</v>
      </c>
      <c r="AR266" s="4">
        <v>35</v>
      </c>
      <c r="AS266" s="4">
        <v>7</v>
      </c>
      <c r="AU266" s="4">
        <v>1</v>
      </c>
      <c r="AV266" s="4">
        <v>4</v>
      </c>
      <c r="AW266" s="4">
        <v>5</v>
      </c>
      <c r="AX266" s="4">
        <v>23</v>
      </c>
      <c r="AZ266" s="4">
        <v>1</v>
      </c>
      <c r="BA266" s="4">
        <v>6</v>
      </c>
      <c r="BC266" s="4">
        <v>0</v>
      </c>
      <c r="BD266" s="4">
        <v>0</v>
      </c>
      <c r="BE266" s="4">
        <v>0</v>
      </c>
      <c r="BF266" s="4">
        <v>-366832411</v>
      </c>
      <c r="BJ266" s="6">
        <v>1987</v>
      </c>
      <c r="BK266" s="7">
        <f t="shared" si="8"/>
        <v>0</v>
      </c>
      <c r="BL266" s="4" t="str">
        <f>'Generic Tax Classes'!$A$2</f>
        <v>Utility Steam Production</v>
      </c>
    </row>
    <row r="267" spans="1:64" hidden="1" x14ac:dyDescent="0.2">
      <c r="A267" s="4">
        <v>2020</v>
      </c>
      <c r="B267" s="4" t="s">
        <v>11</v>
      </c>
      <c r="C267" s="4" t="s">
        <v>178</v>
      </c>
      <c r="D267" s="4" t="s">
        <v>188</v>
      </c>
      <c r="E267" s="4" t="s">
        <v>305</v>
      </c>
      <c r="F267" s="4" t="s">
        <v>283</v>
      </c>
      <c r="G267" s="5">
        <v>36130</v>
      </c>
      <c r="H267" s="4">
        <v>23.26</v>
      </c>
      <c r="I267" s="4">
        <v>22.51</v>
      </c>
      <c r="J267" s="4">
        <v>22.51</v>
      </c>
      <c r="K267" s="4">
        <v>0</v>
      </c>
      <c r="L267" s="4">
        <v>0</v>
      </c>
      <c r="M267" s="4">
        <v>0</v>
      </c>
      <c r="N267" s="4">
        <v>23.26</v>
      </c>
      <c r="O267" s="4">
        <v>22.51</v>
      </c>
      <c r="P267" s="4">
        <v>22.51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E267" s="4" t="s">
        <v>182</v>
      </c>
      <c r="AF267" s="4" t="s">
        <v>268</v>
      </c>
      <c r="AG267" s="4" t="s">
        <v>269</v>
      </c>
      <c r="AH267" s="4" t="s">
        <v>270</v>
      </c>
      <c r="AJ267" s="4" t="s">
        <v>186</v>
      </c>
      <c r="AM267" s="4" t="s">
        <v>187</v>
      </c>
      <c r="AO267" s="4">
        <v>117</v>
      </c>
      <c r="AP267" s="4">
        <v>10</v>
      </c>
      <c r="AQ267" s="4">
        <v>233</v>
      </c>
      <c r="AR267" s="4">
        <v>54</v>
      </c>
      <c r="AS267" s="4">
        <v>24</v>
      </c>
      <c r="AU267" s="4">
        <v>1</v>
      </c>
      <c r="AV267" s="4">
        <v>3</v>
      </c>
      <c r="AW267" s="4">
        <v>3</v>
      </c>
      <c r="AX267" s="4">
        <v>23</v>
      </c>
      <c r="AZ267" s="4">
        <v>2</v>
      </c>
      <c r="BC267" s="4">
        <v>0</v>
      </c>
      <c r="BD267" s="4">
        <v>0</v>
      </c>
      <c r="BE267" s="4">
        <v>0</v>
      </c>
      <c r="BF267" s="4">
        <v>-366832261</v>
      </c>
      <c r="BJ267" s="6">
        <v>1987</v>
      </c>
      <c r="BK267" s="7">
        <f t="shared" si="8"/>
        <v>0</v>
      </c>
      <c r="BL267" s="4" t="str">
        <f t="shared" si="9"/>
        <v>NonUtility General Mitchell</v>
      </c>
    </row>
    <row r="268" spans="1:64" hidden="1" x14ac:dyDescent="0.2">
      <c r="A268" s="4">
        <v>2020</v>
      </c>
      <c r="B268" s="4" t="s">
        <v>11</v>
      </c>
      <c r="C268" s="4" t="s">
        <v>178</v>
      </c>
      <c r="D268" s="4" t="s">
        <v>266</v>
      </c>
      <c r="E268" s="4" t="s">
        <v>305</v>
      </c>
      <c r="F268" s="4" t="s">
        <v>283</v>
      </c>
      <c r="G268" s="5">
        <v>36130</v>
      </c>
      <c r="H268" s="4">
        <v>1.1299999999999999</v>
      </c>
      <c r="I268" s="4">
        <v>1.1299999999999999</v>
      </c>
      <c r="J268" s="4">
        <v>1.1299999999999999</v>
      </c>
      <c r="K268" s="4">
        <v>0</v>
      </c>
      <c r="L268" s="4">
        <v>0</v>
      </c>
      <c r="M268" s="4">
        <v>0</v>
      </c>
      <c r="N268" s="4">
        <v>1.1299999999999999</v>
      </c>
      <c r="O268" s="4">
        <v>1.1299999999999999</v>
      </c>
      <c r="P268" s="4">
        <v>1.1299999999999999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E268" s="4" t="s">
        <v>182</v>
      </c>
      <c r="AF268" s="4" t="s">
        <v>268</v>
      </c>
      <c r="AG268" s="4" t="s">
        <v>269</v>
      </c>
      <c r="AH268" s="4" t="s">
        <v>270</v>
      </c>
      <c r="AJ268" s="4" t="s">
        <v>186</v>
      </c>
      <c r="AM268" s="4" t="s">
        <v>187</v>
      </c>
      <c r="AO268" s="4">
        <v>117</v>
      </c>
      <c r="AP268" s="4">
        <v>10</v>
      </c>
      <c r="AQ268" s="4">
        <v>469</v>
      </c>
      <c r="AR268" s="4">
        <v>54</v>
      </c>
      <c r="AS268" s="4">
        <v>24</v>
      </c>
      <c r="AU268" s="4">
        <v>1</v>
      </c>
      <c r="AV268" s="4">
        <v>3</v>
      </c>
      <c r="AW268" s="4">
        <v>3</v>
      </c>
      <c r="AX268" s="4">
        <v>23</v>
      </c>
      <c r="AZ268" s="4">
        <v>2</v>
      </c>
      <c r="BC268" s="4">
        <v>0</v>
      </c>
      <c r="BD268" s="4">
        <v>0</v>
      </c>
      <c r="BE268" s="4">
        <v>0</v>
      </c>
      <c r="BF268" s="4">
        <v>-366832544</v>
      </c>
      <c r="BJ268" s="6">
        <v>1987</v>
      </c>
      <c r="BK268" s="7">
        <f t="shared" si="8"/>
        <v>0</v>
      </c>
      <c r="BL268" s="4" t="str">
        <f t="shared" si="9"/>
        <v>Util Gen Land Rights Mitchell</v>
      </c>
    </row>
    <row r="269" spans="1:64" hidden="1" x14ac:dyDescent="0.2">
      <c r="A269" s="4">
        <v>2020</v>
      </c>
      <c r="B269" s="4" t="s">
        <v>11</v>
      </c>
      <c r="C269" s="4" t="s">
        <v>178</v>
      </c>
      <c r="D269" s="4" t="s">
        <v>236</v>
      </c>
      <c r="E269" s="4" t="s">
        <v>305</v>
      </c>
      <c r="F269" s="4" t="s">
        <v>274</v>
      </c>
      <c r="H269" s="4">
        <v>61714.92</v>
      </c>
      <c r="I269" s="4">
        <v>56317.47</v>
      </c>
      <c r="J269" s="4">
        <v>56317.47</v>
      </c>
      <c r="K269" s="4">
        <v>0</v>
      </c>
      <c r="L269" s="4">
        <v>0</v>
      </c>
      <c r="M269" s="4">
        <v>0</v>
      </c>
      <c r="N269" s="4">
        <v>61714.92</v>
      </c>
      <c r="O269" s="4">
        <v>56317.47</v>
      </c>
      <c r="P269" s="4">
        <v>56317.47</v>
      </c>
      <c r="Q269" s="4">
        <v>0</v>
      </c>
      <c r="R269" s="4">
        <v>0</v>
      </c>
      <c r="S269" s="4">
        <v>0</v>
      </c>
      <c r="T269" s="4">
        <v>4.18</v>
      </c>
      <c r="U269" s="4">
        <v>4.18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E269" s="4" t="s">
        <v>182</v>
      </c>
      <c r="AF269" s="4" t="s">
        <v>268</v>
      </c>
      <c r="AG269" s="4" t="s">
        <v>269</v>
      </c>
      <c r="AH269" s="4" t="s">
        <v>270</v>
      </c>
      <c r="AJ269" s="4" t="s">
        <v>186</v>
      </c>
      <c r="AM269" s="4" t="s">
        <v>187</v>
      </c>
      <c r="AO269" s="4">
        <v>117</v>
      </c>
      <c r="AP269" s="4">
        <v>10</v>
      </c>
      <c r="AQ269" s="4">
        <v>592</v>
      </c>
      <c r="AR269" s="4">
        <v>54</v>
      </c>
      <c r="AS269" s="4">
        <v>21</v>
      </c>
      <c r="AU269" s="4">
        <v>1</v>
      </c>
      <c r="AV269" s="4">
        <v>3</v>
      </c>
      <c r="AW269" s="4">
        <v>3</v>
      </c>
      <c r="AX269" s="4">
        <v>23</v>
      </c>
      <c r="AZ269" s="4">
        <v>2</v>
      </c>
      <c r="BC269" s="4">
        <v>0</v>
      </c>
      <c r="BD269" s="4">
        <v>0</v>
      </c>
      <c r="BE269" s="4">
        <v>0</v>
      </c>
      <c r="BF269" s="4">
        <v>-366832520</v>
      </c>
      <c r="BJ269" s="6">
        <v>1987</v>
      </c>
      <c r="BK269" s="7">
        <f t="shared" si="8"/>
        <v>0</v>
      </c>
      <c r="BL269" s="4" t="str">
        <f t="shared" si="9"/>
        <v>Util Steam Improv Mitchell</v>
      </c>
    </row>
    <row r="270" spans="1:64" hidden="1" x14ac:dyDescent="0.2">
      <c r="A270" s="4">
        <v>2020</v>
      </c>
      <c r="B270" s="4" t="s">
        <v>11</v>
      </c>
      <c r="C270" s="4" t="s">
        <v>178</v>
      </c>
      <c r="D270" s="4" t="s">
        <v>272</v>
      </c>
      <c r="E270" s="4" t="s">
        <v>305</v>
      </c>
      <c r="F270" s="4" t="s">
        <v>271</v>
      </c>
      <c r="H270" s="4">
        <v>0.04</v>
      </c>
      <c r="I270" s="4">
        <v>0.04</v>
      </c>
      <c r="J270" s="4">
        <v>0.04</v>
      </c>
      <c r="K270" s="4">
        <v>0</v>
      </c>
      <c r="L270" s="4">
        <v>0</v>
      </c>
      <c r="M270" s="4">
        <v>0</v>
      </c>
      <c r="N270" s="4">
        <v>0.04</v>
      </c>
      <c r="O270" s="4">
        <v>0.04</v>
      </c>
      <c r="P270" s="4">
        <v>0.04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E270" s="4" t="s">
        <v>182</v>
      </c>
      <c r="AF270" s="4" t="s">
        <v>268</v>
      </c>
      <c r="AG270" s="4" t="s">
        <v>269</v>
      </c>
      <c r="AH270" s="4" t="s">
        <v>270</v>
      </c>
      <c r="AJ270" s="4" t="s">
        <v>186</v>
      </c>
      <c r="AM270" s="4" t="s">
        <v>187</v>
      </c>
      <c r="AO270" s="4">
        <v>117</v>
      </c>
      <c r="AP270" s="4">
        <v>10</v>
      </c>
      <c r="AQ270" s="4">
        <v>484</v>
      </c>
      <c r="AR270" s="4">
        <v>54</v>
      </c>
      <c r="AS270" s="4">
        <v>19</v>
      </c>
      <c r="AU270" s="4">
        <v>1</v>
      </c>
      <c r="AV270" s="4">
        <v>3</v>
      </c>
      <c r="AW270" s="4">
        <v>3</v>
      </c>
      <c r="AX270" s="4">
        <v>23</v>
      </c>
      <c r="AZ270" s="4">
        <v>2</v>
      </c>
      <c r="BC270" s="4">
        <v>0</v>
      </c>
      <c r="BD270" s="4">
        <v>0</v>
      </c>
      <c r="BE270" s="4">
        <v>0</v>
      </c>
      <c r="BF270" s="4">
        <v>-366832356</v>
      </c>
      <c r="BJ270" s="6">
        <v>1987</v>
      </c>
      <c r="BK270" s="7">
        <f t="shared" si="8"/>
        <v>0</v>
      </c>
      <c r="BL270" s="4" t="str">
        <f>'Generic Tax Classes'!$A$4</f>
        <v>Utility General Plant</v>
      </c>
    </row>
    <row r="271" spans="1:64" hidden="1" x14ac:dyDescent="0.2">
      <c r="A271" s="4">
        <v>2020</v>
      </c>
      <c r="B271" s="4" t="s">
        <v>11</v>
      </c>
      <c r="C271" s="4" t="s">
        <v>178</v>
      </c>
      <c r="D271" s="4" t="s">
        <v>104</v>
      </c>
      <c r="E271" s="4" t="s">
        <v>305</v>
      </c>
      <c r="F271" s="4" t="s">
        <v>274</v>
      </c>
      <c r="H271" s="4">
        <v>600.62</v>
      </c>
      <c r="I271" s="4">
        <v>550.57000000000005</v>
      </c>
      <c r="J271" s="4">
        <v>550.57000000000005</v>
      </c>
      <c r="K271" s="4">
        <v>0</v>
      </c>
      <c r="L271" s="4">
        <v>0</v>
      </c>
      <c r="M271" s="4">
        <v>0.02</v>
      </c>
      <c r="N271" s="4">
        <v>600.01</v>
      </c>
      <c r="O271" s="4">
        <v>550.51</v>
      </c>
      <c r="P271" s="4">
        <v>550.51</v>
      </c>
      <c r="Q271" s="4">
        <v>0</v>
      </c>
      <c r="R271" s="4">
        <v>0.06</v>
      </c>
      <c r="S271" s="4">
        <v>0.49</v>
      </c>
      <c r="T271" s="4">
        <v>5.4</v>
      </c>
      <c r="U271" s="4">
        <v>5.89</v>
      </c>
      <c r="V271" s="4">
        <v>0.49</v>
      </c>
      <c r="W271" s="4">
        <v>0</v>
      </c>
      <c r="X271" s="4">
        <v>0</v>
      </c>
      <c r="Y271" s="4">
        <v>0.13</v>
      </c>
      <c r="Z271" s="4">
        <v>0.02</v>
      </c>
      <c r="AA271" s="4">
        <v>0</v>
      </c>
      <c r="AB271" s="4">
        <v>0</v>
      </c>
      <c r="AC271" s="4">
        <v>0</v>
      </c>
      <c r="AE271" s="4" t="s">
        <v>182</v>
      </c>
      <c r="AF271" s="4" t="s">
        <v>268</v>
      </c>
      <c r="AG271" s="4" t="s">
        <v>269</v>
      </c>
      <c r="AH271" s="4" t="s">
        <v>270</v>
      </c>
      <c r="AJ271" s="4" t="s">
        <v>186</v>
      </c>
      <c r="AM271" s="4" t="s">
        <v>187</v>
      </c>
      <c r="AO271" s="4">
        <v>117</v>
      </c>
      <c r="AP271" s="4">
        <v>10</v>
      </c>
      <c r="AQ271" s="4">
        <v>101030</v>
      </c>
      <c r="AR271" s="4">
        <v>54</v>
      </c>
      <c r="AS271" s="4">
        <v>21</v>
      </c>
      <c r="AU271" s="4">
        <v>1</v>
      </c>
      <c r="AV271" s="4">
        <v>3</v>
      </c>
      <c r="AW271" s="4">
        <v>3</v>
      </c>
      <c r="AX271" s="4">
        <v>23</v>
      </c>
      <c r="AZ271" s="4">
        <v>2</v>
      </c>
      <c r="BC271" s="4">
        <v>0</v>
      </c>
      <c r="BD271" s="4">
        <v>0</v>
      </c>
      <c r="BE271" s="4">
        <v>0</v>
      </c>
      <c r="BF271" s="4">
        <v>-366832949</v>
      </c>
      <c r="BJ271" s="6">
        <v>1987</v>
      </c>
      <c r="BK271" s="7">
        <f t="shared" si="8"/>
        <v>0</v>
      </c>
      <c r="BL271" s="4" t="str">
        <f t="shared" si="9"/>
        <v>Utility Steam Production</v>
      </c>
    </row>
    <row r="272" spans="1:64" hidden="1" x14ac:dyDescent="0.2">
      <c r="A272" s="4">
        <v>2020</v>
      </c>
      <c r="B272" s="4" t="s">
        <v>11</v>
      </c>
      <c r="C272" s="4" t="s">
        <v>178</v>
      </c>
      <c r="D272" s="4" t="s">
        <v>230</v>
      </c>
      <c r="E272" s="4" t="s">
        <v>305</v>
      </c>
      <c r="F272" s="4" t="s">
        <v>274</v>
      </c>
      <c r="H272" s="4">
        <v>207805.28</v>
      </c>
      <c r="I272" s="4">
        <v>135178.91</v>
      </c>
      <c r="J272" s="4">
        <v>135178.91</v>
      </c>
      <c r="K272" s="4">
        <v>0</v>
      </c>
      <c r="L272" s="4">
        <v>0</v>
      </c>
      <c r="M272" s="4">
        <v>0</v>
      </c>
      <c r="N272" s="4">
        <v>207805.28</v>
      </c>
      <c r="O272" s="4">
        <v>135178.91</v>
      </c>
      <c r="P272" s="4">
        <v>135178.91</v>
      </c>
      <c r="Q272" s="4">
        <v>0</v>
      </c>
      <c r="R272" s="4">
        <v>0</v>
      </c>
      <c r="S272" s="4">
        <v>0</v>
      </c>
      <c r="T272" s="4">
        <v>477.31</v>
      </c>
      <c r="U272" s="4">
        <v>477.31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E272" s="4" t="s">
        <v>182</v>
      </c>
      <c r="AF272" s="4" t="s">
        <v>268</v>
      </c>
      <c r="AG272" s="4" t="s">
        <v>269</v>
      </c>
      <c r="AH272" s="4" t="s">
        <v>270</v>
      </c>
      <c r="AJ272" s="4" t="s">
        <v>186</v>
      </c>
      <c r="AM272" s="4" t="s">
        <v>187</v>
      </c>
      <c r="AO272" s="4">
        <v>117</v>
      </c>
      <c r="AP272" s="4">
        <v>10</v>
      </c>
      <c r="AQ272" s="4">
        <v>607</v>
      </c>
      <c r="AR272" s="4">
        <v>54</v>
      </c>
      <c r="AS272" s="4">
        <v>21</v>
      </c>
      <c r="AU272" s="4">
        <v>1</v>
      </c>
      <c r="AV272" s="4">
        <v>3</v>
      </c>
      <c r="AW272" s="4">
        <v>3</v>
      </c>
      <c r="AX272" s="4">
        <v>23</v>
      </c>
      <c r="AZ272" s="4">
        <v>2</v>
      </c>
      <c r="BC272" s="4">
        <v>0</v>
      </c>
      <c r="BD272" s="4">
        <v>0</v>
      </c>
      <c r="BE272" s="4">
        <v>0</v>
      </c>
      <c r="BF272" s="4">
        <v>-366832684</v>
      </c>
      <c r="BJ272" s="6">
        <v>1987</v>
      </c>
      <c r="BK272" s="7">
        <f t="shared" si="8"/>
        <v>0</v>
      </c>
      <c r="BL272" s="4" t="str">
        <f>'Generic Tax Classes'!$A$2</f>
        <v>Utility Steam Production</v>
      </c>
    </row>
    <row r="273" spans="1:64" hidden="1" x14ac:dyDescent="0.2">
      <c r="A273" s="4">
        <v>2020</v>
      </c>
      <c r="B273" s="4" t="s">
        <v>11</v>
      </c>
      <c r="C273" s="4" t="s">
        <v>178</v>
      </c>
      <c r="D273" s="4" t="s">
        <v>230</v>
      </c>
      <c r="E273" s="4" t="s">
        <v>305</v>
      </c>
      <c r="F273" s="4" t="s">
        <v>274</v>
      </c>
      <c r="H273" s="4">
        <v>34296</v>
      </c>
      <c r="I273" s="4">
        <v>26909.51</v>
      </c>
      <c r="J273" s="4">
        <v>26909.51</v>
      </c>
      <c r="K273" s="4">
        <v>0</v>
      </c>
      <c r="L273" s="4">
        <v>0</v>
      </c>
      <c r="M273" s="4">
        <v>0</v>
      </c>
      <c r="N273" s="4">
        <v>34296</v>
      </c>
      <c r="O273" s="4">
        <v>26909.51</v>
      </c>
      <c r="P273" s="4">
        <v>26909.51</v>
      </c>
      <c r="Q273" s="4">
        <v>0</v>
      </c>
      <c r="R273" s="4">
        <v>0</v>
      </c>
      <c r="S273" s="4">
        <v>0</v>
      </c>
      <c r="T273" s="4">
        <v>224.82</v>
      </c>
      <c r="U273" s="4">
        <v>224.82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E273" s="4" t="s">
        <v>182</v>
      </c>
      <c r="AF273" s="4" t="s">
        <v>268</v>
      </c>
      <c r="AG273" s="4" t="s">
        <v>269</v>
      </c>
      <c r="AH273" s="4" t="s">
        <v>270</v>
      </c>
      <c r="AJ273" s="4" t="s">
        <v>186</v>
      </c>
      <c r="AM273" s="4" t="s">
        <v>187</v>
      </c>
      <c r="AO273" s="4">
        <v>117</v>
      </c>
      <c r="AP273" s="4">
        <v>10</v>
      </c>
      <c r="AQ273" s="4">
        <v>607</v>
      </c>
      <c r="AR273" s="4">
        <v>54</v>
      </c>
      <c r="AS273" s="4">
        <v>21</v>
      </c>
      <c r="AU273" s="4">
        <v>1</v>
      </c>
      <c r="AV273" s="4">
        <v>3</v>
      </c>
      <c r="AW273" s="4">
        <v>3</v>
      </c>
      <c r="AX273" s="4">
        <v>23</v>
      </c>
      <c r="AZ273" s="4">
        <v>2</v>
      </c>
      <c r="BC273" s="4">
        <v>0</v>
      </c>
      <c r="BD273" s="4">
        <v>0</v>
      </c>
      <c r="BE273" s="4">
        <v>0</v>
      </c>
      <c r="BF273" s="4">
        <v>-366832386</v>
      </c>
      <c r="BJ273" s="6">
        <v>1987</v>
      </c>
      <c r="BK273" s="7">
        <f t="shared" si="8"/>
        <v>0</v>
      </c>
      <c r="BL273" s="4" t="str">
        <f>'Generic Tax Classes'!$A$2</f>
        <v>Utility Steam Production</v>
      </c>
    </row>
    <row r="274" spans="1:64" hidden="1" x14ac:dyDescent="0.2">
      <c r="A274" s="4">
        <v>2020</v>
      </c>
      <c r="B274" s="4" t="s">
        <v>11</v>
      </c>
      <c r="C274" s="4" t="s">
        <v>178</v>
      </c>
      <c r="D274" s="4" t="s">
        <v>266</v>
      </c>
      <c r="E274" s="4" t="s">
        <v>306</v>
      </c>
      <c r="F274" s="4" t="s">
        <v>287</v>
      </c>
      <c r="G274" s="5">
        <v>35796</v>
      </c>
      <c r="H274" s="4">
        <v>7.79</v>
      </c>
      <c r="I274" s="4">
        <v>7.83</v>
      </c>
      <c r="J274" s="4">
        <v>7.83</v>
      </c>
      <c r="K274" s="4">
        <v>0</v>
      </c>
      <c r="L274" s="4">
        <v>0</v>
      </c>
      <c r="M274" s="4">
        <v>0</v>
      </c>
      <c r="N274" s="4">
        <v>7.79</v>
      </c>
      <c r="O274" s="4">
        <v>7.83</v>
      </c>
      <c r="P274" s="4">
        <v>7.83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E274" s="4" t="s">
        <v>182</v>
      </c>
      <c r="AF274" s="4" t="s">
        <v>288</v>
      </c>
      <c r="AG274" s="4" t="s">
        <v>289</v>
      </c>
      <c r="AH274" s="4" t="s">
        <v>270</v>
      </c>
      <c r="AJ274" s="4" t="s">
        <v>288</v>
      </c>
      <c r="AM274" s="4" t="s">
        <v>187</v>
      </c>
      <c r="AO274" s="4">
        <v>117</v>
      </c>
      <c r="AP274" s="4">
        <v>10</v>
      </c>
      <c r="AQ274" s="4">
        <v>469</v>
      </c>
      <c r="AR274" s="4">
        <v>36</v>
      </c>
      <c r="AS274" s="4">
        <v>193</v>
      </c>
      <c r="AU274" s="4">
        <v>1</v>
      </c>
      <c r="AV274" s="4">
        <v>4</v>
      </c>
      <c r="AW274" s="4">
        <v>5</v>
      </c>
      <c r="AX274" s="4">
        <v>23</v>
      </c>
      <c r="AZ274" s="4">
        <v>1</v>
      </c>
      <c r="BC274" s="4">
        <v>0</v>
      </c>
      <c r="BD274" s="4">
        <v>0</v>
      </c>
      <c r="BE274" s="4">
        <v>0</v>
      </c>
      <c r="BF274" s="4">
        <v>-366832583</v>
      </c>
      <c r="BJ274" s="6">
        <v>1988</v>
      </c>
      <c r="BK274" s="7">
        <f t="shared" si="8"/>
        <v>0</v>
      </c>
      <c r="BL274" s="4" t="str">
        <f t="shared" si="9"/>
        <v>Util Gen Land Rights Mitchell</v>
      </c>
    </row>
    <row r="275" spans="1:64" hidden="1" x14ac:dyDescent="0.2">
      <c r="A275" s="4">
        <v>2020</v>
      </c>
      <c r="B275" s="4" t="s">
        <v>11</v>
      </c>
      <c r="C275" s="4" t="s">
        <v>178</v>
      </c>
      <c r="D275" s="4" t="s">
        <v>266</v>
      </c>
      <c r="E275" s="4" t="s">
        <v>306</v>
      </c>
      <c r="F275" s="4" t="s">
        <v>290</v>
      </c>
      <c r="G275" s="5">
        <v>35827</v>
      </c>
      <c r="H275" s="4">
        <v>9.1</v>
      </c>
      <c r="I275" s="4">
        <v>9.15</v>
      </c>
      <c r="J275" s="4">
        <v>9.15</v>
      </c>
      <c r="K275" s="4">
        <v>0</v>
      </c>
      <c r="L275" s="4">
        <v>0</v>
      </c>
      <c r="M275" s="4">
        <v>0</v>
      </c>
      <c r="N275" s="4">
        <v>9.1</v>
      </c>
      <c r="O275" s="4">
        <v>9.15</v>
      </c>
      <c r="P275" s="4">
        <v>9.15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E275" s="4" t="s">
        <v>182</v>
      </c>
      <c r="AF275" s="4" t="s">
        <v>288</v>
      </c>
      <c r="AG275" s="4" t="s">
        <v>289</v>
      </c>
      <c r="AH275" s="4" t="s">
        <v>270</v>
      </c>
      <c r="AJ275" s="4" t="s">
        <v>288</v>
      </c>
      <c r="AM275" s="4" t="s">
        <v>187</v>
      </c>
      <c r="AO275" s="4">
        <v>117</v>
      </c>
      <c r="AP275" s="4">
        <v>10</v>
      </c>
      <c r="AQ275" s="4">
        <v>469</v>
      </c>
      <c r="AR275" s="4">
        <v>36</v>
      </c>
      <c r="AS275" s="4">
        <v>158</v>
      </c>
      <c r="AU275" s="4">
        <v>1</v>
      </c>
      <c r="AV275" s="4">
        <v>4</v>
      </c>
      <c r="AW275" s="4">
        <v>5</v>
      </c>
      <c r="AX275" s="4">
        <v>23</v>
      </c>
      <c r="AZ275" s="4">
        <v>1</v>
      </c>
      <c r="BC275" s="4">
        <v>0</v>
      </c>
      <c r="BD275" s="4">
        <v>0</v>
      </c>
      <c r="BE275" s="4">
        <v>0</v>
      </c>
      <c r="BF275" s="4">
        <v>-366832722</v>
      </c>
      <c r="BJ275" s="6">
        <v>1988</v>
      </c>
      <c r="BK275" s="7">
        <f t="shared" si="8"/>
        <v>0</v>
      </c>
      <c r="BL275" s="4" t="str">
        <f t="shared" si="9"/>
        <v>Util Gen Land Rights Mitchell</v>
      </c>
    </row>
    <row r="276" spans="1:64" hidden="1" x14ac:dyDescent="0.2">
      <c r="A276" s="4">
        <v>2020</v>
      </c>
      <c r="B276" s="4" t="s">
        <v>11</v>
      </c>
      <c r="C276" s="4" t="s">
        <v>178</v>
      </c>
      <c r="D276" s="4" t="s">
        <v>266</v>
      </c>
      <c r="E276" s="4" t="s">
        <v>306</v>
      </c>
      <c r="F276" s="4" t="s">
        <v>291</v>
      </c>
      <c r="G276" s="5">
        <v>35855</v>
      </c>
      <c r="H276" s="4">
        <v>29.92</v>
      </c>
      <c r="I276" s="4">
        <v>30.11</v>
      </c>
      <c r="J276" s="4">
        <v>30.11</v>
      </c>
      <c r="K276" s="4">
        <v>0</v>
      </c>
      <c r="L276" s="4">
        <v>0</v>
      </c>
      <c r="M276" s="4">
        <v>0</v>
      </c>
      <c r="N276" s="4">
        <v>29.92</v>
      </c>
      <c r="O276" s="4">
        <v>30.11</v>
      </c>
      <c r="P276" s="4">
        <v>30.11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E276" s="4" t="s">
        <v>182</v>
      </c>
      <c r="AF276" s="4" t="s">
        <v>288</v>
      </c>
      <c r="AG276" s="4" t="s">
        <v>289</v>
      </c>
      <c r="AH276" s="4" t="s">
        <v>270</v>
      </c>
      <c r="AJ276" s="4" t="s">
        <v>288</v>
      </c>
      <c r="AM276" s="4" t="s">
        <v>187</v>
      </c>
      <c r="AO276" s="4">
        <v>117</v>
      </c>
      <c r="AP276" s="4">
        <v>10</v>
      </c>
      <c r="AQ276" s="4">
        <v>469</v>
      </c>
      <c r="AR276" s="4">
        <v>36</v>
      </c>
      <c r="AS276" s="4">
        <v>159</v>
      </c>
      <c r="AU276" s="4">
        <v>1</v>
      </c>
      <c r="AV276" s="4">
        <v>4</v>
      </c>
      <c r="AW276" s="4">
        <v>5</v>
      </c>
      <c r="AX276" s="4">
        <v>23</v>
      </c>
      <c r="AZ276" s="4">
        <v>1</v>
      </c>
      <c r="BC276" s="4">
        <v>0</v>
      </c>
      <c r="BD276" s="4">
        <v>0</v>
      </c>
      <c r="BE276" s="4">
        <v>0</v>
      </c>
      <c r="BF276" s="4">
        <v>-366832864</v>
      </c>
      <c r="BJ276" s="6">
        <v>1988</v>
      </c>
      <c r="BK276" s="7">
        <f t="shared" si="8"/>
        <v>0</v>
      </c>
      <c r="BL276" s="4" t="str">
        <f t="shared" si="9"/>
        <v>Util Gen Land Rights Mitchell</v>
      </c>
    </row>
    <row r="277" spans="1:64" hidden="1" x14ac:dyDescent="0.2">
      <c r="A277" s="4">
        <v>2020</v>
      </c>
      <c r="B277" s="4" t="s">
        <v>11</v>
      </c>
      <c r="C277" s="4" t="s">
        <v>178</v>
      </c>
      <c r="D277" s="4" t="s">
        <v>266</v>
      </c>
      <c r="E277" s="4" t="s">
        <v>306</v>
      </c>
      <c r="F277" s="4" t="s">
        <v>292</v>
      </c>
      <c r="G277" s="5">
        <v>35886</v>
      </c>
      <c r="H277" s="4">
        <v>15.66</v>
      </c>
      <c r="I277" s="4">
        <v>15.76</v>
      </c>
      <c r="J277" s="4">
        <v>15.76</v>
      </c>
      <c r="K277" s="4">
        <v>0</v>
      </c>
      <c r="L277" s="4">
        <v>0</v>
      </c>
      <c r="M277" s="4">
        <v>0</v>
      </c>
      <c r="N277" s="4">
        <v>15.66</v>
      </c>
      <c r="O277" s="4">
        <v>15.76</v>
      </c>
      <c r="P277" s="4">
        <v>15.76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E277" s="4" t="s">
        <v>182</v>
      </c>
      <c r="AF277" s="4" t="s">
        <v>288</v>
      </c>
      <c r="AG277" s="4" t="s">
        <v>289</v>
      </c>
      <c r="AH277" s="4" t="s">
        <v>270</v>
      </c>
      <c r="AJ277" s="4" t="s">
        <v>288</v>
      </c>
      <c r="AM277" s="4" t="s">
        <v>187</v>
      </c>
      <c r="AO277" s="4">
        <v>117</v>
      </c>
      <c r="AP277" s="4">
        <v>10</v>
      </c>
      <c r="AQ277" s="4">
        <v>469</v>
      </c>
      <c r="AR277" s="4">
        <v>36</v>
      </c>
      <c r="AS277" s="4">
        <v>160</v>
      </c>
      <c r="AU277" s="4">
        <v>1</v>
      </c>
      <c r="AV277" s="4">
        <v>4</v>
      </c>
      <c r="AW277" s="4">
        <v>5</v>
      </c>
      <c r="AX277" s="4">
        <v>23</v>
      </c>
      <c r="AZ277" s="4">
        <v>1</v>
      </c>
      <c r="BC277" s="4">
        <v>0</v>
      </c>
      <c r="BD277" s="4">
        <v>0</v>
      </c>
      <c r="BE277" s="4">
        <v>0</v>
      </c>
      <c r="BF277" s="4">
        <v>-366832852</v>
      </c>
      <c r="BJ277" s="6">
        <v>1988</v>
      </c>
      <c r="BK277" s="7">
        <f t="shared" si="8"/>
        <v>0</v>
      </c>
      <c r="BL277" s="4" t="str">
        <f t="shared" si="9"/>
        <v>Util Gen Land Rights Mitchell</v>
      </c>
    </row>
    <row r="278" spans="1:64" hidden="1" x14ac:dyDescent="0.2">
      <c r="A278" s="4">
        <v>2020</v>
      </c>
      <c r="B278" s="4" t="s">
        <v>11</v>
      </c>
      <c r="C278" s="4" t="s">
        <v>178</v>
      </c>
      <c r="D278" s="4" t="s">
        <v>266</v>
      </c>
      <c r="E278" s="4" t="s">
        <v>306</v>
      </c>
      <c r="F278" s="4" t="s">
        <v>293</v>
      </c>
      <c r="G278" s="5">
        <v>35916</v>
      </c>
      <c r="H278" s="4">
        <v>30.95</v>
      </c>
      <c r="I278" s="4">
        <v>31.14</v>
      </c>
      <c r="J278" s="4">
        <v>31.14</v>
      </c>
      <c r="K278" s="4">
        <v>0</v>
      </c>
      <c r="L278" s="4">
        <v>0</v>
      </c>
      <c r="M278" s="4">
        <v>0</v>
      </c>
      <c r="N278" s="4">
        <v>30.95</v>
      </c>
      <c r="O278" s="4">
        <v>31.14</v>
      </c>
      <c r="P278" s="4">
        <v>31.14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E278" s="4" t="s">
        <v>182</v>
      </c>
      <c r="AF278" s="4" t="s">
        <v>288</v>
      </c>
      <c r="AG278" s="4" t="s">
        <v>289</v>
      </c>
      <c r="AH278" s="4" t="s">
        <v>270</v>
      </c>
      <c r="AJ278" s="4" t="s">
        <v>288</v>
      </c>
      <c r="AM278" s="4" t="s">
        <v>187</v>
      </c>
      <c r="AO278" s="4">
        <v>117</v>
      </c>
      <c r="AP278" s="4">
        <v>10</v>
      </c>
      <c r="AQ278" s="4">
        <v>469</v>
      </c>
      <c r="AR278" s="4">
        <v>36</v>
      </c>
      <c r="AS278" s="4">
        <v>161</v>
      </c>
      <c r="AU278" s="4">
        <v>1</v>
      </c>
      <c r="AV278" s="4">
        <v>4</v>
      </c>
      <c r="AW278" s="4">
        <v>5</v>
      </c>
      <c r="AX278" s="4">
        <v>23</v>
      </c>
      <c r="AZ278" s="4">
        <v>1</v>
      </c>
      <c r="BC278" s="4">
        <v>0</v>
      </c>
      <c r="BD278" s="4">
        <v>0</v>
      </c>
      <c r="BE278" s="4">
        <v>0</v>
      </c>
      <c r="BF278" s="4">
        <v>-366832816</v>
      </c>
      <c r="BJ278" s="6">
        <v>1988</v>
      </c>
      <c r="BK278" s="7">
        <f t="shared" si="8"/>
        <v>0</v>
      </c>
      <c r="BL278" s="4" t="str">
        <f t="shared" si="9"/>
        <v>Util Gen Land Rights Mitchell</v>
      </c>
    </row>
    <row r="279" spans="1:64" hidden="1" x14ac:dyDescent="0.2">
      <c r="A279" s="4">
        <v>2020</v>
      </c>
      <c r="B279" s="4" t="s">
        <v>11</v>
      </c>
      <c r="C279" s="4" t="s">
        <v>178</v>
      </c>
      <c r="D279" s="4" t="s">
        <v>266</v>
      </c>
      <c r="E279" s="4" t="s">
        <v>306</v>
      </c>
      <c r="F279" s="4" t="s">
        <v>294</v>
      </c>
      <c r="G279" s="5">
        <v>35947</v>
      </c>
      <c r="H279" s="4">
        <v>22.32</v>
      </c>
      <c r="I279" s="4">
        <v>22.46</v>
      </c>
      <c r="J279" s="4">
        <v>22.46</v>
      </c>
      <c r="K279" s="4">
        <v>0</v>
      </c>
      <c r="L279" s="4">
        <v>0</v>
      </c>
      <c r="M279" s="4">
        <v>0</v>
      </c>
      <c r="N279" s="4">
        <v>22.32</v>
      </c>
      <c r="O279" s="4">
        <v>22.46</v>
      </c>
      <c r="P279" s="4">
        <v>22.46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E279" s="4" t="s">
        <v>182</v>
      </c>
      <c r="AF279" s="4" t="s">
        <v>288</v>
      </c>
      <c r="AG279" s="4" t="s">
        <v>289</v>
      </c>
      <c r="AH279" s="4" t="s">
        <v>270</v>
      </c>
      <c r="AJ279" s="4" t="s">
        <v>288</v>
      </c>
      <c r="AM279" s="4" t="s">
        <v>187</v>
      </c>
      <c r="AO279" s="4">
        <v>117</v>
      </c>
      <c r="AP279" s="4">
        <v>10</v>
      </c>
      <c r="AQ279" s="4">
        <v>469</v>
      </c>
      <c r="AR279" s="4">
        <v>36</v>
      </c>
      <c r="AS279" s="4">
        <v>162</v>
      </c>
      <c r="AU279" s="4">
        <v>1</v>
      </c>
      <c r="AV279" s="4">
        <v>4</v>
      </c>
      <c r="AW279" s="4">
        <v>5</v>
      </c>
      <c r="AX279" s="4">
        <v>23</v>
      </c>
      <c r="AZ279" s="4">
        <v>1</v>
      </c>
      <c r="BC279" s="4">
        <v>0</v>
      </c>
      <c r="BD279" s="4">
        <v>0</v>
      </c>
      <c r="BE279" s="4">
        <v>0</v>
      </c>
      <c r="BF279" s="4">
        <v>-366832571</v>
      </c>
      <c r="BJ279" s="6">
        <v>1988</v>
      </c>
      <c r="BK279" s="7">
        <f t="shared" si="8"/>
        <v>0</v>
      </c>
      <c r="BL279" s="4" t="str">
        <f t="shared" si="9"/>
        <v>Util Gen Land Rights Mitchell</v>
      </c>
    </row>
    <row r="280" spans="1:64" hidden="1" x14ac:dyDescent="0.2">
      <c r="A280" s="4">
        <v>2020</v>
      </c>
      <c r="B280" s="4" t="s">
        <v>11</v>
      </c>
      <c r="C280" s="4" t="s">
        <v>178</v>
      </c>
      <c r="D280" s="4" t="s">
        <v>266</v>
      </c>
      <c r="E280" s="4" t="s">
        <v>306</v>
      </c>
      <c r="F280" s="4" t="s">
        <v>295</v>
      </c>
      <c r="G280" s="5">
        <v>35977</v>
      </c>
      <c r="H280" s="4">
        <v>19.04</v>
      </c>
      <c r="I280" s="4">
        <v>19.16</v>
      </c>
      <c r="J280" s="4">
        <v>19.16</v>
      </c>
      <c r="K280" s="4">
        <v>0</v>
      </c>
      <c r="L280" s="4">
        <v>0</v>
      </c>
      <c r="M280" s="4">
        <v>0</v>
      </c>
      <c r="N280" s="4">
        <v>19.04</v>
      </c>
      <c r="O280" s="4">
        <v>19.16</v>
      </c>
      <c r="P280" s="4">
        <v>19.16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E280" s="4" t="s">
        <v>182</v>
      </c>
      <c r="AF280" s="4" t="s">
        <v>288</v>
      </c>
      <c r="AG280" s="4" t="s">
        <v>289</v>
      </c>
      <c r="AH280" s="4" t="s">
        <v>270</v>
      </c>
      <c r="AJ280" s="4" t="s">
        <v>288</v>
      </c>
      <c r="AM280" s="4" t="s">
        <v>187</v>
      </c>
      <c r="AO280" s="4">
        <v>117</v>
      </c>
      <c r="AP280" s="4">
        <v>10</v>
      </c>
      <c r="AQ280" s="4">
        <v>469</v>
      </c>
      <c r="AR280" s="4">
        <v>36</v>
      </c>
      <c r="AS280" s="4">
        <v>163</v>
      </c>
      <c r="AU280" s="4">
        <v>1</v>
      </c>
      <c r="AV280" s="4">
        <v>4</v>
      </c>
      <c r="AW280" s="4">
        <v>5</v>
      </c>
      <c r="AX280" s="4">
        <v>23</v>
      </c>
      <c r="AZ280" s="4">
        <v>1</v>
      </c>
      <c r="BC280" s="4">
        <v>0</v>
      </c>
      <c r="BD280" s="4">
        <v>0</v>
      </c>
      <c r="BE280" s="4">
        <v>0</v>
      </c>
      <c r="BF280" s="4">
        <v>-366832716</v>
      </c>
      <c r="BJ280" s="6">
        <v>1988</v>
      </c>
      <c r="BK280" s="7">
        <f t="shared" si="8"/>
        <v>0</v>
      </c>
      <c r="BL280" s="4" t="str">
        <f t="shared" si="9"/>
        <v>Util Gen Land Rights Mitchell</v>
      </c>
    </row>
    <row r="281" spans="1:64" hidden="1" x14ac:dyDescent="0.2">
      <c r="A281" s="4">
        <v>2020</v>
      </c>
      <c r="B281" s="4" t="s">
        <v>11</v>
      </c>
      <c r="C281" s="4" t="s">
        <v>178</v>
      </c>
      <c r="D281" s="4" t="s">
        <v>266</v>
      </c>
      <c r="E281" s="4" t="s">
        <v>306</v>
      </c>
      <c r="F281" s="4" t="s">
        <v>296</v>
      </c>
      <c r="G281" s="5">
        <v>36008</v>
      </c>
      <c r="H281" s="4">
        <v>69.489999999999995</v>
      </c>
      <c r="I281" s="4">
        <v>69.930000000000007</v>
      </c>
      <c r="J281" s="4">
        <v>69.69</v>
      </c>
      <c r="K281" s="4">
        <v>0.24</v>
      </c>
      <c r="L281" s="4">
        <v>0</v>
      </c>
      <c r="M281" s="4">
        <v>0</v>
      </c>
      <c r="N281" s="4">
        <v>69.489999999999995</v>
      </c>
      <c r="O281" s="4">
        <v>69.930000000000007</v>
      </c>
      <c r="P281" s="4">
        <v>69.930000000000007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E281" s="4" t="s">
        <v>182</v>
      </c>
      <c r="AF281" s="4" t="s">
        <v>288</v>
      </c>
      <c r="AG281" s="4" t="s">
        <v>289</v>
      </c>
      <c r="AH281" s="4" t="s">
        <v>270</v>
      </c>
      <c r="AJ281" s="4" t="s">
        <v>288</v>
      </c>
      <c r="AM281" s="4" t="s">
        <v>187</v>
      </c>
      <c r="AO281" s="4">
        <v>117</v>
      </c>
      <c r="AP281" s="4">
        <v>10</v>
      </c>
      <c r="AQ281" s="4">
        <v>469</v>
      </c>
      <c r="AR281" s="4">
        <v>36</v>
      </c>
      <c r="AS281" s="4">
        <v>164</v>
      </c>
      <c r="AU281" s="4">
        <v>1</v>
      </c>
      <c r="AV281" s="4">
        <v>4</v>
      </c>
      <c r="AW281" s="4">
        <v>5</v>
      </c>
      <c r="AX281" s="4">
        <v>23</v>
      </c>
      <c r="AZ281" s="4">
        <v>1</v>
      </c>
      <c r="BC281" s="4">
        <v>0</v>
      </c>
      <c r="BD281" s="4">
        <v>0</v>
      </c>
      <c r="BE281" s="4">
        <v>0</v>
      </c>
      <c r="BF281" s="4">
        <v>-366832477</v>
      </c>
      <c r="BJ281" s="6">
        <v>1988</v>
      </c>
      <c r="BK281" s="7">
        <f t="shared" si="8"/>
        <v>0</v>
      </c>
      <c r="BL281" s="4" t="str">
        <f t="shared" si="9"/>
        <v>Util Gen Land Rights Mitchell</v>
      </c>
    </row>
    <row r="282" spans="1:64" hidden="1" x14ac:dyDescent="0.2">
      <c r="A282" s="4">
        <v>2020</v>
      </c>
      <c r="B282" s="4" t="s">
        <v>11</v>
      </c>
      <c r="C282" s="4" t="s">
        <v>178</v>
      </c>
      <c r="D282" s="4" t="s">
        <v>266</v>
      </c>
      <c r="E282" s="4" t="s">
        <v>306</v>
      </c>
      <c r="F282" s="4" t="s">
        <v>297</v>
      </c>
      <c r="G282" s="5">
        <v>36039</v>
      </c>
      <c r="H282" s="4">
        <v>493.08</v>
      </c>
      <c r="I282" s="4">
        <v>496.15</v>
      </c>
      <c r="J282" s="4">
        <v>492.91</v>
      </c>
      <c r="K282" s="4">
        <v>3.24</v>
      </c>
      <c r="L282" s="4">
        <v>0</v>
      </c>
      <c r="M282" s="4">
        <v>0</v>
      </c>
      <c r="N282" s="4">
        <v>493.08</v>
      </c>
      <c r="O282" s="4">
        <v>496.15</v>
      </c>
      <c r="P282" s="4">
        <v>496.15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E282" s="4" t="s">
        <v>182</v>
      </c>
      <c r="AF282" s="4" t="s">
        <v>288</v>
      </c>
      <c r="AG282" s="4" t="s">
        <v>289</v>
      </c>
      <c r="AH282" s="4" t="s">
        <v>270</v>
      </c>
      <c r="AJ282" s="4" t="s">
        <v>288</v>
      </c>
      <c r="AM282" s="4" t="s">
        <v>187</v>
      </c>
      <c r="AO282" s="4">
        <v>117</v>
      </c>
      <c r="AP282" s="4">
        <v>10</v>
      </c>
      <c r="AQ282" s="4">
        <v>469</v>
      </c>
      <c r="AR282" s="4">
        <v>36</v>
      </c>
      <c r="AS282" s="4">
        <v>165</v>
      </c>
      <c r="AU282" s="4">
        <v>1</v>
      </c>
      <c r="AV282" s="4">
        <v>4</v>
      </c>
      <c r="AW282" s="4">
        <v>5</v>
      </c>
      <c r="AX282" s="4">
        <v>23</v>
      </c>
      <c r="AZ282" s="4">
        <v>1</v>
      </c>
      <c r="BC282" s="4">
        <v>0</v>
      </c>
      <c r="BD282" s="4">
        <v>0</v>
      </c>
      <c r="BE282" s="4">
        <v>0</v>
      </c>
      <c r="BF282" s="4">
        <v>-366832802</v>
      </c>
      <c r="BJ282" s="6">
        <v>1988</v>
      </c>
      <c r="BK282" s="7">
        <f t="shared" si="8"/>
        <v>0</v>
      </c>
      <c r="BL282" s="4" t="str">
        <f t="shared" si="9"/>
        <v>Util Gen Land Rights Mitchell</v>
      </c>
    </row>
    <row r="283" spans="1:64" hidden="1" x14ac:dyDescent="0.2">
      <c r="A283" s="4">
        <v>2020</v>
      </c>
      <c r="B283" s="4" t="s">
        <v>11</v>
      </c>
      <c r="C283" s="4" t="s">
        <v>178</v>
      </c>
      <c r="D283" s="4" t="s">
        <v>266</v>
      </c>
      <c r="E283" s="4" t="s">
        <v>306</v>
      </c>
      <c r="F283" s="4" t="s">
        <v>298</v>
      </c>
      <c r="G283" s="5">
        <v>36069</v>
      </c>
      <c r="H283" s="4">
        <v>1230.54</v>
      </c>
      <c r="I283" s="4">
        <v>1238.2</v>
      </c>
      <c r="J283" s="4">
        <v>1226.76</v>
      </c>
      <c r="K283" s="4">
        <v>11.44</v>
      </c>
      <c r="L283" s="4">
        <v>0</v>
      </c>
      <c r="M283" s="4">
        <v>0</v>
      </c>
      <c r="N283" s="4">
        <v>1230.54</v>
      </c>
      <c r="O283" s="4">
        <v>1238.2</v>
      </c>
      <c r="P283" s="4">
        <v>1238.2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E283" s="4" t="s">
        <v>182</v>
      </c>
      <c r="AF283" s="4" t="s">
        <v>288</v>
      </c>
      <c r="AG283" s="4" t="s">
        <v>289</v>
      </c>
      <c r="AH283" s="4" t="s">
        <v>270</v>
      </c>
      <c r="AJ283" s="4" t="s">
        <v>288</v>
      </c>
      <c r="AM283" s="4" t="s">
        <v>187</v>
      </c>
      <c r="AO283" s="4">
        <v>117</v>
      </c>
      <c r="AP283" s="4">
        <v>10</v>
      </c>
      <c r="AQ283" s="4">
        <v>469</v>
      </c>
      <c r="AR283" s="4">
        <v>36</v>
      </c>
      <c r="AS283" s="4">
        <v>604</v>
      </c>
      <c r="AU283" s="4">
        <v>1</v>
      </c>
      <c r="AV283" s="4">
        <v>4</v>
      </c>
      <c r="AW283" s="4">
        <v>5</v>
      </c>
      <c r="AX283" s="4">
        <v>23</v>
      </c>
      <c r="AZ283" s="4">
        <v>1</v>
      </c>
      <c r="BC283" s="4">
        <v>0</v>
      </c>
      <c r="BD283" s="4">
        <v>0</v>
      </c>
      <c r="BE283" s="4">
        <v>0</v>
      </c>
      <c r="BF283" s="4">
        <v>-366832563</v>
      </c>
      <c r="BJ283" s="6">
        <v>1988</v>
      </c>
      <c r="BK283" s="7">
        <f t="shared" si="8"/>
        <v>0</v>
      </c>
      <c r="BL283" s="4" t="str">
        <f t="shared" si="9"/>
        <v>Util Gen Land Rights Mitchell</v>
      </c>
    </row>
    <row r="284" spans="1:64" hidden="1" x14ac:dyDescent="0.2">
      <c r="A284" s="4">
        <v>2020</v>
      </c>
      <c r="B284" s="4" t="s">
        <v>11</v>
      </c>
      <c r="C284" s="4" t="s">
        <v>178</v>
      </c>
      <c r="D284" s="4" t="s">
        <v>266</v>
      </c>
      <c r="E284" s="4" t="s">
        <v>306</v>
      </c>
      <c r="F284" s="4" t="s">
        <v>299</v>
      </c>
      <c r="G284" s="5">
        <v>36100</v>
      </c>
      <c r="H284" s="4">
        <v>27.01</v>
      </c>
      <c r="I284" s="4">
        <v>27.18</v>
      </c>
      <c r="J284" s="4">
        <v>26.87</v>
      </c>
      <c r="K284" s="4">
        <v>0.31</v>
      </c>
      <c r="L284" s="4">
        <v>0</v>
      </c>
      <c r="M284" s="4">
        <v>0</v>
      </c>
      <c r="N284" s="4">
        <v>27.01</v>
      </c>
      <c r="O284" s="4">
        <v>27.18</v>
      </c>
      <c r="P284" s="4">
        <v>27.18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E284" s="4" t="s">
        <v>182</v>
      </c>
      <c r="AF284" s="4" t="s">
        <v>288</v>
      </c>
      <c r="AG284" s="4" t="s">
        <v>289</v>
      </c>
      <c r="AH284" s="4" t="s">
        <v>270</v>
      </c>
      <c r="AJ284" s="4" t="s">
        <v>288</v>
      </c>
      <c r="AM284" s="4" t="s">
        <v>187</v>
      </c>
      <c r="AO284" s="4">
        <v>117</v>
      </c>
      <c r="AP284" s="4">
        <v>10</v>
      </c>
      <c r="AQ284" s="4">
        <v>469</v>
      </c>
      <c r="AR284" s="4">
        <v>36</v>
      </c>
      <c r="AS284" s="4">
        <v>167</v>
      </c>
      <c r="AU284" s="4">
        <v>1</v>
      </c>
      <c r="AV284" s="4">
        <v>4</v>
      </c>
      <c r="AW284" s="4">
        <v>5</v>
      </c>
      <c r="AX284" s="4">
        <v>23</v>
      </c>
      <c r="AZ284" s="4">
        <v>1</v>
      </c>
      <c r="BC284" s="4">
        <v>0</v>
      </c>
      <c r="BD284" s="4">
        <v>0</v>
      </c>
      <c r="BE284" s="4">
        <v>0</v>
      </c>
      <c r="BF284" s="4">
        <v>-366832857</v>
      </c>
      <c r="BJ284" s="6">
        <v>1988</v>
      </c>
      <c r="BK284" s="7">
        <f t="shared" si="8"/>
        <v>0</v>
      </c>
      <c r="BL284" s="4" t="str">
        <f t="shared" si="9"/>
        <v>Util Gen Land Rights Mitchell</v>
      </c>
    </row>
    <row r="285" spans="1:64" hidden="1" x14ac:dyDescent="0.2">
      <c r="A285" s="4">
        <v>2020</v>
      </c>
      <c r="B285" s="4" t="s">
        <v>11</v>
      </c>
      <c r="C285" s="4" t="s">
        <v>178</v>
      </c>
      <c r="D285" s="4" t="s">
        <v>266</v>
      </c>
      <c r="E285" s="4" t="s">
        <v>306</v>
      </c>
      <c r="F285" s="4" t="s">
        <v>300</v>
      </c>
      <c r="G285" s="5">
        <v>36130</v>
      </c>
      <c r="H285" s="4">
        <v>94.44</v>
      </c>
      <c r="I285" s="4">
        <v>95.02</v>
      </c>
      <c r="J285" s="4">
        <v>93.64</v>
      </c>
      <c r="K285" s="4">
        <v>1.38</v>
      </c>
      <c r="L285" s="4">
        <v>0</v>
      </c>
      <c r="M285" s="4">
        <v>0</v>
      </c>
      <c r="N285" s="4">
        <v>94.44</v>
      </c>
      <c r="O285" s="4">
        <v>95.02</v>
      </c>
      <c r="P285" s="4">
        <v>95.02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E285" s="4" t="s">
        <v>182</v>
      </c>
      <c r="AF285" s="4" t="s">
        <v>288</v>
      </c>
      <c r="AG285" s="4" t="s">
        <v>289</v>
      </c>
      <c r="AH285" s="4" t="s">
        <v>270</v>
      </c>
      <c r="AJ285" s="4" t="s">
        <v>288</v>
      </c>
      <c r="AM285" s="4" t="s">
        <v>187</v>
      </c>
      <c r="AO285" s="4">
        <v>117</v>
      </c>
      <c r="AP285" s="4">
        <v>10</v>
      </c>
      <c r="AQ285" s="4">
        <v>469</v>
      </c>
      <c r="AR285" s="4">
        <v>36</v>
      </c>
      <c r="AS285" s="4">
        <v>166</v>
      </c>
      <c r="AU285" s="4">
        <v>1</v>
      </c>
      <c r="AV285" s="4">
        <v>4</v>
      </c>
      <c r="AW285" s="4">
        <v>5</v>
      </c>
      <c r="AX285" s="4">
        <v>23</v>
      </c>
      <c r="AZ285" s="4">
        <v>1</v>
      </c>
      <c r="BC285" s="4">
        <v>0</v>
      </c>
      <c r="BD285" s="4">
        <v>0</v>
      </c>
      <c r="BE285" s="4">
        <v>0</v>
      </c>
      <c r="BF285" s="4">
        <v>-366832482</v>
      </c>
      <c r="BJ285" s="6">
        <v>1988</v>
      </c>
      <c r="BK285" s="7">
        <f t="shared" si="8"/>
        <v>0</v>
      </c>
      <c r="BL285" s="4" t="str">
        <f t="shared" si="9"/>
        <v>Util Gen Land Rights Mitchell</v>
      </c>
    </row>
    <row r="286" spans="1:64" hidden="1" x14ac:dyDescent="0.2">
      <c r="A286" s="4">
        <v>2020</v>
      </c>
      <c r="B286" s="4" t="s">
        <v>11</v>
      </c>
      <c r="C286" s="4" t="s">
        <v>178</v>
      </c>
      <c r="D286" s="4" t="s">
        <v>236</v>
      </c>
      <c r="E286" s="4" t="s">
        <v>306</v>
      </c>
      <c r="F286" s="4" t="s">
        <v>301</v>
      </c>
      <c r="H286" s="4">
        <v>1319652.67</v>
      </c>
      <c r="I286" s="4">
        <v>1305741.73</v>
      </c>
      <c r="J286" s="4">
        <v>1305741.73</v>
      </c>
      <c r="K286" s="4">
        <v>0</v>
      </c>
      <c r="L286" s="4">
        <v>0</v>
      </c>
      <c r="M286" s="4">
        <v>0</v>
      </c>
      <c r="N286" s="4">
        <v>1319652.67</v>
      </c>
      <c r="O286" s="4">
        <v>1305741.73</v>
      </c>
      <c r="P286" s="4">
        <v>1305741.73</v>
      </c>
      <c r="Q286" s="4">
        <v>0</v>
      </c>
      <c r="R286" s="4">
        <v>0</v>
      </c>
      <c r="S286" s="4">
        <v>0</v>
      </c>
      <c r="T286" s="4">
        <v>5437.75</v>
      </c>
      <c r="U286" s="4">
        <v>5437.75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E286" s="4" t="s">
        <v>182</v>
      </c>
      <c r="AF286" s="4" t="s">
        <v>288</v>
      </c>
      <c r="AG286" s="4" t="s">
        <v>289</v>
      </c>
      <c r="AH286" s="4" t="s">
        <v>270</v>
      </c>
      <c r="AJ286" s="4" t="s">
        <v>288</v>
      </c>
      <c r="AK286" s="4" t="s">
        <v>302</v>
      </c>
      <c r="AM286" s="4" t="s">
        <v>187</v>
      </c>
      <c r="AO286" s="4">
        <v>117</v>
      </c>
      <c r="AP286" s="4">
        <v>10</v>
      </c>
      <c r="AQ286" s="4">
        <v>592</v>
      </c>
      <c r="AR286" s="4">
        <v>36</v>
      </c>
      <c r="AS286" s="4">
        <v>7</v>
      </c>
      <c r="AU286" s="4">
        <v>1</v>
      </c>
      <c r="AV286" s="4">
        <v>4</v>
      </c>
      <c r="AW286" s="4">
        <v>5</v>
      </c>
      <c r="AX286" s="4">
        <v>23</v>
      </c>
      <c r="AZ286" s="4">
        <v>1</v>
      </c>
      <c r="BA286" s="4">
        <v>6</v>
      </c>
      <c r="BC286" s="4">
        <v>0</v>
      </c>
      <c r="BD286" s="4">
        <v>0</v>
      </c>
      <c r="BE286" s="4">
        <v>0</v>
      </c>
      <c r="BF286" s="4">
        <v>-366832381</v>
      </c>
      <c r="BJ286" s="6">
        <v>1988</v>
      </c>
      <c r="BK286" s="7">
        <f t="shared" si="8"/>
        <v>0</v>
      </c>
      <c r="BL286" s="4" t="str">
        <f t="shared" si="9"/>
        <v>Util Steam Improv Mitchell</v>
      </c>
    </row>
    <row r="287" spans="1:64" hidden="1" x14ac:dyDescent="0.2">
      <c r="A287" s="4">
        <v>2020</v>
      </c>
      <c r="B287" s="4" t="s">
        <v>11</v>
      </c>
      <c r="C287" s="4" t="s">
        <v>178</v>
      </c>
      <c r="D287" s="4" t="s">
        <v>112</v>
      </c>
      <c r="E287" s="4" t="s">
        <v>306</v>
      </c>
      <c r="F287" s="4" t="s">
        <v>303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E287" s="4" t="s">
        <v>182</v>
      </c>
      <c r="AF287" s="4" t="s">
        <v>288</v>
      </c>
      <c r="AG287" s="4" t="s">
        <v>289</v>
      </c>
      <c r="AH287" s="4" t="s">
        <v>270</v>
      </c>
      <c r="AJ287" s="4" t="s">
        <v>288</v>
      </c>
      <c r="AK287" s="4" t="s">
        <v>304</v>
      </c>
      <c r="AM287" s="4" t="s">
        <v>187</v>
      </c>
      <c r="AO287" s="4">
        <v>117</v>
      </c>
      <c r="AP287" s="4">
        <v>10</v>
      </c>
      <c r="AQ287" s="4">
        <v>109040</v>
      </c>
      <c r="AR287" s="4">
        <v>36</v>
      </c>
      <c r="AS287" s="4">
        <v>3</v>
      </c>
      <c r="AU287" s="4">
        <v>1</v>
      </c>
      <c r="AV287" s="4">
        <v>4</v>
      </c>
      <c r="AW287" s="4">
        <v>5</v>
      </c>
      <c r="AX287" s="4">
        <v>23</v>
      </c>
      <c r="AZ287" s="4">
        <v>1</v>
      </c>
      <c r="BA287" s="4">
        <v>3</v>
      </c>
      <c r="BC287" s="4">
        <v>0</v>
      </c>
      <c r="BD287" s="4">
        <v>0</v>
      </c>
      <c r="BE287" s="4">
        <v>0</v>
      </c>
      <c r="BF287" s="4">
        <v>-366832998</v>
      </c>
      <c r="BJ287" s="6">
        <v>1988</v>
      </c>
      <c r="BK287" s="7">
        <f t="shared" si="8"/>
        <v>0</v>
      </c>
      <c r="BL287" s="4" t="str">
        <f t="shared" si="9"/>
        <v>Utility General Plant</v>
      </c>
    </row>
    <row r="288" spans="1:64" hidden="1" x14ac:dyDescent="0.2">
      <c r="A288" s="4">
        <v>2020</v>
      </c>
      <c r="B288" s="4" t="s">
        <v>11</v>
      </c>
      <c r="C288" s="4" t="s">
        <v>178</v>
      </c>
      <c r="D288" s="4" t="s">
        <v>272</v>
      </c>
      <c r="E288" s="4" t="s">
        <v>306</v>
      </c>
      <c r="F288" s="4" t="s">
        <v>303</v>
      </c>
      <c r="H288" s="4">
        <v>5730.6</v>
      </c>
      <c r="I288" s="4">
        <v>5768.37</v>
      </c>
      <c r="J288" s="4">
        <v>5768.37</v>
      </c>
      <c r="K288" s="4">
        <v>0</v>
      </c>
      <c r="L288" s="4">
        <v>0</v>
      </c>
      <c r="M288" s="4">
        <v>0</v>
      </c>
      <c r="N288" s="4">
        <v>5730.6</v>
      </c>
      <c r="O288" s="4">
        <v>5768.37</v>
      </c>
      <c r="P288" s="4">
        <v>5768.37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E288" s="4" t="s">
        <v>182</v>
      </c>
      <c r="AF288" s="4" t="s">
        <v>288</v>
      </c>
      <c r="AG288" s="4" t="s">
        <v>289</v>
      </c>
      <c r="AH288" s="4" t="s">
        <v>270</v>
      </c>
      <c r="AJ288" s="4" t="s">
        <v>288</v>
      </c>
      <c r="AK288" s="4" t="s">
        <v>304</v>
      </c>
      <c r="AM288" s="4" t="s">
        <v>187</v>
      </c>
      <c r="AO288" s="4">
        <v>117</v>
      </c>
      <c r="AP288" s="4">
        <v>10</v>
      </c>
      <c r="AQ288" s="4">
        <v>484</v>
      </c>
      <c r="AR288" s="4">
        <v>36</v>
      </c>
      <c r="AS288" s="4">
        <v>3</v>
      </c>
      <c r="AU288" s="4">
        <v>1</v>
      </c>
      <c r="AV288" s="4">
        <v>4</v>
      </c>
      <c r="AW288" s="4">
        <v>5</v>
      </c>
      <c r="AX288" s="4">
        <v>23</v>
      </c>
      <c r="AZ288" s="4">
        <v>1</v>
      </c>
      <c r="BA288" s="4">
        <v>3</v>
      </c>
      <c r="BC288" s="4">
        <v>0</v>
      </c>
      <c r="BD288" s="4">
        <v>0</v>
      </c>
      <c r="BE288" s="4">
        <v>0</v>
      </c>
      <c r="BF288" s="4">
        <v>-366832567</v>
      </c>
      <c r="BJ288" s="6">
        <v>1988</v>
      </c>
      <c r="BK288" s="7">
        <f t="shared" si="8"/>
        <v>0</v>
      </c>
      <c r="BL288" s="4" t="str">
        <f>'Generic Tax Classes'!$A$4</f>
        <v>Utility General Plant</v>
      </c>
    </row>
    <row r="289" spans="1:64" hidden="1" x14ac:dyDescent="0.2">
      <c r="A289" s="4">
        <v>2020</v>
      </c>
      <c r="B289" s="4" t="s">
        <v>11</v>
      </c>
      <c r="C289" s="4" t="s">
        <v>178</v>
      </c>
      <c r="D289" s="4" t="s">
        <v>273</v>
      </c>
      <c r="E289" s="4" t="s">
        <v>306</v>
      </c>
      <c r="F289" s="4" t="s">
        <v>303</v>
      </c>
      <c r="H289" s="4">
        <v>145570.35</v>
      </c>
      <c r="I289" s="4">
        <v>142361.49</v>
      </c>
      <c r="J289" s="4">
        <v>142361.49</v>
      </c>
      <c r="K289" s="4">
        <v>0</v>
      </c>
      <c r="L289" s="4">
        <v>0</v>
      </c>
      <c r="M289" s="4">
        <v>0</v>
      </c>
      <c r="N289" s="4">
        <v>145570.35</v>
      </c>
      <c r="O289" s="4">
        <v>142361.49</v>
      </c>
      <c r="P289" s="4">
        <v>142361.49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E289" s="4" t="s">
        <v>182</v>
      </c>
      <c r="AF289" s="4" t="s">
        <v>288</v>
      </c>
      <c r="AG289" s="4" t="s">
        <v>289</v>
      </c>
      <c r="AH289" s="4" t="s">
        <v>270</v>
      </c>
      <c r="AJ289" s="4" t="s">
        <v>288</v>
      </c>
      <c r="AK289" s="4" t="s">
        <v>304</v>
      </c>
      <c r="AM289" s="4" t="s">
        <v>187</v>
      </c>
      <c r="AO289" s="4">
        <v>117</v>
      </c>
      <c r="AP289" s="4">
        <v>10</v>
      </c>
      <c r="AQ289" s="4">
        <v>528</v>
      </c>
      <c r="AR289" s="4">
        <v>36</v>
      </c>
      <c r="AS289" s="4">
        <v>3</v>
      </c>
      <c r="AU289" s="4">
        <v>1</v>
      </c>
      <c r="AV289" s="4">
        <v>4</v>
      </c>
      <c r="AW289" s="4">
        <v>5</v>
      </c>
      <c r="AX289" s="4">
        <v>23</v>
      </c>
      <c r="AZ289" s="4">
        <v>1</v>
      </c>
      <c r="BA289" s="4">
        <v>3</v>
      </c>
      <c r="BC289" s="4">
        <v>0</v>
      </c>
      <c r="BD289" s="4">
        <v>0</v>
      </c>
      <c r="BE289" s="4">
        <v>0</v>
      </c>
      <c r="BF289" s="4">
        <v>-366832561</v>
      </c>
      <c r="BJ289" s="6">
        <v>1988</v>
      </c>
      <c r="BK289" s="7">
        <f t="shared" si="8"/>
        <v>0</v>
      </c>
      <c r="BL289" s="4" t="str">
        <f t="shared" si="9"/>
        <v>Utility Mining Equipment Mitchell</v>
      </c>
    </row>
    <row r="290" spans="1:64" hidden="1" x14ac:dyDescent="0.2">
      <c r="A290" s="4">
        <v>2020</v>
      </c>
      <c r="B290" s="4" t="s">
        <v>11</v>
      </c>
      <c r="C290" s="4" t="s">
        <v>178</v>
      </c>
      <c r="D290" s="4" t="s">
        <v>104</v>
      </c>
      <c r="E290" s="4" t="s">
        <v>306</v>
      </c>
      <c r="F290" s="4" t="s">
        <v>301</v>
      </c>
      <c r="H290" s="4">
        <v>3189666.75</v>
      </c>
      <c r="I290" s="4">
        <v>3239336.4</v>
      </c>
      <c r="J290" s="4">
        <v>3239336.4</v>
      </c>
      <c r="K290" s="4">
        <v>0</v>
      </c>
      <c r="L290" s="4">
        <v>0</v>
      </c>
      <c r="M290" s="4">
        <v>110.66</v>
      </c>
      <c r="N290" s="4">
        <v>3186415.5</v>
      </c>
      <c r="O290" s="4">
        <v>3238991.09</v>
      </c>
      <c r="P290" s="4">
        <v>3238991.09</v>
      </c>
      <c r="Q290" s="4">
        <v>0</v>
      </c>
      <c r="R290" s="4">
        <v>345.31</v>
      </c>
      <c r="S290" s="4">
        <v>2874.68</v>
      </c>
      <c r="T290" s="4">
        <v>80338.179999999993</v>
      </c>
      <c r="U290" s="4">
        <v>83212.86</v>
      </c>
      <c r="V290" s="4">
        <v>2874.68</v>
      </c>
      <c r="W290" s="4">
        <v>0</v>
      </c>
      <c r="X290" s="4">
        <v>0</v>
      </c>
      <c r="Y290" s="4">
        <v>704.38</v>
      </c>
      <c r="Z290" s="4">
        <v>110.66</v>
      </c>
      <c r="AA290" s="4">
        <v>0</v>
      </c>
      <c r="AB290" s="4">
        <v>0</v>
      </c>
      <c r="AC290" s="4">
        <v>0</v>
      </c>
      <c r="AE290" s="4" t="s">
        <v>182</v>
      </c>
      <c r="AF290" s="4" t="s">
        <v>288</v>
      </c>
      <c r="AG290" s="4" t="s">
        <v>289</v>
      </c>
      <c r="AH290" s="4" t="s">
        <v>270</v>
      </c>
      <c r="AJ290" s="4" t="s">
        <v>288</v>
      </c>
      <c r="AK290" s="4" t="s">
        <v>302</v>
      </c>
      <c r="AM290" s="4" t="s">
        <v>187</v>
      </c>
      <c r="AO290" s="4">
        <v>117</v>
      </c>
      <c r="AP290" s="4">
        <v>10</v>
      </c>
      <c r="AQ290" s="4">
        <v>101030</v>
      </c>
      <c r="AR290" s="4">
        <v>36</v>
      </c>
      <c r="AS290" s="4">
        <v>7</v>
      </c>
      <c r="AU290" s="4">
        <v>1</v>
      </c>
      <c r="AV290" s="4">
        <v>4</v>
      </c>
      <c r="AW290" s="4">
        <v>5</v>
      </c>
      <c r="AX290" s="4">
        <v>23</v>
      </c>
      <c r="AZ290" s="4">
        <v>1</v>
      </c>
      <c r="BA290" s="4">
        <v>6</v>
      </c>
      <c r="BC290" s="4">
        <v>0</v>
      </c>
      <c r="BD290" s="4">
        <v>0</v>
      </c>
      <c r="BE290" s="4">
        <v>0</v>
      </c>
      <c r="BF290" s="4">
        <v>-366832908</v>
      </c>
      <c r="BJ290" s="6">
        <v>1988</v>
      </c>
      <c r="BK290" s="7">
        <f t="shared" si="8"/>
        <v>0</v>
      </c>
      <c r="BL290" s="4" t="str">
        <f t="shared" si="9"/>
        <v>Utility Steam Production</v>
      </c>
    </row>
    <row r="291" spans="1:64" hidden="1" x14ac:dyDescent="0.2">
      <c r="A291" s="4">
        <v>2020</v>
      </c>
      <c r="B291" s="4" t="s">
        <v>11</v>
      </c>
      <c r="C291" s="4" t="s">
        <v>178</v>
      </c>
      <c r="D291" s="4" t="s">
        <v>230</v>
      </c>
      <c r="E291" s="4" t="s">
        <v>306</v>
      </c>
      <c r="F291" s="4" t="s">
        <v>301</v>
      </c>
      <c r="H291" s="4">
        <v>748266.91</v>
      </c>
      <c r="I291" s="4">
        <v>588201.52</v>
      </c>
      <c r="J291" s="4">
        <v>588201.52</v>
      </c>
      <c r="K291" s="4">
        <v>0</v>
      </c>
      <c r="L291" s="4">
        <v>0</v>
      </c>
      <c r="M291" s="4">
        <v>0</v>
      </c>
      <c r="N291" s="4">
        <v>748266.91</v>
      </c>
      <c r="O291" s="4">
        <v>588201.52</v>
      </c>
      <c r="P291" s="4">
        <v>588201.52</v>
      </c>
      <c r="Q291" s="4">
        <v>0</v>
      </c>
      <c r="R291" s="4">
        <v>0</v>
      </c>
      <c r="S291" s="4">
        <v>0</v>
      </c>
      <c r="T291" s="4">
        <v>4439.6000000000004</v>
      </c>
      <c r="U291" s="4">
        <v>4439.6000000000004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E291" s="4" t="s">
        <v>182</v>
      </c>
      <c r="AF291" s="4" t="s">
        <v>288</v>
      </c>
      <c r="AG291" s="4" t="s">
        <v>289</v>
      </c>
      <c r="AH291" s="4" t="s">
        <v>270</v>
      </c>
      <c r="AJ291" s="4" t="s">
        <v>288</v>
      </c>
      <c r="AK291" s="4" t="s">
        <v>302</v>
      </c>
      <c r="AM291" s="4" t="s">
        <v>187</v>
      </c>
      <c r="AO291" s="4">
        <v>117</v>
      </c>
      <c r="AP291" s="4">
        <v>10</v>
      </c>
      <c r="AQ291" s="4">
        <v>607</v>
      </c>
      <c r="AR291" s="4">
        <v>36</v>
      </c>
      <c r="AS291" s="4">
        <v>7</v>
      </c>
      <c r="AU291" s="4">
        <v>1</v>
      </c>
      <c r="AV291" s="4">
        <v>4</v>
      </c>
      <c r="AW291" s="4">
        <v>5</v>
      </c>
      <c r="AX291" s="4">
        <v>23</v>
      </c>
      <c r="AZ291" s="4">
        <v>1</v>
      </c>
      <c r="BA291" s="4">
        <v>6</v>
      </c>
      <c r="BC291" s="4">
        <v>0</v>
      </c>
      <c r="BD291" s="4">
        <v>0</v>
      </c>
      <c r="BE291" s="4">
        <v>0</v>
      </c>
      <c r="BF291" s="4">
        <v>-366832754</v>
      </c>
      <c r="BJ291" s="6">
        <v>1988</v>
      </c>
      <c r="BK291" s="7">
        <f t="shared" si="8"/>
        <v>0</v>
      </c>
      <c r="BL291" s="4" t="str">
        <f>'Generic Tax Classes'!$A$2</f>
        <v>Utility Steam Production</v>
      </c>
    </row>
    <row r="292" spans="1:64" hidden="1" x14ac:dyDescent="0.2">
      <c r="A292" s="4">
        <v>2020</v>
      </c>
      <c r="B292" s="4" t="s">
        <v>11</v>
      </c>
      <c r="C292" s="4" t="s">
        <v>178</v>
      </c>
      <c r="D292" s="4" t="s">
        <v>230</v>
      </c>
      <c r="E292" s="4" t="s">
        <v>306</v>
      </c>
      <c r="F292" s="4" t="s">
        <v>301</v>
      </c>
      <c r="H292" s="4">
        <v>890289.57</v>
      </c>
      <c r="I292" s="4">
        <v>892525.53</v>
      </c>
      <c r="J292" s="4">
        <v>892525.53</v>
      </c>
      <c r="K292" s="4">
        <v>0</v>
      </c>
      <c r="L292" s="4">
        <v>0</v>
      </c>
      <c r="M292" s="4">
        <v>0</v>
      </c>
      <c r="N292" s="4">
        <v>890289.57</v>
      </c>
      <c r="O292" s="4">
        <v>892525.53</v>
      </c>
      <c r="P292" s="4">
        <v>892525.53</v>
      </c>
      <c r="Q292" s="4">
        <v>0</v>
      </c>
      <c r="R292" s="4">
        <v>0</v>
      </c>
      <c r="S292" s="4">
        <v>0</v>
      </c>
      <c r="T292" s="4">
        <v>3749.57</v>
      </c>
      <c r="U292" s="4">
        <v>3749.57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E292" s="4" t="s">
        <v>182</v>
      </c>
      <c r="AF292" s="4" t="s">
        <v>288</v>
      </c>
      <c r="AG292" s="4" t="s">
        <v>289</v>
      </c>
      <c r="AH292" s="4" t="s">
        <v>270</v>
      </c>
      <c r="AJ292" s="4" t="s">
        <v>288</v>
      </c>
      <c r="AK292" s="4" t="s">
        <v>302</v>
      </c>
      <c r="AM292" s="4" t="s">
        <v>187</v>
      </c>
      <c r="AO292" s="4">
        <v>117</v>
      </c>
      <c r="AP292" s="4">
        <v>10</v>
      </c>
      <c r="AQ292" s="4">
        <v>607</v>
      </c>
      <c r="AR292" s="4">
        <v>36</v>
      </c>
      <c r="AS292" s="4">
        <v>7</v>
      </c>
      <c r="AU292" s="4">
        <v>1</v>
      </c>
      <c r="AV292" s="4">
        <v>4</v>
      </c>
      <c r="AW292" s="4">
        <v>5</v>
      </c>
      <c r="AX292" s="4">
        <v>23</v>
      </c>
      <c r="AZ292" s="4">
        <v>1</v>
      </c>
      <c r="BA292" s="4">
        <v>6</v>
      </c>
      <c r="BC292" s="4">
        <v>0</v>
      </c>
      <c r="BD292" s="4">
        <v>0</v>
      </c>
      <c r="BE292" s="4">
        <v>0</v>
      </c>
      <c r="BF292" s="4">
        <v>-366832413</v>
      </c>
      <c r="BJ292" s="6">
        <v>1988</v>
      </c>
      <c r="BK292" s="7">
        <f t="shared" si="8"/>
        <v>0</v>
      </c>
      <c r="BL292" s="4" t="str">
        <f>'Generic Tax Classes'!$A$2</f>
        <v>Utility Steam Production</v>
      </c>
    </row>
    <row r="293" spans="1:64" hidden="1" x14ac:dyDescent="0.2">
      <c r="A293" s="4">
        <v>2020</v>
      </c>
      <c r="B293" s="4" t="s">
        <v>11</v>
      </c>
      <c r="C293" s="4" t="s">
        <v>178</v>
      </c>
      <c r="D293" s="4" t="s">
        <v>236</v>
      </c>
      <c r="E293" s="4" t="s">
        <v>307</v>
      </c>
      <c r="F293" s="4" t="s">
        <v>274</v>
      </c>
      <c r="H293" s="4">
        <v>235879.19</v>
      </c>
      <c r="I293" s="4">
        <v>216574.63</v>
      </c>
      <c r="J293" s="4">
        <v>216574.63</v>
      </c>
      <c r="K293" s="4">
        <v>0</v>
      </c>
      <c r="L293" s="4">
        <v>0</v>
      </c>
      <c r="M293" s="4">
        <v>0</v>
      </c>
      <c r="N293" s="4">
        <v>235879.19</v>
      </c>
      <c r="O293" s="4">
        <v>216574.63</v>
      </c>
      <c r="P293" s="4">
        <v>216574.63</v>
      </c>
      <c r="Q293" s="4">
        <v>0</v>
      </c>
      <c r="R293" s="4">
        <v>0</v>
      </c>
      <c r="S293" s="4">
        <v>0</v>
      </c>
      <c r="T293" s="4">
        <v>901.93</v>
      </c>
      <c r="U293" s="4">
        <v>901.93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E293" s="4" t="s">
        <v>182</v>
      </c>
      <c r="AF293" s="4" t="s">
        <v>268</v>
      </c>
      <c r="AG293" s="4" t="s">
        <v>269</v>
      </c>
      <c r="AH293" s="4" t="s">
        <v>270</v>
      </c>
      <c r="AJ293" s="4" t="s">
        <v>186</v>
      </c>
      <c r="AM293" s="4" t="s">
        <v>187</v>
      </c>
      <c r="AO293" s="4">
        <v>117</v>
      </c>
      <c r="AP293" s="4">
        <v>10</v>
      </c>
      <c r="AQ293" s="4">
        <v>592</v>
      </c>
      <c r="AR293" s="4">
        <v>55</v>
      </c>
      <c r="AS293" s="4">
        <v>21</v>
      </c>
      <c r="AU293" s="4">
        <v>1</v>
      </c>
      <c r="AV293" s="4">
        <v>3</v>
      </c>
      <c r="AW293" s="4">
        <v>3</v>
      </c>
      <c r="AX293" s="4">
        <v>23</v>
      </c>
      <c r="AZ293" s="4">
        <v>2</v>
      </c>
      <c r="BC293" s="4">
        <v>0</v>
      </c>
      <c r="BD293" s="4">
        <v>0</v>
      </c>
      <c r="BE293" s="4">
        <v>0</v>
      </c>
      <c r="BF293" s="4">
        <v>-366832848</v>
      </c>
      <c r="BJ293" s="6">
        <v>1988</v>
      </c>
      <c r="BK293" s="7">
        <f t="shared" si="8"/>
        <v>0</v>
      </c>
      <c r="BL293" s="4" t="str">
        <f t="shared" si="9"/>
        <v>Util Steam Improv Mitchell</v>
      </c>
    </row>
    <row r="294" spans="1:64" hidden="1" x14ac:dyDescent="0.2">
      <c r="A294" s="4">
        <v>2020</v>
      </c>
      <c r="B294" s="4" t="s">
        <v>11</v>
      </c>
      <c r="C294" s="4" t="s">
        <v>178</v>
      </c>
      <c r="D294" s="4" t="s">
        <v>272</v>
      </c>
      <c r="E294" s="4" t="s">
        <v>307</v>
      </c>
      <c r="F294" s="4" t="s">
        <v>271</v>
      </c>
      <c r="H294" s="4">
        <v>431.73</v>
      </c>
      <c r="I294" s="4">
        <v>374.98</v>
      </c>
      <c r="J294" s="4">
        <v>374.98</v>
      </c>
      <c r="K294" s="4">
        <v>0</v>
      </c>
      <c r="L294" s="4">
        <v>0</v>
      </c>
      <c r="M294" s="4">
        <v>0</v>
      </c>
      <c r="N294" s="4">
        <v>431.73</v>
      </c>
      <c r="O294" s="4">
        <v>374.98</v>
      </c>
      <c r="P294" s="4">
        <v>374.98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E294" s="4" t="s">
        <v>182</v>
      </c>
      <c r="AF294" s="4" t="s">
        <v>268</v>
      </c>
      <c r="AG294" s="4" t="s">
        <v>269</v>
      </c>
      <c r="AH294" s="4" t="s">
        <v>270</v>
      </c>
      <c r="AJ294" s="4" t="s">
        <v>186</v>
      </c>
      <c r="AM294" s="4" t="s">
        <v>187</v>
      </c>
      <c r="AO294" s="4">
        <v>117</v>
      </c>
      <c r="AP294" s="4">
        <v>10</v>
      </c>
      <c r="AQ294" s="4">
        <v>484</v>
      </c>
      <c r="AR294" s="4">
        <v>55</v>
      </c>
      <c r="AS294" s="4">
        <v>19</v>
      </c>
      <c r="AU294" s="4">
        <v>1</v>
      </c>
      <c r="AV294" s="4">
        <v>3</v>
      </c>
      <c r="AW294" s="4">
        <v>3</v>
      </c>
      <c r="AX294" s="4">
        <v>23</v>
      </c>
      <c r="AZ294" s="4">
        <v>2</v>
      </c>
      <c r="BC294" s="4">
        <v>0</v>
      </c>
      <c r="BD294" s="4">
        <v>0</v>
      </c>
      <c r="BE294" s="4">
        <v>0</v>
      </c>
      <c r="BF294" s="4">
        <v>-366832295</v>
      </c>
      <c r="BJ294" s="6">
        <v>1988</v>
      </c>
      <c r="BK294" s="7">
        <f t="shared" si="8"/>
        <v>0</v>
      </c>
      <c r="BL294" s="4" t="str">
        <f>'Generic Tax Classes'!$A$4</f>
        <v>Utility General Plant</v>
      </c>
    </row>
    <row r="295" spans="1:64" hidden="1" x14ac:dyDescent="0.2">
      <c r="A295" s="4">
        <v>2020</v>
      </c>
      <c r="B295" s="4" t="s">
        <v>11</v>
      </c>
      <c r="C295" s="4" t="s">
        <v>178</v>
      </c>
      <c r="D295" s="4" t="s">
        <v>104</v>
      </c>
      <c r="E295" s="4" t="s">
        <v>307</v>
      </c>
      <c r="F295" s="4" t="s">
        <v>274</v>
      </c>
      <c r="H295" s="4">
        <v>41361.9</v>
      </c>
      <c r="I295" s="4">
        <v>39147.06</v>
      </c>
      <c r="J295" s="4">
        <v>39147.06</v>
      </c>
      <c r="K295" s="4">
        <v>0</v>
      </c>
      <c r="L295" s="4">
        <v>0</v>
      </c>
      <c r="M295" s="4">
        <v>1.43</v>
      </c>
      <c r="N295" s="4">
        <v>41319.74</v>
      </c>
      <c r="O295" s="4">
        <v>39142.89</v>
      </c>
      <c r="P295" s="4">
        <v>39142.89</v>
      </c>
      <c r="Q295" s="4">
        <v>0</v>
      </c>
      <c r="R295" s="4">
        <v>4.17</v>
      </c>
      <c r="S295" s="4">
        <v>34.74</v>
      </c>
      <c r="T295" s="4">
        <v>970.87</v>
      </c>
      <c r="U295" s="4">
        <v>1005.61</v>
      </c>
      <c r="V295" s="4">
        <v>34.74</v>
      </c>
      <c r="W295" s="4">
        <v>0</v>
      </c>
      <c r="X295" s="4">
        <v>0</v>
      </c>
      <c r="Y295" s="4">
        <v>9.1300000000000008</v>
      </c>
      <c r="Z295" s="4">
        <v>1.43</v>
      </c>
      <c r="AA295" s="4">
        <v>0</v>
      </c>
      <c r="AB295" s="4">
        <v>0</v>
      </c>
      <c r="AC295" s="4">
        <v>0</v>
      </c>
      <c r="AE295" s="4" t="s">
        <v>182</v>
      </c>
      <c r="AF295" s="4" t="s">
        <v>268</v>
      </c>
      <c r="AG295" s="4" t="s">
        <v>269</v>
      </c>
      <c r="AH295" s="4" t="s">
        <v>270</v>
      </c>
      <c r="AJ295" s="4" t="s">
        <v>186</v>
      </c>
      <c r="AM295" s="4" t="s">
        <v>187</v>
      </c>
      <c r="AO295" s="4">
        <v>117</v>
      </c>
      <c r="AP295" s="4">
        <v>10</v>
      </c>
      <c r="AQ295" s="4">
        <v>101030</v>
      </c>
      <c r="AR295" s="4">
        <v>55</v>
      </c>
      <c r="AS295" s="4">
        <v>21</v>
      </c>
      <c r="AU295" s="4">
        <v>1</v>
      </c>
      <c r="AV295" s="4">
        <v>3</v>
      </c>
      <c r="AW295" s="4">
        <v>3</v>
      </c>
      <c r="AX295" s="4">
        <v>23</v>
      </c>
      <c r="AZ295" s="4">
        <v>2</v>
      </c>
      <c r="BC295" s="4">
        <v>0</v>
      </c>
      <c r="BD295" s="4">
        <v>0</v>
      </c>
      <c r="BE295" s="4">
        <v>0</v>
      </c>
      <c r="BF295" s="4">
        <v>-366833010</v>
      </c>
      <c r="BJ295" s="6">
        <v>1988</v>
      </c>
      <c r="BK295" s="7">
        <f t="shared" si="8"/>
        <v>0</v>
      </c>
      <c r="BL295" s="4" t="str">
        <f t="shared" si="9"/>
        <v>Utility Steam Production</v>
      </c>
    </row>
    <row r="296" spans="1:64" hidden="1" x14ac:dyDescent="0.2">
      <c r="A296" s="4">
        <v>2020</v>
      </c>
      <c r="B296" s="4" t="s">
        <v>11</v>
      </c>
      <c r="C296" s="4" t="s">
        <v>178</v>
      </c>
      <c r="D296" s="4" t="s">
        <v>230</v>
      </c>
      <c r="E296" s="4" t="s">
        <v>307</v>
      </c>
      <c r="F296" s="4" t="s">
        <v>274</v>
      </c>
      <c r="H296" s="4">
        <v>152593.16</v>
      </c>
      <c r="I296" s="4">
        <v>119414.08</v>
      </c>
      <c r="J296" s="4">
        <v>119414.08</v>
      </c>
      <c r="K296" s="4">
        <v>0</v>
      </c>
      <c r="L296" s="4">
        <v>0</v>
      </c>
      <c r="M296" s="4">
        <v>0</v>
      </c>
      <c r="N296" s="4">
        <v>152593.16</v>
      </c>
      <c r="O296" s="4">
        <v>119414.08</v>
      </c>
      <c r="P296" s="4">
        <v>119414.08</v>
      </c>
      <c r="Q296" s="4">
        <v>0</v>
      </c>
      <c r="R296" s="4">
        <v>0</v>
      </c>
      <c r="S296" s="4">
        <v>0</v>
      </c>
      <c r="T296" s="4">
        <v>834.03</v>
      </c>
      <c r="U296" s="4">
        <v>834.03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E296" s="4" t="s">
        <v>182</v>
      </c>
      <c r="AF296" s="4" t="s">
        <v>268</v>
      </c>
      <c r="AG296" s="4" t="s">
        <v>269</v>
      </c>
      <c r="AH296" s="4" t="s">
        <v>270</v>
      </c>
      <c r="AJ296" s="4" t="s">
        <v>186</v>
      </c>
      <c r="AM296" s="4" t="s">
        <v>187</v>
      </c>
      <c r="AO296" s="4">
        <v>117</v>
      </c>
      <c r="AP296" s="4">
        <v>10</v>
      </c>
      <c r="AQ296" s="4">
        <v>607</v>
      </c>
      <c r="AR296" s="4">
        <v>55</v>
      </c>
      <c r="AS296" s="4">
        <v>21</v>
      </c>
      <c r="AU296" s="4">
        <v>1</v>
      </c>
      <c r="AV296" s="4">
        <v>3</v>
      </c>
      <c r="AW296" s="4">
        <v>3</v>
      </c>
      <c r="AX296" s="4">
        <v>23</v>
      </c>
      <c r="AZ296" s="4">
        <v>2</v>
      </c>
      <c r="BC296" s="4">
        <v>0</v>
      </c>
      <c r="BD296" s="4">
        <v>0</v>
      </c>
      <c r="BE296" s="4">
        <v>0</v>
      </c>
      <c r="BF296" s="4">
        <v>-366832792</v>
      </c>
      <c r="BJ296" s="6">
        <v>1988</v>
      </c>
      <c r="BK296" s="7">
        <f t="shared" si="8"/>
        <v>0</v>
      </c>
      <c r="BL296" s="4" t="str">
        <f>'Generic Tax Classes'!$A$2</f>
        <v>Utility Steam Production</v>
      </c>
    </row>
    <row r="297" spans="1:64" hidden="1" x14ac:dyDescent="0.2">
      <c r="A297" s="4">
        <v>2020</v>
      </c>
      <c r="B297" s="4" t="s">
        <v>11</v>
      </c>
      <c r="C297" s="4" t="s">
        <v>178</v>
      </c>
      <c r="D297" s="4" t="s">
        <v>230</v>
      </c>
      <c r="E297" s="4" t="s">
        <v>307</v>
      </c>
      <c r="F297" s="4" t="s">
        <v>274</v>
      </c>
      <c r="H297" s="4">
        <v>623769.84</v>
      </c>
      <c r="I297" s="4">
        <v>526686.94999999995</v>
      </c>
      <c r="J297" s="4">
        <v>526686.94999999995</v>
      </c>
      <c r="K297" s="4">
        <v>0</v>
      </c>
      <c r="L297" s="4">
        <v>0</v>
      </c>
      <c r="M297" s="4">
        <v>0</v>
      </c>
      <c r="N297" s="4">
        <v>623769.84</v>
      </c>
      <c r="O297" s="4">
        <v>526686.94999999995</v>
      </c>
      <c r="P297" s="4">
        <v>526686.94999999995</v>
      </c>
      <c r="Q297" s="4">
        <v>0</v>
      </c>
      <c r="R297" s="4">
        <v>0</v>
      </c>
      <c r="S297" s="4">
        <v>0</v>
      </c>
      <c r="T297" s="4">
        <v>2212.65</v>
      </c>
      <c r="U297" s="4">
        <v>2212.65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E297" s="4" t="s">
        <v>182</v>
      </c>
      <c r="AF297" s="4" t="s">
        <v>268</v>
      </c>
      <c r="AG297" s="4" t="s">
        <v>269</v>
      </c>
      <c r="AH297" s="4" t="s">
        <v>270</v>
      </c>
      <c r="AJ297" s="4" t="s">
        <v>186</v>
      </c>
      <c r="AM297" s="4" t="s">
        <v>187</v>
      </c>
      <c r="AO297" s="4">
        <v>117</v>
      </c>
      <c r="AP297" s="4">
        <v>10</v>
      </c>
      <c r="AQ297" s="4">
        <v>607</v>
      </c>
      <c r="AR297" s="4">
        <v>55</v>
      </c>
      <c r="AS297" s="4">
        <v>21</v>
      </c>
      <c r="AU297" s="4">
        <v>1</v>
      </c>
      <c r="AV297" s="4">
        <v>3</v>
      </c>
      <c r="AW297" s="4">
        <v>3</v>
      </c>
      <c r="AX297" s="4">
        <v>23</v>
      </c>
      <c r="AZ297" s="4">
        <v>2</v>
      </c>
      <c r="BC297" s="4">
        <v>0</v>
      </c>
      <c r="BD297" s="4">
        <v>0</v>
      </c>
      <c r="BE297" s="4">
        <v>0</v>
      </c>
      <c r="BF297" s="4">
        <v>-366832724</v>
      </c>
      <c r="BJ297" s="6">
        <v>1988</v>
      </c>
      <c r="BK297" s="7">
        <f t="shared" si="8"/>
        <v>0</v>
      </c>
      <c r="BL297" s="4" t="str">
        <f>'Generic Tax Classes'!$A$2</f>
        <v>Utility Steam Production</v>
      </c>
    </row>
    <row r="298" spans="1:64" hidden="1" x14ac:dyDescent="0.2">
      <c r="A298" s="4">
        <v>2020</v>
      </c>
      <c r="B298" s="4" t="s">
        <v>11</v>
      </c>
      <c r="C298" s="4" t="s">
        <v>178</v>
      </c>
      <c r="D298" s="4" t="s">
        <v>188</v>
      </c>
      <c r="E298" s="4" t="s">
        <v>308</v>
      </c>
      <c r="F298" s="4" t="s">
        <v>299</v>
      </c>
      <c r="G298" s="5">
        <v>36100</v>
      </c>
      <c r="H298" s="4">
        <v>913.39</v>
      </c>
      <c r="I298" s="4">
        <v>897.21</v>
      </c>
      <c r="J298" s="4">
        <v>859.28</v>
      </c>
      <c r="K298" s="4">
        <v>28.49</v>
      </c>
      <c r="L298" s="4">
        <v>0</v>
      </c>
      <c r="M298" s="4">
        <v>0</v>
      </c>
      <c r="N298" s="4">
        <v>913.39</v>
      </c>
      <c r="O298" s="4">
        <v>897.21</v>
      </c>
      <c r="P298" s="4">
        <v>887.77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E298" s="4" t="s">
        <v>182</v>
      </c>
      <c r="AF298" s="4" t="s">
        <v>288</v>
      </c>
      <c r="AG298" s="4" t="s">
        <v>289</v>
      </c>
      <c r="AH298" s="4" t="s">
        <v>270</v>
      </c>
      <c r="AJ298" s="4" t="s">
        <v>288</v>
      </c>
      <c r="AM298" s="4" t="s">
        <v>187</v>
      </c>
      <c r="AO298" s="4">
        <v>117</v>
      </c>
      <c r="AP298" s="4">
        <v>10</v>
      </c>
      <c r="AQ298" s="4">
        <v>233</v>
      </c>
      <c r="AR298" s="4">
        <v>37</v>
      </c>
      <c r="AS298" s="4">
        <v>167</v>
      </c>
      <c r="AU298" s="4">
        <v>1</v>
      </c>
      <c r="AV298" s="4">
        <v>4</v>
      </c>
      <c r="AW298" s="4">
        <v>5</v>
      </c>
      <c r="AX298" s="4">
        <v>23</v>
      </c>
      <c r="AZ298" s="4">
        <v>1</v>
      </c>
      <c r="BC298" s="4">
        <v>0</v>
      </c>
      <c r="BD298" s="4">
        <v>0</v>
      </c>
      <c r="BE298" s="4">
        <v>0</v>
      </c>
      <c r="BF298" s="4">
        <v>-366832715</v>
      </c>
      <c r="BJ298" s="6">
        <v>1989</v>
      </c>
      <c r="BK298" s="7">
        <f t="shared" si="8"/>
        <v>9.4400000000000546</v>
      </c>
      <c r="BL298" s="4" t="str">
        <f t="shared" si="9"/>
        <v>NonUtility General Mitchell</v>
      </c>
    </row>
    <row r="299" spans="1:64" hidden="1" x14ac:dyDescent="0.2">
      <c r="A299" s="4">
        <v>2020</v>
      </c>
      <c r="B299" s="4" t="s">
        <v>11</v>
      </c>
      <c r="C299" s="4" t="s">
        <v>178</v>
      </c>
      <c r="D299" s="4" t="s">
        <v>266</v>
      </c>
      <c r="E299" s="4" t="s">
        <v>308</v>
      </c>
      <c r="F299" s="4" t="s">
        <v>287</v>
      </c>
      <c r="G299" s="5">
        <v>35796</v>
      </c>
      <c r="H299" s="4">
        <v>18.850000000000001</v>
      </c>
      <c r="I299" s="4">
        <v>18.7</v>
      </c>
      <c r="J299" s="4">
        <v>18.350000000000001</v>
      </c>
      <c r="K299" s="4">
        <v>0.35</v>
      </c>
      <c r="L299" s="4">
        <v>0</v>
      </c>
      <c r="M299" s="4">
        <v>0</v>
      </c>
      <c r="N299" s="4">
        <v>18.850000000000001</v>
      </c>
      <c r="O299" s="4">
        <v>18.7</v>
      </c>
      <c r="P299" s="4">
        <v>18.7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E299" s="4" t="s">
        <v>182</v>
      </c>
      <c r="AF299" s="4" t="s">
        <v>288</v>
      </c>
      <c r="AG299" s="4" t="s">
        <v>289</v>
      </c>
      <c r="AH299" s="4" t="s">
        <v>270</v>
      </c>
      <c r="AJ299" s="4" t="s">
        <v>288</v>
      </c>
      <c r="AM299" s="4" t="s">
        <v>187</v>
      </c>
      <c r="AO299" s="4">
        <v>117</v>
      </c>
      <c r="AP299" s="4">
        <v>10</v>
      </c>
      <c r="AQ299" s="4">
        <v>469</v>
      </c>
      <c r="AR299" s="4">
        <v>37</v>
      </c>
      <c r="AS299" s="4">
        <v>193</v>
      </c>
      <c r="AU299" s="4">
        <v>1</v>
      </c>
      <c r="AV299" s="4">
        <v>4</v>
      </c>
      <c r="AW299" s="4">
        <v>5</v>
      </c>
      <c r="AX299" s="4">
        <v>23</v>
      </c>
      <c r="AZ299" s="4">
        <v>1</v>
      </c>
      <c r="BC299" s="4">
        <v>0</v>
      </c>
      <c r="BD299" s="4">
        <v>0</v>
      </c>
      <c r="BE299" s="4">
        <v>0</v>
      </c>
      <c r="BF299" s="4">
        <v>-366832441</v>
      </c>
      <c r="BJ299" s="6">
        <v>1989</v>
      </c>
      <c r="BK299" s="7">
        <f t="shared" si="8"/>
        <v>0</v>
      </c>
      <c r="BL299" s="4" t="str">
        <f t="shared" si="9"/>
        <v>Util Gen Land Rights Mitchell</v>
      </c>
    </row>
    <row r="300" spans="1:64" hidden="1" x14ac:dyDescent="0.2">
      <c r="A300" s="4">
        <v>2020</v>
      </c>
      <c r="B300" s="4" t="s">
        <v>11</v>
      </c>
      <c r="C300" s="4" t="s">
        <v>178</v>
      </c>
      <c r="D300" s="4" t="s">
        <v>266</v>
      </c>
      <c r="E300" s="4" t="s">
        <v>308</v>
      </c>
      <c r="F300" s="4" t="s">
        <v>290</v>
      </c>
      <c r="G300" s="5">
        <v>35827</v>
      </c>
      <c r="H300" s="4">
        <v>8.91</v>
      </c>
      <c r="I300" s="4">
        <v>8.84</v>
      </c>
      <c r="J300" s="4">
        <v>8.68</v>
      </c>
      <c r="K300" s="4">
        <v>0.16</v>
      </c>
      <c r="L300" s="4">
        <v>0</v>
      </c>
      <c r="M300" s="4">
        <v>0</v>
      </c>
      <c r="N300" s="4">
        <v>8.91</v>
      </c>
      <c r="O300" s="4">
        <v>8.84</v>
      </c>
      <c r="P300" s="4">
        <v>8.84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E300" s="4" t="s">
        <v>182</v>
      </c>
      <c r="AF300" s="4" t="s">
        <v>288</v>
      </c>
      <c r="AG300" s="4" t="s">
        <v>289</v>
      </c>
      <c r="AH300" s="4" t="s">
        <v>270</v>
      </c>
      <c r="AJ300" s="4" t="s">
        <v>288</v>
      </c>
      <c r="AM300" s="4" t="s">
        <v>187</v>
      </c>
      <c r="AO300" s="4">
        <v>117</v>
      </c>
      <c r="AP300" s="4">
        <v>10</v>
      </c>
      <c r="AQ300" s="4">
        <v>469</v>
      </c>
      <c r="AR300" s="4">
        <v>37</v>
      </c>
      <c r="AS300" s="4">
        <v>158</v>
      </c>
      <c r="AU300" s="4">
        <v>1</v>
      </c>
      <c r="AV300" s="4">
        <v>4</v>
      </c>
      <c r="AW300" s="4">
        <v>5</v>
      </c>
      <c r="AX300" s="4">
        <v>23</v>
      </c>
      <c r="AZ300" s="4">
        <v>1</v>
      </c>
      <c r="BC300" s="4">
        <v>0</v>
      </c>
      <c r="BD300" s="4">
        <v>0</v>
      </c>
      <c r="BE300" s="4">
        <v>0</v>
      </c>
      <c r="BF300" s="4">
        <v>-366832343</v>
      </c>
      <c r="BJ300" s="6">
        <v>1989</v>
      </c>
      <c r="BK300" s="7">
        <f t="shared" si="8"/>
        <v>0</v>
      </c>
      <c r="BL300" s="4" t="str">
        <f t="shared" si="9"/>
        <v>Util Gen Land Rights Mitchell</v>
      </c>
    </row>
    <row r="301" spans="1:64" hidden="1" x14ac:dyDescent="0.2">
      <c r="A301" s="4">
        <v>2020</v>
      </c>
      <c r="B301" s="4" t="s">
        <v>11</v>
      </c>
      <c r="C301" s="4" t="s">
        <v>178</v>
      </c>
      <c r="D301" s="4" t="s">
        <v>266</v>
      </c>
      <c r="E301" s="4" t="s">
        <v>308</v>
      </c>
      <c r="F301" s="4" t="s">
        <v>291</v>
      </c>
      <c r="G301" s="5">
        <v>35855</v>
      </c>
      <c r="H301" s="4">
        <v>127.26</v>
      </c>
      <c r="I301" s="4">
        <v>126.21</v>
      </c>
      <c r="J301" s="4">
        <v>123.37</v>
      </c>
      <c r="K301" s="4">
        <v>2.84</v>
      </c>
      <c r="L301" s="4">
        <v>0</v>
      </c>
      <c r="M301" s="4">
        <v>0</v>
      </c>
      <c r="N301" s="4">
        <v>127.26</v>
      </c>
      <c r="O301" s="4">
        <v>126.21</v>
      </c>
      <c r="P301" s="4">
        <v>126.21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E301" s="4" t="s">
        <v>182</v>
      </c>
      <c r="AF301" s="4" t="s">
        <v>288</v>
      </c>
      <c r="AG301" s="4" t="s">
        <v>289</v>
      </c>
      <c r="AH301" s="4" t="s">
        <v>270</v>
      </c>
      <c r="AJ301" s="4" t="s">
        <v>288</v>
      </c>
      <c r="AM301" s="4" t="s">
        <v>187</v>
      </c>
      <c r="AO301" s="4">
        <v>117</v>
      </c>
      <c r="AP301" s="4">
        <v>10</v>
      </c>
      <c r="AQ301" s="4">
        <v>469</v>
      </c>
      <c r="AR301" s="4">
        <v>37</v>
      </c>
      <c r="AS301" s="4">
        <v>159</v>
      </c>
      <c r="AU301" s="4">
        <v>1</v>
      </c>
      <c r="AV301" s="4">
        <v>4</v>
      </c>
      <c r="AW301" s="4">
        <v>5</v>
      </c>
      <c r="AX301" s="4">
        <v>23</v>
      </c>
      <c r="AZ301" s="4">
        <v>1</v>
      </c>
      <c r="BC301" s="4">
        <v>0</v>
      </c>
      <c r="BD301" s="4">
        <v>0</v>
      </c>
      <c r="BE301" s="4">
        <v>0</v>
      </c>
      <c r="BF301" s="4">
        <v>-366832657</v>
      </c>
      <c r="BJ301" s="6">
        <v>1989</v>
      </c>
      <c r="BK301" s="7">
        <f t="shared" si="8"/>
        <v>0</v>
      </c>
      <c r="BL301" s="4" t="str">
        <f t="shared" si="9"/>
        <v>Util Gen Land Rights Mitchell</v>
      </c>
    </row>
    <row r="302" spans="1:64" hidden="1" x14ac:dyDescent="0.2">
      <c r="A302" s="4">
        <v>2020</v>
      </c>
      <c r="B302" s="4" t="s">
        <v>11</v>
      </c>
      <c r="C302" s="4" t="s">
        <v>178</v>
      </c>
      <c r="D302" s="4" t="s">
        <v>266</v>
      </c>
      <c r="E302" s="4" t="s">
        <v>308</v>
      </c>
      <c r="F302" s="4" t="s">
        <v>292</v>
      </c>
      <c r="G302" s="5">
        <v>35886</v>
      </c>
      <c r="H302" s="4">
        <v>19.600000000000001</v>
      </c>
      <c r="I302" s="4">
        <v>19.440000000000001</v>
      </c>
      <c r="J302" s="4">
        <v>19</v>
      </c>
      <c r="K302" s="4">
        <v>0.44</v>
      </c>
      <c r="L302" s="4">
        <v>0</v>
      </c>
      <c r="M302" s="4">
        <v>0</v>
      </c>
      <c r="N302" s="4">
        <v>19.600000000000001</v>
      </c>
      <c r="O302" s="4">
        <v>19.440000000000001</v>
      </c>
      <c r="P302" s="4">
        <v>19.440000000000001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0</v>
      </c>
      <c r="AE302" s="4" t="s">
        <v>182</v>
      </c>
      <c r="AF302" s="4" t="s">
        <v>288</v>
      </c>
      <c r="AG302" s="4" t="s">
        <v>289</v>
      </c>
      <c r="AH302" s="4" t="s">
        <v>270</v>
      </c>
      <c r="AJ302" s="4" t="s">
        <v>288</v>
      </c>
      <c r="AM302" s="4" t="s">
        <v>187</v>
      </c>
      <c r="AO302" s="4">
        <v>117</v>
      </c>
      <c r="AP302" s="4">
        <v>10</v>
      </c>
      <c r="AQ302" s="4">
        <v>469</v>
      </c>
      <c r="AR302" s="4">
        <v>37</v>
      </c>
      <c r="AS302" s="4">
        <v>160</v>
      </c>
      <c r="AU302" s="4">
        <v>1</v>
      </c>
      <c r="AV302" s="4">
        <v>4</v>
      </c>
      <c r="AW302" s="4">
        <v>5</v>
      </c>
      <c r="AX302" s="4">
        <v>23</v>
      </c>
      <c r="AZ302" s="4">
        <v>1</v>
      </c>
      <c r="BC302" s="4">
        <v>0</v>
      </c>
      <c r="BD302" s="4">
        <v>0</v>
      </c>
      <c r="BE302" s="4">
        <v>0</v>
      </c>
      <c r="BF302" s="4">
        <v>-366832227</v>
      </c>
      <c r="BJ302" s="6">
        <v>1989</v>
      </c>
      <c r="BK302" s="7">
        <f t="shared" si="8"/>
        <v>0</v>
      </c>
      <c r="BL302" s="4" t="str">
        <f t="shared" si="9"/>
        <v>Util Gen Land Rights Mitchell</v>
      </c>
    </row>
    <row r="303" spans="1:64" hidden="1" x14ac:dyDescent="0.2">
      <c r="A303" s="4">
        <v>2020</v>
      </c>
      <c r="B303" s="4" t="s">
        <v>11</v>
      </c>
      <c r="C303" s="4" t="s">
        <v>178</v>
      </c>
      <c r="D303" s="4" t="s">
        <v>266</v>
      </c>
      <c r="E303" s="4" t="s">
        <v>308</v>
      </c>
      <c r="F303" s="4" t="s">
        <v>293</v>
      </c>
      <c r="G303" s="5">
        <v>35916</v>
      </c>
      <c r="H303" s="4">
        <v>508.93</v>
      </c>
      <c r="I303" s="4">
        <v>504.79</v>
      </c>
      <c r="J303" s="4">
        <v>490.78</v>
      </c>
      <c r="K303" s="4">
        <v>14.01</v>
      </c>
      <c r="L303" s="4">
        <v>0</v>
      </c>
      <c r="M303" s="4">
        <v>0</v>
      </c>
      <c r="N303" s="4">
        <v>508.93</v>
      </c>
      <c r="O303" s="4">
        <v>504.79</v>
      </c>
      <c r="P303" s="4">
        <v>504.79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E303" s="4" t="s">
        <v>182</v>
      </c>
      <c r="AF303" s="4" t="s">
        <v>288</v>
      </c>
      <c r="AG303" s="4" t="s">
        <v>289</v>
      </c>
      <c r="AH303" s="4" t="s">
        <v>270</v>
      </c>
      <c r="AJ303" s="4" t="s">
        <v>288</v>
      </c>
      <c r="AM303" s="4" t="s">
        <v>187</v>
      </c>
      <c r="AO303" s="4">
        <v>117</v>
      </c>
      <c r="AP303" s="4">
        <v>10</v>
      </c>
      <c r="AQ303" s="4">
        <v>469</v>
      </c>
      <c r="AR303" s="4">
        <v>37</v>
      </c>
      <c r="AS303" s="4">
        <v>161</v>
      </c>
      <c r="AU303" s="4">
        <v>1</v>
      </c>
      <c r="AV303" s="4">
        <v>4</v>
      </c>
      <c r="AW303" s="4">
        <v>5</v>
      </c>
      <c r="AX303" s="4">
        <v>23</v>
      </c>
      <c r="AZ303" s="4">
        <v>1</v>
      </c>
      <c r="BC303" s="4">
        <v>0</v>
      </c>
      <c r="BD303" s="4">
        <v>0</v>
      </c>
      <c r="BE303" s="4">
        <v>0</v>
      </c>
      <c r="BF303" s="4">
        <v>-366832628</v>
      </c>
      <c r="BJ303" s="6">
        <v>1989</v>
      </c>
      <c r="BK303" s="7">
        <f t="shared" si="8"/>
        <v>0</v>
      </c>
      <c r="BL303" s="4" t="str">
        <f t="shared" si="9"/>
        <v>Util Gen Land Rights Mitchell</v>
      </c>
    </row>
    <row r="304" spans="1:64" hidden="1" x14ac:dyDescent="0.2">
      <c r="A304" s="4">
        <v>2020</v>
      </c>
      <c r="B304" s="4" t="s">
        <v>11</v>
      </c>
      <c r="C304" s="4" t="s">
        <v>178</v>
      </c>
      <c r="D304" s="4" t="s">
        <v>266</v>
      </c>
      <c r="E304" s="4" t="s">
        <v>308</v>
      </c>
      <c r="F304" s="4" t="s">
        <v>294</v>
      </c>
      <c r="G304" s="5">
        <v>35947</v>
      </c>
      <c r="H304" s="4">
        <v>14.44</v>
      </c>
      <c r="I304" s="4">
        <v>14.33</v>
      </c>
      <c r="J304" s="4">
        <v>13.82</v>
      </c>
      <c r="K304" s="4">
        <v>0.51</v>
      </c>
      <c r="L304" s="4">
        <v>0</v>
      </c>
      <c r="M304" s="4">
        <v>0</v>
      </c>
      <c r="N304" s="4">
        <v>14.44</v>
      </c>
      <c r="O304" s="4">
        <v>14.33</v>
      </c>
      <c r="P304" s="4">
        <v>14.33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E304" s="4" t="s">
        <v>182</v>
      </c>
      <c r="AF304" s="4" t="s">
        <v>288</v>
      </c>
      <c r="AG304" s="4" t="s">
        <v>289</v>
      </c>
      <c r="AH304" s="4" t="s">
        <v>270</v>
      </c>
      <c r="AJ304" s="4" t="s">
        <v>288</v>
      </c>
      <c r="AM304" s="4" t="s">
        <v>187</v>
      </c>
      <c r="AO304" s="4">
        <v>117</v>
      </c>
      <c r="AP304" s="4">
        <v>10</v>
      </c>
      <c r="AQ304" s="4">
        <v>469</v>
      </c>
      <c r="AR304" s="4">
        <v>37</v>
      </c>
      <c r="AS304" s="4">
        <v>162</v>
      </c>
      <c r="AU304" s="4">
        <v>1</v>
      </c>
      <c r="AV304" s="4">
        <v>4</v>
      </c>
      <c r="AW304" s="4">
        <v>5</v>
      </c>
      <c r="AX304" s="4">
        <v>23</v>
      </c>
      <c r="AZ304" s="4">
        <v>1</v>
      </c>
      <c r="BC304" s="4">
        <v>0</v>
      </c>
      <c r="BD304" s="4">
        <v>0</v>
      </c>
      <c r="BE304" s="4">
        <v>0</v>
      </c>
      <c r="BF304" s="4">
        <v>-366832402</v>
      </c>
      <c r="BJ304" s="6">
        <v>1989</v>
      </c>
      <c r="BK304" s="7">
        <f t="shared" si="8"/>
        <v>0</v>
      </c>
      <c r="BL304" s="4" t="str">
        <f t="shared" si="9"/>
        <v>Util Gen Land Rights Mitchell</v>
      </c>
    </row>
    <row r="305" spans="1:64" hidden="1" x14ac:dyDescent="0.2">
      <c r="A305" s="4">
        <v>2020</v>
      </c>
      <c r="B305" s="4" t="s">
        <v>11</v>
      </c>
      <c r="C305" s="4" t="s">
        <v>178</v>
      </c>
      <c r="D305" s="4" t="s">
        <v>266</v>
      </c>
      <c r="E305" s="4" t="s">
        <v>308</v>
      </c>
      <c r="F305" s="4" t="s">
        <v>295</v>
      </c>
      <c r="G305" s="5">
        <v>35977</v>
      </c>
      <c r="H305" s="4">
        <v>14.26</v>
      </c>
      <c r="I305" s="4">
        <v>14.14</v>
      </c>
      <c r="J305" s="4">
        <v>13.7</v>
      </c>
      <c r="K305" s="4">
        <v>0.44</v>
      </c>
      <c r="L305" s="4">
        <v>0</v>
      </c>
      <c r="M305" s="4">
        <v>0</v>
      </c>
      <c r="N305" s="4">
        <v>14.26</v>
      </c>
      <c r="O305" s="4">
        <v>14.14</v>
      </c>
      <c r="P305" s="4">
        <v>14.14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E305" s="4" t="s">
        <v>182</v>
      </c>
      <c r="AF305" s="4" t="s">
        <v>288</v>
      </c>
      <c r="AG305" s="4" t="s">
        <v>289</v>
      </c>
      <c r="AH305" s="4" t="s">
        <v>270</v>
      </c>
      <c r="AJ305" s="4" t="s">
        <v>288</v>
      </c>
      <c r="AM305" s="4" t="s">
        <v>187</v>
      </c>
      <c r="AO305" s="4">
        <v>117</v>
      </c>
      <c r="AP305" s="4">
        <v>10</v>
      </c>
      <c r="AQ305" s="4">
        <v>469</v>
      </c>
      <c r="AR305" s="4">
        <v>37</v>
      </c>
      <c r="AS305" s="4">
        <v>163</v>
      </c>
      <c r="AU305" s="4">
        <v>1</v>
      </c>
      <c r="AV305" s="4">
        <v>4</v>
      </c>
      <c r="AW305" s="4">
        <v>5</v>
      </c>
      <c r="AX305" s="4">
        <v>23</v>
      </c>
      <c r="AZ305" s="4">
        <v>1</v>
      </c>
      <c r="BC305" s="4">
        <v>0</v>
      </c>
      <c r="BD305" s="4">
        <v>0</v>
      </c>
      <c r="BE305" s="4">
        <v>0</v>
      </c>
      <c r="BF305" s="4">
        <v>-366832757</v>
      </c>
      <c r="BJ305" s="6">
        <v>1989</v>
      </c>
      <c r="BK305" s="7">
        <f t="shared" si="8"/>
        <v>0</v>
      </c>
      <c r="BL305" s="4" t="str">
        <f t="shared" si="9"/>
        <v>Util Gen Land Rights Mitchell</v>
      </c>
    </row>
    <row r="306" spans="1:64" hidden="1" x14ac:dyDescent="0.2">
      <c r="A306" s="4">
        <v>2020</v>
      </c>
      <c r="B306" s="4" t="s">
        <v>11</v>
      </c>
      <c r="C306" s="4" t="s">
        <v>178</v>
      </c>
      <c r="D306" s="4" t="s">
        <v>236</v>
      </c>
      <c r="E306" s="4" t="s">
        <v>308</v>
      </c>
      <c r="F306" s="4" t="s">
        <v>301</v>
      </c>
      <c r="H306" s="4">
        <v>2272992.4</v>
      </c>
      <c r="I306" s="4">
        <v>2266197.52</v>
      </c>
      <c r="J306" s="4">
        <v>2266197.52</v>
      </c>
      <c r="K306" s="4">
        <v>0</v>
      </c>
      <c r="L306" s="4">
        <v>0</v>
      </c>
      <c r="M306" s="4">
        <v>0</v>
      </c>
      <c r="N306" s="4">
        <v>2272992.4</v>
      </c>
      <c r="O306" s="4">
        <v>2266197.52</v>
      </c>
      <c r="P306" s="4">
        <v>2266197.52</v>
      </c>
      <c r="Q306" s="4">
        <v>0</v>
      </c>
      <c r="R306" s="4">
        <v>0</v>
      </c>
      <c r="S306" s="4">
        <v>0</v>
      </c>
      <c r="T306" s="4">
        <v>806.84</v>
      </c>
      <c r="U306" s="4">
        <v>806.84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E306" s="4" t="s">
        <v>182</v>
      </c>
      <c r="AF306" s="4" t="s">
        <v>288</v>
      </c>
      <c r="AG306" s="4" t="s">
        <v>289</v>
      </c>
      <c r="AH306" s="4" t="s">
        <v>270</v>
      </c>
      <c r="AJ306" s="4" t="s">
        <v>288</v>
      </c>
      <c r="AK306" s="4" t="s">
        <v>302</v>
      </c>
      <c r="AM306" s="4" t="s">
        <v>187</v>
      </c>
      <c r="AO306" s="4">
        <v>117</v>
      </c>
      <c r="AP306" s="4">
        <v>10</v>
      </c>
      <c r="AQ306" s="4">
        <v>592</v>
      </c>
      <c r="AR306" s="4">
        <v>37</v>
      </c>
      <c r="AS306" s="4">
        <v>7</v>
      </c>
      <c r="AU306" s="4">
        <v>1</v>
      </c>
      <c r="AV306" s="4">
        <v>4</v>
      </c>
      <c r="AW306" s="4">
        <v>5</v>
      </c>
      <c r="AX306" s="4">
        <v>23</v>
      </c>
      <c r="AZ306" s="4">
        <v>1</v>
      </c>
      <c r="BA306" s="4">
        <v>6</v>
      </c>
      <c r="BC306" s="4">
        <v>0</v>
      </c>
      <c r="BD306" s="4">
        <v>0</v>
      </c>
      <c r="BE306" s="4">
        <v>0</v>
      </c>
      <c r="BF306" s="4">
        <v>-366832705</v>
      </c>
      <c r="BJ306" s="6">
        <v>1989</v>
      </c>
      <c r="BK306" s="7">
        <f t="shared" si="8"/>
        <v>0</v>
      </c>
      <c r="BL306" s="4" t="str">
        <f t="shared" si="9"/>
        <v>Util Steam Improv Mitchell</v>
      </c>
    </row>
    <row r="307" spans="1:64" hidden="1" x14ac:dyDescent="0.2">
      <c r="A307" s="4">
        <v>2020</v>
      </c>
      <c r="B307" s="4" t="s">
        <v>11</v>
      </c>
      <c r="C307" s="4" t="s">
        <v>178</v>
      </c>
      <c r="D307" s="4" t="s">
        <v>112</v>
      </c>
      <c r="E307" s="4" t="s">
        <v>308</v>
      </c>
      <c r="F307" s="4" t="s">
        <v>303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E307" s="4" t="s">
        <v>182</v>
      </c>
      <c r="AF307" s="4" t="s">
        <v>288</v>
      </c>
      <c r="AG307" s="4" t="s">
        <v>289</v>
      </c>
      <c r="AH307" s="4" t="s">
        <v>270</v>
      </c>
      <c r="AJ307" s="4" t="s">
        <v>288</v>
      </c>
      <c r="AK307" s="4" t="s">
        <v>304</v>
      </c>
      <c r="AM307" s="4" t="s">
        <v>187</v>
      </c>
      <c r="AO307" s="4">
        <v>117</v>
      </c>
      <c r="AP307" s="4">
        <v>10</v>
      </c>
      <c r="AQ307" s="4">
        <v>109040</v>
      </c>
      <c r="AR307" s="4">
        <v>37</v>
      </c>
      <c r="AS307" s="4">
        <v>3</v>
      </c>
      <c r="AU307" s="4">
        <v>1</v>
      </c>
      <c r="AV307" s="4">
        <v>4</v>
      </c>
      <c r="AW307" s="4">
        <v>5</v>
      </c>
      <c r="AX307" s="4">
        <v>23</v>
      </c>
      <c r="AZ307" s="4">
        <v>1</v>
      </c>
      <c r="BA307" s="4">
        <v>3</v>
      </c>
      <c r="BC307" s="4">
        <v>0</v>
      </c>
      <c r="BD307" s="4">
        <v>0</v>
      </c>
      <c r="BE307" s="4">
        <v>0</v>
      </c>
      <c r="BF307" s="4">
        <v>-366832977</v>
      </c>
      <c r="BJ307" s="6">
        <v>1989</v>
      </c>
      <c r="BK307" s="7">
        <f t="shared" si="8"/>
        <v>0</v>
      </c>
      <c r="BL307" s="4" t="str">
        <f t="shared" si="9"/>
        <v>Utility General Plant</v>
      </c>
    </row>
    <row r="308" spans="1:64" hidden="1" x14ac:dyDescent="0.2">
      <c r="A308" s="4">
        <v>2020</v>
      </c>
      <c r="B308" s="4" t="s">
        <v>11</v>
      </c>
      <c r="C308" s="4" t="s">
        <v>178</v>
      </c>
      <c r="D308" s="4" t="s">
        <v>272</v>
      </c>
      <c r="E308" s="4" t="s">
        <v>308</v>
      </c>
      <c r="F308" s="4" t="s">
        <v>303</v>
      </c>
      <c r="H308" s="4">
        <v>4981.1000000000004</v>
      </c>
      <c r="I308" s="4">
        <v>4929</v>
      </c>
      <c r="J308" s="4">
        <v>4929</v>
      </c>
      <c r="K308" s="4">
        <v>0</v>
      </c>
      <c r="L308" s="4">
        <v>0</v>
      </c>
      <c r="M308" s="4">
        <v>0</v>
      </c>
      <c r="N308" s="4">
        <v>4981.1000000000004</v>
      </c>
      <c r="O308" s="4">
        <v>4929</v>
      </c>
      <c r="P308" s="4">
        <v>4929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0</v>
      </c>
      <c r="AE308" s="4" t="s">
        <v>182</v>
      </c>
      <c r="AF308" s="4" t="s">
        <v>288</v>
      </c>
      <c r="AG308" s="4" t="s">
        <v>289</v>
      </c>
      <c r="AH308" s="4" t="s">
        <v>270</v>
      </c>
      <c r="AJ308" s="4" t="s">
        <v>288</v>
      </c>
      <c r="AK308" s="4" t="s">
        <v>304</v>
      </c>
      <c r="AM308" s="4" t="s">
        <v>187</v>
      </c>
      <c r="AO308" s="4">
        <v>117</v>
      </c>
      <c r="AP308" s="4">
        <v>10</v>
      </c>
      <c r="AQ308" s="4">
        <v>484</v>
      </c>
      <c r="AR308" s="4">
        <v>37</v>
      </c>
      <c r="AS308" s="4">
        <v>3</v>
      </c>
      <c r="AU308" s="4">
        <v>1</v>
      </c>
      <c r="AV308" s="4">
        <v>4</v>
      </c>
      <c r="AW308" s="4">
        <v>5</v>
      </c>
      <c r="AX308" s="4">
        <v>23</v>
      </c>
      <c r="AZ308" s="4">
        <v>1</v>
      </c>
      <c r="BA308" s="4">
        <v>3</v>
      </c>
      <c r="BC308" s="4">
        <v>0</v>
      </c>
      <c r="BD308" s="4">
        <v>0</v>
      </c>
      <c r="BE308" s="4">
        <v>0</v>
      </c>
      <c r="BF308" s="4">
        <v>-366832290</v>
      </c>
      <c r="BJ308" s="6">
        <v>1989</v>
      </c>
      <c r="BK308" s="7">
        <f t="shared" ref="BK308:BK336" si="10">O308-P308</f>
        <v>0</v>
      </c>
      <c r="BL308" s="4" t="str">
        <f>'Generic Tax Classes'!$A$4</f>
        <v>Utility General Plant</v>
      </c>
    </row>
    <row r="309" spans="1:64" hidden="1" x14ac:dyDescent="0.2">
      <c r="A309" s="4">
        <v>2020</v>
      </c>
      <c r="B309" s="4" t="s">
        <v>11</v>
      </c>
      <c r="C309" s="4" t="s">
        <v>178</v>
      </c>
      <c r="D309" s="4" t="s">
        <v>273</v>
      </c>
      <c r="E309" s="4" t="s">
        <v>308</v>
      </c>
      <c r="F309" s="4" t="s">
        <v>303</v>
      </c>
      <c r="H309" s="4">
        <v>101402.15</v>
      </c>
      <c r="I309" s="4">
        <v>100327.28</v>
      </c>
      <c r="J309" s="4">
        <v>100327.28</v>
      </c>
      <c r="K309" s="4">
        <v>0</v>
      </c>
      <c r="L309" s="4">
        <v>0</v>
      </c>
      <c r="M309" s="4">
        <v>0</v>
      </c>
      <c r="N309" s="4">
        <v>101402.15</v>
      </c>
      <c r="O309" s="4">
        <v>100327.28</v>
      </c>
      <c r="P309" s="4">
        <v>100327.28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0</v>
      </c>
      <c r="AE309" s="4" t="s">
        <v>182</v>
      </c>
      <c r="AF309" s="4" t="s">
        <v>288</v>
      </c>
      <c r="AG309" s="4" t="s">
        <v>289</v>
      </c>
      <c r="AH309" s="4" t="s">
        <v>270</v>
      </c>
      <c r="AJ309" s="4" t="s">
        <v>288</v>
      </c>
      <c r="AK309" s="4" t="s">
        <v>304</v>
      </c>
      <c r="AM309" s="4" t="s">
        <v>187</v>
      </c>
      <c r="AO309" s="4">
        <v>117</v>
      </c>
      <c r="AP309" s="4">
        <v>10</v>
      </c>
      <c r="AQ309" s="4">
        <v>528</v>
      </c>
      <c r="AR309" s="4">
        <v>37</v>
      </c>
      <c r="AS309" s="4">
        <v>3</v>
      </c>
      <c r="AU309" s="4">
        <v>1</v>
      </c>
      <c r="AV309" s="4">
        <v>4</v>
      </c>
      <c r="AW309" s="4">
        <v>5</v>
      </c>
      <c r="AX309" s="4">
        <v>23</v>
      </c>
      <c r="AZ309" s="4">
        <v>1</v>
      </c>
      <c r="BA309" s="4">
        <v>3</v>
      </c>
      <c r="BC309" s="4">
        <v>0</v>
      </c>
      <c r="BD309" s="4">
        <v>0</v>
      </c>
      <c r="BE309" s="4">
        <v>0</v>
      </c>
      <c r="BF309" s="4">
        <v>-366832434</v>
      </c>
      <c r="BJ309" s="6">
        <v>1989</v>
      </c>
      <c r="BK309" s="7">
        <f t="shared" si="10"/>
        <v>0</v>
      </c>
      <c r="BL309" s="4" t="str">
        <f t="shared" ref="BL309:BL334" si="11">D309</f>
        <v>Utility Mining Equipment Mitchell</v>
      </c>
    </row>
    <row r="310" spans="1:64" hidden="1" x14ac:dyDescent="0.2">
      <c r="A310" s="4">
        <v>2020</v>
      </c>
      <c r="B310" s="4" t="s">
        <v>11</v>
      </c>
      <c r="C310" s="4" t="s">
        <v>178</v>
      </c>
      <c r="D310" s="4" t="s">
        <v>104</v>
      </c>
      <c r="E310" s="4" t="s">
        <v>308</v>
      </c>
      <c r="F310" s="4" t="s">
        <v>301</v>
      </c>
      <c r="H310" s="4">
        <v>1069444.17</v>
      </c>
      <c r="I310" s="4">
        <v>1074947.8700000001</v>
      </c>
      <c r="J310" s="4">
        <v>1074947.8700000001</v>
      </c>
      <c r="K310" s="4">
        <v>0</v>
      </c>
      <c r="L310" s="4">
        <v>0</v>
      </c>
      <c r="M310" s="4">
        <v>37.1</v>
      </c>
      <c r="N310" s="4">
        <v>1068354.08</v>
      </c>
      <c r="O310" s="4">
        <v>1074831.55</v>
      </c>
      <c r="P310" s="4">
        <v>1074831.55</v>
      </c>
      <c r="Q310" s="4">
        <v>0</v>
      </c>
      <c r="R310" s="4">
        <v>116.32</v>
      </c>
      <c r="S310" s="4">
        <v>968.39</v>
      </c>
      <c r="T310" s="4">
        <v>10776.41</v>
      </c>
      <c r="U310" s="4">
        <v>11744.8</v>
      </c>
      <c r="V310" s="4">
        <v>968.39</v>
      </c>
      <c r="W310" s="4">
        <v>0</v>
      </c>
      <c r="X310" s="4">
        <v>0</v>
      </c>
      <c r="Y310" s="4">
        <v>236.17</v>
      </c>
      <c r="Z310" s="4">
        <v>37.1</v>
      </c>
      <c r="AA310" s="4">
        <v>0</v>
      </c>
      <c r="AB310" s="4">
        <v>0</v>
      </c>
      <c r="AC310" s="4">
        <v>0</v>
      </c>
      <c r="AE310" s="4" t="s">
        <v>182</v>
      </c>
      <c r="AF310" s="4" t="s">
        <v>288</v>
      </c>
      <c r="AG310" s="4" t="s">
        <v>289</v>
      </c>
      <c r="AH310" s="4" t="s">
        <v>270</v>
      </c>
      <c r="AJ310" s="4" t="s">
        <v>288</v>
      </c>
      <c r="AK310" s="4" t="s">
        <v>302</v>
      </c>
      <c r="AM310" s="4" t="s">
        <v>187</v>
      </c>
      <c r="AO310" s="4">
        <v>117</v>
      </c>
      <c r="AP310" s="4">
        <v>10</v>
      </c>
      <c r="AQ310" s="4">
        <v>101030</v>
      </c>
      <c r="AR310" s="4">
        <v>37</v>
      </c>
      <c r="AS310" s="4">
        <v>7</v>
      </c>
      <c r="AU310" s="4">
        <v>1</v>
      </c>
      <c r="AV310" s="4">
        <v>4</v>
      </c>
      <c r="AW310" s="4">
        <v>5</v>
      </c>
      <c r="AX310" s="4">
        <v>23</v>
      </c>
      <c r="AZ310" s="4">
        <v>1</v>
      </c>
      <c r="BA310" s="4">
        <v>6</v>
      </c>
      <c r="BC310" s="4">
        <v>0</v>
      </c>
      <c r="BD310" s="4">
        <v>0</v>
      </c>
      <c r="BE310" s="4">
        <v>0</v>
      </c>
      <c r="BF310" s="4">
        <v>-366832889</v>
      </c>
      <c r="BJ310" s="6">
        <v>1989</v>
      </c>
      <c r="BK310" s="7">
        <f t="shared" si="10"/>
        <v>0</v>
      </c>
      <c r="BL310" s="4" t="str">
        <f t="shared" si="11"/>
        <v>Utility Steam Production</v>
      </c>
    </row>
    <row r="311" spans="1:64" hidden="1" x14ac:dyDescent="0.2">
      <c r="A311" s="4">
        <v>2020</v>
      </c>
      <c r="B311" s="4" t="s">
        <v>11</v>
      </c>
      <c r="C311" s="4" t="s">
        <v>178</v>
      </c>
      <c r="D311" s="4" t="s">
        <v>230</v>
      </c>
      <c r="E311" s="4" t="s">
        <v>308</v>
      </c>
      <c r="F311" s="4" t="s">
        <v>301</v>
      </c>
      <c r="H311" s="4">
        <v>582364.05000000005</v>
      </c>
      <c r="I311" s="4">
        <v>691035.92</v>
      </c>
      <c r="J311" s="4">
        <v>691035.92</v>
      </c>
      <c r="K311" s="4">
        <v>0</v>
      </c>
      <c r="L311" s="4">
        <v>0</v>
      </c>
      <c r="M311" s="4">
        <v>0</v>
      </c>
      <c r="N311" s="4">
        <v>582364.05000000005</v>
      </c>
      <c r="O311" s="4">
        <v>691035.92</v>
      </c>
      <c r="P311" s="4">
        <v>691035.92</v>
      </c>
      <c r="Q311" s="4">
        <v>0</v>
      </c>
      <c r="R311" s="4">
        <v>0</v>
      </c>
      <c r="S311" s="4">
        <v>0</v>
      </c>
      <c r="T311" s="4">
        <v>121184.42</v>
      </c>
      <c r="U311" s="4">
        <v>121184.42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E311" s="4" t="s">
        <v>182</v>
      </c>
      <c r="AF311" s="4" t="s">
        <v>288</v>
      </c>
      <c r="AG311" s="4" t="s">
        <v>289</v>
      </c>
      <c r="AH311" s="4" t="s">
        <v>270</v>
      </c>
      <c r="AJ311" s="4" t="s">
        <v>288</v>
      </c>
      <c r="AK311" s="4" t="s">
        <v>302</v>
      </c>
      <c r="AM311" s="4" t="s">
        <v>187</v>
      </c>
      <c r="AO311" s="4">
        <v>117</v>
      </c>
      <c r="AP311" s="4">
        <v>10</v>
      </c>
      <c r="AQ311" s="4">
        <v>607</v>
      </c>
      <c r="AR311" s="4">
        <v>37</v>
      </c>
      <c r="AS311" s="4">
        <v>7</v>
      </c>
      <c r="AU311" s="4">
        <v>1</v>
      </c>
      <c r="AV311" s="4">
        <v>4</v>
      </c>
      <c r="AW311" s="4">
        <v>5</v>
      </c>
      <c r="AX311" s="4">
        <v>23</v>
      </c>
      <c r="AZ311" s="4">
        <v>1</v>
      </c>
      <c r="BA311" s="4">
        <v>6</v>
      </c>
      <c r="BC311" s="4">
        <v>0</v>
      </c>
      <c r="BD311" s="4">
        <v>0</v>
      </c>
      <c r="BE311" s="4">
        <v>0</v>
      </c>
      <c r="BF311" s="4">
        <v>-366832870</v>
      </c>
      <c r="BJ311" s="6">
        <v>1989</v>
      </c>
      <c r="BK311" s="7">
        <f t="shared" si="10"/>
        <v>0</v>
      </c>
      <c r="BL311" s="4" t="str">
        <f>'Generic Tax Classes'!$A$2</f>
        <v>Utility Steam Production</v>
      </c>
    </row>
    <row r="312" spans="1:64" hidden="1" x14ac:dyDescent="0.2">
      <c r="A312" s="4">
        <v>2020</v>
      </c>
      <c r="B312" s="4" t="s">
        <v>11</v>
      </c>
      <c r="C312" s="4" t="s">
        <v>178</v>
      </c>
      <c r="D312" s="4" t="s">
        <v>230</v>
      </c>
      <c r="E312" s="4" t="s">
        <v>308</v>
      </c>
      <c r="F312" s="4" t="s">
        <v>301</v>
      </c>
      <c r="H312" s="4">
        <v>329961.63</v>
      </c>
      <c r="I312" s="4">
        <v>241106.64</v>
      </c>
      <c r="J312" s="4">
        <v>241106.64</v>
      </c>
      <c r="K312" s="4">
        <v>0</v>
      </c>
      <c r="L312" s="4">
        <v>0</v>
      </c>
      <c r="M312" s="4">
        <v>0</v>
      </c>
      <c r="N312" s="4">
        <v>329961.63</v>
      </c>
      <c r="O312" s="4">
        <v>241106.64</v>
      </c>
      <c r="P312" s="4">
        <v>241106.64</v>
      </c>
      <c r="Q312" s="4">
        <v>0</v>
      </c>
      <c r="R312" s="4">
        <v>0</v>
      </c>
      <c r="S312" s="4">
        <v>0</v>
      </c>
      <c r="T312" s="4">
        <v>41305.42</v>
      </c>
      <c r="U312" s="4">
        <v>41305.42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E312" s="4" t="s">
        <v>182</v>
      </c>
      <c r="AF312" s="4" t="s">
        <v>288</v>
      </c>
      <c r="AG312" s="4" t="s">
        <v>289</v>
      </c>
      <c r="AH312" s="4" t="s">
        <v>270</v>
      </c>
      <c r="AJ312" s="4" t="s">
        <v>288</v>
      </c>
      <c r="AK312" s="4" t="s">
        <v>302</v>
      </c>
      <c r="AM312" s="4" t="s">
        <v>187</v>
      </c>
      <c r="AO312" s="4">
        <v>117</v>
      </c>
      <c r="AP312" s="4">
        <v>10</v>
      </c>
      <c r="AQ312" s="4">
        <v>607</v>
      </c>
      <c r="AR312" s="4">
        <v>37</v>
      </c>
      <c r="AS312" s="4">
        <v>7</v>
      </c>
      <c r="AU312" s="4">
        <v>1</v>
      </c>
      <c r="AV312" s="4">
        <v>4</v>
      </c>
      <c r="AW312" s="4">
        <v>5</v>
      </c>
      <c r="AX312" s="4">
        <v>23</v>
      </c>
      <c r="AZ312" s="4">
        <v>1</v>
      </c>
      <c r="BA312" s="4">
        <v>6</v>
      </c>
      <c r="BC312" s="4">
        <v>0</v>
      </c>
      <c r="BD312" s="4">
        <v>0</v>
      </c>
      <c r="BE312" s="4">
        <v>0</v>
      </c>
      <c r="BF312" s="4">
        <v>-366832375</v>
      </c>
      <c r="BJ312" s="6">
        <v>1989</v>
      </c>
      <c r="BK312" s="7">
        <f t="shared" si="10"/>
        <v>0</v>
      </c>
      <c r="BL312" s="4" t="str">
        <f>'Generic Tax Classes'!$A$2</f>
        <v>Utility Steam Production</v>
      </c>
    </row>
    <row r="313" spans="1:64" hidden="1" x14ac:dyDescent="0.2">
      <c r="A313" s="4">
        <v>2020</v>
      </c>
      <c r="B313" s="4" t="s">
        <v>11</v>
      </c>
      <c r="C313" s="4" t="s">
        <v>178</v>
      </c>
      <c r="D313" s="4" t="s">
        <v>266</v>
      </c>
      <c r="E313" s="4" t="s">
        <v>309</v>
      </c>
      <c r="F313" s="4" t="s">
        <v>283</v>
      </c>
      <c r="G313" s="5">
        <v>35886</v>
      </c>
      <c r="H313" s="4">
        <v>2045.18</v>
      </c>
      <c r="I313" s="4">
        <v>1959.67</v>
      </c>
      <c r="J313" s="4">
        <v>1959.67</v>
      </c>
      <c r="K313" s="4">
        <v>0</v>
      </c>
      <c r="L313" s="4">
        <v>0</v>
      </c>
      <c r="M313" s="4">
        <v>0</v>
      </c>
      <c r="N313" s="4">
        <v>2045.18</v>
      </c>
      <c r="O313" s="4">
        <v>1959.67</v>
      </c>
      <c r="P313" s="4">
        <v>1959.67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E313" s="4" t="s">
        <v>182</v>
      </c>
      <c r="AF313" s="4" t="s">
        <v>268</v>
      </c>
      <c r="AG313" s="4" t="s">
        <v>269</v>
      </c>
      <c r="AH313" s="4" t="s">
        <v>270</v>
      </c>
      <c r="AJ313" s="4" t="s">
        <v>186</v>
      </c>
      <c r="AM313" s="4" t="s">
        <v>187</v>
      </c>
      <c r="AO313" s="4">
        <v>117</v>
      </c>
      <c r="AP313" s="4">
        <v>10</v>
      </c>
      <c r="AQ313" s="4">
        <v>469</v>
      </c>
      <c r="AR313" s="4">
        <v>56</v>
      </c>
      <c r="AS313" s="4">
        <v>24</v>
      </c>
      <c r="AU313" s="4">
        <v>1</v>
      </c>
      <c r="AV313" s="4">
        <v>3</v>
      </c>
      <c r="AW313" s="4">
        <v>3</v>
      </c>
      <c r="AX313" s="4">
        <v>23</v>
      </c>
      <c r="AZ313" s="4">
        <v>2</v>
      </c>
      <c r="BC313" s="4">
        <v>0</v>
      </c>
      <c r="BD313" s="4">
        <v>0</v>
      </c>
      <c r="BE313" s="4">
        <v>0</v>
      </c>
      <c r="BF313" s="4">
        <v>-366832309</v>
      </c>
      <c r="BJ313" s="6">
        <v>1989</v>
      </c>
      <c r="BK313" s="7">
        <f t="shared" si="10"/>
        <v>0</v>
      </c>
      <c r="BL313" s="4" t="str">
        <f t="shared" si="11"/>
        <v>Util Gen Land Rights Mitchell</v>
      </c>
    </row>
    <row r="314" spans="1:64" hidden="1" x14ac:dyDescent="0.2">
      <c r="A314" s="4">
        <v>2020</v>
      </c>
      <c r="B314" s="4" t="s">
        <v>11</v>
      </c>
      <c r="C314" s="4" t="s">
        <v>178</v>
      </c>
      <c r="D314" s="4" t="s">
        <v>266</v>
      </c>
      <c r="E314" s="4" t="s">
        <v>309</v>
      </c>
      <c r="F314" s="4" t="s">
        <v>283</v>
      </c>
      <c r="G314" s="5">
        <v>36100</v>
      </c>
      <c r="H314" s="4">
        <v>4.13</v>
      </c>
      <c r="I314" s="4">
        <v>3.96</v>
      </c>
      <c r="J314" s="4">
        <v>3.96</v>
      </c>
      <c r="K314" s="4">
        <v>0</v>
      </c>
      <c r="L314" s="4">
        <v>0</v>
      </c>
      <c r="M314" s="4">
        <v>0</v>
      </c>
      <c r="N314" s="4">
        <v>4.13</v>
      </c>
      <c r="O314" s="4">
        <v>3.96</v>
      </c>
      <c r="P314" s="4">
        <v>3.96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E314" s="4" t="s">
        <v>182</v>
      </c>
      <c r="AF314" s="4" t="s">
        <v>268</v>
      </c>
      <c r="AG314" s="4" t="s">
        <v>269</v>
      </c>
      <c r="AH314" s="4" t="s">
        <v>270</v>
      </c>
      <c r="AJ314" s="4" t="s">
        <v>186</v>
      </c>
      <c r="AM314" s="4" t="s">
        <v>187</v>
      </c>
      <c r="AO314" s="4">
        <v>117</v>
      </c>
      <c r="AP314" s="4">
        <v>10</v>
      </c>
      <c r="AQ314" s="4">
        <v>469</v>
      </c>
      <c r="AR314" s="4">
        <v>56</v>
      </c>
      <c r="AS314" s="4">
        <v>24</v>
      </c>
      <c r="AU314" s="4">
        <v>1</v>
      </c>
      <c r="AV314" s="4">
        <v>3</v>
      </c>
      <c r="AW314" s="4">
        <v>3</v>
      </c>
      <c r="AX314" s="4">
        <v>23</v>
      </c>
      <c r="AZ314" s="4">
        <v>2</v>
      </c>
      <c r="BC314" s="4">
        <v>0</v>
      </c>
      <c r="BD314" s="4">
        <v>0</v>
      </c>
      <c r="BE314" s="4">
        <v>0</v>
      </c>
      <c r="BF314" s="4">
        <v>-366832283</v>
      </c>
      <c r="BJ314" s="6">
        <v>1989</v>
      </c>
      <c r="BK314" s="7">
        <f t="shared" si="10"/>
        <v>0</v>
      </c>
      <c r="BL314" s="4" t="str">
        <f t="shared" si="11"/>
        <v>Util Gen Land Rights Mitchell</v>
      </c>
    </row>
    <row r="315" spans="1:64" hidden="1" x14ac:dyDescent="0.2">
      <c r="A315" s="4">
        <v>2020</v>
      </c>
      <c r="B315" s="4" t="s">
        <v>11</v>
      </c>
      <c r="C315" s="4" t="s">
        <v>178</v>
      </c>
      <c r="D315" s="4" t="s">
        <v>236</v>
      </c>
      <c r="E315" s="4" t="s">
        <v>309</v>
      </c>
      <c r="F315" s="4" t="s">
        <v>274</v>
      </c>
      <c r="H315" s="4">
        <v>52879.03</v>
      </c>
      <c r="I315" s="4">
        <v>48720.58</v>
      </c>
      <c r="J315" s="4">
        <v>48720.58</v>
      </c>
      <c r="K315" s="4">
        <v>0</v>
      </c>
      <c r="L315" s="4">
        <v>0</v>
      </c>
      <c r="M315" s="4">
        <v>0</v>
      </c>
      <c r="N315" s="4">
        <v>52879.03</v>
      </c>
      <c r="O315" s="4">
        <v>48720.58</v>
      </c>
      <c r="P315" s="4">
        <v>48720.58</v>
      </c>
      <c r="Q315" s="4">
        <v>0</v>
      </c>
      <c r="R315" s="4">
        <v>0</v>
      </c>
      <c r="S315" s="4">
        <v>0</v>
      </c>
      <c r="T315" s="4">
        <v>17.350000000000001</v>
      </c>
      <c r="U315" s="4">
        <v>17.350000000000001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E315" s="4" t="s">
        <v>182</v>
      </c>
      <c r="AF315" s="4" t="s">
        <v>268</v>
      </c>
      <c r="AG315" s="4" t="s">
        <v>269</v>
      </c>
      <c r="AH315" s="4" t="s">
        <v>270</v>
      </c>
      <c r="AJ315" s="4" t="s">
        <v>186</v>
      </c>
      <c r="AM315" s="4" t="s">
        <v>187</v>
      </c>
      <c r="AO315" s="4">
        <v>117</v>
      </c>
      <c r="AP315" s="4">
        <v>10</v>
      </c>
      <c r="AQ315" s="4">
        <v>592</v>
      </c>
      <c r="AR315" s="4">
        <v>56</v>
      </c>
      <c r="AS315" s="4">
        <v>21</v>
      </c>
      <c r="AU315" s="4">
        <v>1</v>
      </c>
      <c r="AV315" s="4">
        <v>3</v>
      </c>
      <c r="AW315" s="4">
        <v>3</v>
      </c>
      <c r="AX315" s="4">
        <v>23</v>
      </c>
      <c r="AZ315" s="4">
        <v>2</v>
      </c>
      <c r="BC315" s="4">
        <v>0</v>
      </c>
      <c r="BD315" s="4">
        <v>0</v>
      </c>
      <c r="BE315" s="4">
        <v>0</v>
      </c>
      <c r="BF315" s="4">
        <v>-366832407</v>
      </c>
      <c r="BJ315" s="6">
        <v>1989</v>
      </c>
      <c r="BK315" s="7">
        <f t="shared" si="10"/>
        <v>0</v>
      </c>
      <c r="BL315" s="4" t="str">
        <f t="shared" si="11"/>
        <v>Util Steam Improv Mitchell</v>
      </c>
    </row>
    <row r="316" spans="1:64" hidden="1" x14ac:dyDescent="0.2">
      <c r="A316" s="4">
        <v>2020</v>
      </c>
      <c r="B316" s="4" t="s">
        <v>11</v>
      </c>
      <c r="C316" s="4" t="s">
        <v>178</v>
      </c>
      <c r="D316" s="4" t="s">
        <v>230</v>
      </c>
      <c r="E316" s="4" t="s">
        <v>309</v>
      </c>
      <c r="F316" s="4" t="s">
        <v>274</v>
      </c>
      <c r="H316" s="4">
        <v>10436.43</v>
      </c>
      <c r="I316" s="4">
        <v>5871.08</v>
      </c>
      <c r="J316" s="4">
        <v>5871.08</v>
      </c>
      <c r="K316" s="4">
        <v>0</v>
      </c>
      <c r="L316" s="4">
        <v>0</v>
      </c>
      <c r="M316" s="4">
        <v>0</v>
      </c>
      <c r="N316" s="4">
        <v>10436.43</v>
      </c>
      <c r="O316" s="4">
        <v>5871.08</v>
      </c>
      <c r="P316" s="4">
        <v>5871.08</v>
      </c>
      <c r="Q316" s="4">
        <v>0</v>
      </c>
      <c r="R316" s="4">
        <v>0</v>
      </c>
      <c r="S316" s="4">
        <v>0</v>
      </c>
      <c r="T316" s="4">
        <v>1004.62</v>
      </c>
      <c r="U316" s="4">
        <v>1004.62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E316" s="4" t="s">
        <v>182</v>
      </c>
      <c r="AF316" s="4" t="s">
        <v>268</v>
      </c>
      <c r="AG316" s="4" t="s">
        <v>269</v>
      </c>
      <c r="AH316" s="4" t="s">
        <v>270</v>
      </c>
      <c r="AJ316" s="4" t="s">
        <v>186</v>
      </c>
      <c r="AM316" s="4" t="s">
        <v>187</v>
      </c>
      <c r="AO316" s="4">
        <v>117</v>
      </c>
      <c r="AP316" s="4">
        <v>10</v>
      </c>
      <c r="AQ316" s="4">
        <v>607</v>
      </c>
      <c r="AR316" s="4">
        <v>56</v>
      </c>
      <c r="AS316" s="4">
        <v>21</v>
      </c>
      <c r="AU316" s="4">
        <v>1</v>
      </c>
      <c r="AV316" s="4">
        <v>3</v>
      </c>
      <c r="AW316" s="4">
        <v>3</v>
      </c>
      <c r="AX316" s="4">
        <v>23</v>
      </c>
      <c r="AZ316" s="4">
        <v>2</v>
      </c>
      <c r="BC316" s="4">
        <v>0</v>
      </c>
      <c r="BD316" s="4">
        <v>0</v>
      </c>
      <c r="BE316" s="4">
        <v>0</v>
      </c>
      <c r="BF316" s="4">
        <v>-366832574</v>
      </c>
      <c r="BJ316" s="6">
        <v>1989</v>
      </c>
      <c r="BK316" s="7">
        <f t="shared" si="10"/>
        <v>0</v>
      </c>
      <c r="BL316" s="4" t="str">
        <f>'Generic Tax Classes'!$A$2</f>
        <v>Utility Steam Production</v>
      </c>
    </row>
    <row r="317" spans="1:64" hidden="1" x14ac:dyDescent="0.2">
      <c r="A317" s="4">
        <v>2020</v>
      </c>
      <c r="B317" s="4" t="s">
        <v>11</v>
      </c>
      <c r="C317" s="4" t="s">
        <v>178</v>
      </c>
      <c r="D317" s="4" t="s">
        <v>188</v>
      </c>
      <c r="E317" s="4" t="s">
        <v>310</v>
      </c>
      <c r="F317" s="4" t="s">
        <v>294</v>
      </c>
      <c r="G317" s="5">
        <v>36312</v>
      </c>
      <c r="H317" s="4">
        <v>48.11</v>
      </c>
      <c r="I317" s="4">
        <v>47.96</v>
      </c>
      <c r="J317" s="4">
        <v>45.26</v>
      </c>
      <c r="K317" s="4">
        <v>1.52</v>
      </c>
      <c r="L317" s="4">
        <v>0</v>
      </c>
      <c r="M317" s="4">
        <v>0</v>
      </c>
      <c r="N317" s="4">
        <v>48.11</v>
      </c>
      <c r="O317" s="4">
        <v>47.96</v>
      </c>
      <c r="P317" s="4">
        <v>46.78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E317" s="4" t="s">
        <v>182</v>
      </c>
      <c r="AF317" s="4" t="s">
        <v>288</v>
      </c>
      <c r="AG317" s="4" t="s">
        <v>289</v>
      </c>
      <c r="AH317" s="4" t="s">
        <v>270</v>
      </c>
      <c r="AJ317" s="4" t="s">
        <v>288</v>
      </c>
      <c r="AM317" s="4" t="s">
        <v>187</v>
      </c>
      <c r="AO317" s="4">
        <v>117</v>
      </c>
      <c r="AP317" s="4">
        <v>10</v>
      </c>
      <c r="AQ317" s="4">
        <v>233</v>
      </c>
      <c r="AR317" s="4">
        <v>38</v>
      </c>
      <c r="AS317" s="4">
        <v>162</v>
      </c>
      <c r="AU317" s="4">
        <v>1</v>
      </c>
      <c r="AV317" s="4">
        <v>4</v>
      </c>
      <c r="AW317" s="4">
        <v>5</v>
      </c>
      <c r="AX317" s="4">
        <v>23</v>
      </c>
      <c r="AZ317" s="4">
        <v>1</v>
      </c>
      <c r="BC317" s="4">
        <v>0</v>
      </c>
      <c r="BD317" s="4">
        <v>0</v>
      </c>
      <c r="BE317" s="4">
        <v>0</v>
      </c>
      <c r="BF317" s="4">
        <v>-366832647</v>
      </c>
      <c r="BJ317" s="6">
        <v>1990</v>
      </c>
      <c r="BK317" s="7">
        <f t="shared" si="10"/>
        <v>1.1799999999999997</v>
      </c>
      <c r="BL317" s="4" t="str">
        <f t="shared" si="11"/>
        <v>NonUtility General Mitchell</v>
      </c>
    </row>
    <row r="318" spans="1:64" hidden="1" x14ac:dyDescent="0.2">
      <c r="A318" s="4">
        <v>2020</v>
      </c>
      <c r="B318" s="4" t="s">
        <v>11</v>
      </c>
      <c r="C318" s="4" t="s">
        <v>178</v>
      </c>
      <c r="D318" s="4" t="s">
        <v>236</v>
      </c>
      <c r="E318" s="4" t="s">
        <v>310</v>
      </c>
      <c r="F318" s="4" t="s">
        <v>301</v>
      </c>
      <c r="H318" s="4">
        <v>4361.32</v>
      </c>
      <c r="I318" s="4">
        <v>4521.63</v>
      </c>
      <c r="J318" s="4">
        <v>4521.63</v>
      </c>
      <c r="K318" s="4">
        <v>0</v>
      </c>
      <c r="L318" s="4">
        <v>0</v>
      </c>
      <c r="M318" s="4">
        <v>0</v>
      </c>
      <c r="N318" s="4">
        <v>4361.32</v>
      </c>
      <c r="O318" s="4">
        <v>4521.63</v>
      </c>
      <c r="P318" s="4">
        <v>4521.63</v>
      </c>
      <c r="Q318" s="4">
        <v>0</v>
      </c>
      <c r="R318" s="4">
        <v>0</v>
      </c>
      <c r="S318" s="4">
        <v>0</v>
      </c>
      <c r="T318" s="4">
        <v>16.73</v>
      </c>
      <c r="U318" s="4">
        <v>16.73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0</v>
      </c>
      <c r="AC318" s="4">
        <v>0</v>
      </c>
      <c r="AE318" s="4" t="s">
        <v>182</v>
      </c>
      <c r="AF318" s="4" t="s">
        <v>288</v>
      </c>
      <c r="AG318" s="4" t="s">
        <v>289</v>
      </c>
      <c r="AH318" s="4" t="s">
        <v>270</v>
      </c>
      <c r="AJ318" s="4" t="s">
        <v>288</v>
      </c>
      <c r="AK318" s="4" t="s">
        <v>302</v>
      </c>
      <c r="AM318" s="4" t="s">
        <v>187</v>
      </c>
      <c r="AO318" s="4">
        <v>117</v>
      </c>
      <c r="AP318" s="4">
        <v>10</v>
      </c>
      <c r="AQ318" s="4">
        <v>592</v>
      </c>
      <c r="AR318" s="4">
        <v>38</v>
      </c>
      <c r="AS318" s="4">
        <v>7</v>
      </c>
      <c r="AU318" s="4">
        <v>1</v>
      </c>
      <c r="AV318" s="4">
        <v>4</v>
      </c>
      <c r="AW318" s="4">
        <v>5</v>
      </c>
      <c r="AX318" s="4">
        <v>23</v>
      </c>
      <c r="AZ318" s="4">
        <v>1</v>
      </c>
      <c r="BA318" s="4">
        <v>6</v>
      </c>
      <c r="BC318" s="4">
        <v>0</v>
      </c>
      <c r="BD318" s="4">
        <v>0</v>
      </c>
      <c r="BE318" s="4">
        <v>0</v>
      </c>
      <c r="BF318" s="4">
        <v>-366832658</v>
      </c>
      <c r="BJ318" s="6">
        <v>1990</v>
      </c>
      <c r="BK318" s="7">
        <f t="shared" si="10"/>
        <v>0</v>
      </c>
      <c r="BL318" s="4" t="str">
        <f t="shared" si="11"/>
        <v>Util Steam Improv Mitchell</v>
      </c>
    </row>
    <row r="319" spans="1:64" hidden="1" x14ac:dyDescent="0.2">
      <c r="A319" s="4">
        <v>2020</v>
      </c>
      <c r="B319" s="4" t="s">
        <v>11</v>
      </c>
      <c r="C319" s="4" t="s">
        <v>178</v>
      </c>
      <c r="D319" s="4" t="s">
        <v>111</v>
      </c>
      <c r="E319" s="4" t="s">
        <v>310</v>
      </c>
      <c r="F319" s="4" t="s">
        <v>298</v>
      </c>
      <c r="G319" s="5">
        <v>36434</v>
      </c>
      <c r="H319" s="4">
        <v>5</v>
      </c>
      <c r="I319" s="4">
        <v>5.05</v>
      </c>
      <c r="J319" s="4">
        <v>4.68</v>
      </c>
      <c r="K319" s="4">
        <v>0.16</v>
      </c>
      <c r="L319" s="4">
        <v>0</v>
      </c>
      <c r="M319" s="4">
        <v>0</v>
      </c>
      <c r="N319" s="4">
        <v>5</v>
      </c>
      <c r="O319" s="4">
        <v>5.05</v>
      </c>
      <c r="P319" s="4">
        <v>4.84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E319" s="4" t="s">
        <v>182</v>
      </c>
      <c r="AF319" s="4" t="s">
        <v>288</v>
      </c>
      <c r="AG319" s="4" t="s">
        <v>289</v>
      </c>
      <c r="AH319" s="4" t="s">
        <v>270</v>
      </c>
      <c r="AJ319" s="4" t="s">
        <v>288</v>
      </c>
      <c r="AM319" s="4" t="s">
        <v>187</v>
      </c>
      <c r="AO319" s="4">
        <v>117</v>
      </c>
      <c r="AP319" s="4">
        <v>10</v>
      </c>
      <c r="AQ319" s="4">
        <v>109100</v>
      </c>
      <c r="AR319" s="4">
        <v>38</v>
      </c>
      <c r="AS319" s="4">
        <v>604</v>
      </c>
      <c r="AU319" s="4">
        <v>1</v>
      </c>
      <c r="AV319" s="4">
        <v>4</v>
      </c>
      <c r="AW319" s="4">
        <v>5</v>
      </c>
      <c r="AX319" s="4">
        <v>23</v>
      </c>
      <c r="AZ319" s="4">
        <v>1</v>
      </c>
      <c r="BC319" s="4">
        <v>0</v>
      </c>
      <c r="BD319" s="4">
        <v>0</v>
      </c>
      <c r="BE319" s="4">
        <v>0</v>
      </c>
      <c r="BF319" s="4">
        <v>-366832954</v>
      </c>
      <c r="BJ319" s="6">
        <v>1990</v>
      </c>
      <c r="BK319" s="7">
        <f t="shared" si="10"/>
        <v>0.20999999999999996</v>
      </c>
      <c r="BL319" s="4" t="str">
        <f t="shared" si="11"/>
        <v>Utility General Buildings</v>
      </c>
    </row>
    <row r="320" spans="1:64" hidden="1" x14ac:dyDescent="0.2">
      <c r="A320" s="4">
        <v>2020</v>
      </c>
      <c r="B320" s="4" t="s">
        <v>11</v>
      </c>
      <c r="C320" s="4" t="s">
        <v>178</v>
      </c>
      <c r="D320" s="4" t="s">
        <v>111</v>
      </c>
      <c r="E320" s="4" t="s">
        <v>310</v>
      </c>
      <c r="F320" s="4" t="s">
        <v>299</v>
      </c>
      <c r="G320" s="5">
        <v>36465</v>
      </c>
      <c r="H320" s="4">
        <v>689</v>
      </c>
      <c r="I320" s="4">
        <v>695.43</v>
      </c>
      <c r="J320" s="4">
        <v>642.99</v>
      </c>
      <c r="K320" s="4">
        <v>22.08</v>
      </c>
      <c r="L320" s="4">
        <v>0</v>
      </c>
      <c r="M320" s="4">
        <v>0</v>
      </c>
      <c r="N320" s="4">
        <v>689</v>
      </c>
      <c r="O320" s="4">
        <v>695.43</v>
      </c>
      <c r="P320" s="4">
        <v>665.07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E320" s="4" t="s">
        <v>182</v>
      </c>
      <c r="AF320" s="4" t="s">
        <v>288</v>
      </c>
      <c r="AG320" s="4" t="s">
        <v>289</v>
      </c>
      <c r="AH320" s="4" t="s">
        <v>270</v>
      </c>
      <c r="AJ320" s="4" t="s">
        <v>288</v>
      </c>
      <c r="AM320" s="4" t="s">
        <v>187</v>
      </c>
      <c r="AO320" s="4">
        <v>117</v>
      </c>
      <c r="AP320" s="4">
        <v>10</v>
      </c>
      <c r="AQ320" s="4">
        <v>109100</v>
      </c>
      <c r="AR320" s="4">
        <v>38</v>
      </c>
      <c r="AS320" s="4">
        <v>167</v>
      </c>
      <c r="AU320" s="4">
        <v>1</v>
      </c>
      <c r="AV320" s="4">
        <v>4</v>
      </c>
      <c r="AW320" s="4">
        <v>5</v>
      </c>
      <c r="AX320" s="4">
        <v>23</v>
      </c>
      <c r="AZ320" s="4">
        <v>1</v>
      </c>
      <c r="BC320" s="4">
        <v>0</v>
      </c>
      <c r="BD320" s="4">
        <v>0</v>
      </c>
      <c r="BE320" s="4">
        <v>0</v>
      </c>
      <c r="BF320" s="4">
        <v>-366832964</v>
      </c>
      <c r="BJ320" s="6">
        <v>1990</v>
      </c>
      <c r="BK320" s="7">
        <f t="shared" si="10"/>
        <v>30.3599999999999</v>
      </c>
      <c r="BL320" s="4" t="str">
        <f t="shared" si="11"/>
        <v>Utility General Buildings</v>
      </c>
    </row>
    <row r="321" spans="1:64" hidden="1" x14ac:dyDescent="0.2">
      <c r="A321" s="4">
        <v>2020</v>
      </c>
      <c r="B321" s="4" t="s">
        <v>11</v>
      </c>
      <c r="C321" s="4" t="s">
        <v>178</v>
      </c>
      <c r="D321" s="4" t="s">
        <v>111</v>
      </c>
      <c r="E321" s="4" t="s">
        <v>310</v>
      </c>
      <c r="F321" s="4" t="s">
        <v>300</v>
      </c>
      <c r="G321" s="5">
        <v>36495</v>
      </c>
      <c r="H321" s="4">
        <v>39</v>
      </c>
      <c r="I321" s="4">
        <v>39.36</v>
      </c>
      <c r="J321" s="4">
        <v>36.299999999999997</v>
      </c>
      <c r="K321" s="4">
        <v>1.25</v>
      </c>
      <c r="L321" s="4">
        <v>0</v>
      </c>
      <c r="M321" s="4">
        <v>0</v>
      </c>
      <c r="N321" s="4">
        <v>39</v>
      </c>
      <c r="O321" s="4">
        <v>39.36</v>
      </c>
      <c r="P321" s="4">
        <v>37.549999999999997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E321" s="4" t="s">
        <v>182</v>
      </c>
      <c r="AF321" s="4" t="s">
        <v>288</v>
      </c>
      <c r="AG321" s="4" t="s">
        <v>289</v>
      </c>
      <c r="AH321" s="4" t="s">
        <v>270</v>
      </c>
      <c r="AJ321" s="4" t="s">
        <v>288</v>
      </c>
      <c r="AM321" s="4" t="s">
        <v>187</v>
      </c>
      <c r="AO321" s="4">
        <v>117</v>
      </c>
      <c r="AP321" s="4">
        <v>10</v>
      </c>
      <c r="AQ321" s="4">
        <v>109100</v>
      </c>
      <c r="AR321" s="4">
        <v>38</v>
      </c>
      <c r="AS321" s="4">
        <v>166</v>
      </c>
      <c r="AU321" s="4">
        <v>1</v>
      </c>
      <c r="AV321" s="4">
        <v>4</v>
      </c>
      <c r="AW321" s="4">
        <v>5</v>
      </c>
      <c r="AX321" s="4">
        <v>23</v>
      </c>
      <c r="AZ321" s="4">
        <v>1</v>
      </c>
      <c r="BC321" s="4">
        <v>0</v>
      </c>
      <c r="BD321" s="4">
        <v>0</v>
      </c>
      <c r="BE321" s="4">
        <v>0</v>
      </c>
      <c r="BF321" s="4">
        <v>-366832978</v>
      </c>
      <c r="BJ321" s="6">
        <v>1990</v>
      </c>
      <c r="BK321" s="7">
        <f t="shared" si="10"/>
        <v>1.8100000000000023</v>
      </c>
      <c r="BL321" s="4" t="str">
        <f t="shared" si="11"/>
        <v>Utility General Buildings</v>
      </c>
    </row>
    <row r="322" spans="1:64" hidden="1" x14ac:dyDescent="0.2">
      <c r="A322" s="4">
        <v>2020</v>
      </c>
      <c r="B322" s="4" t="s">
        <v>11</v>
      </c>
      <c r="C322" s="4" t="s">
        <v>178</v>
      </c>
      <c r="D322" s="4" t="s">
        <v>112</v>
      </c>
      <c r="E322" s="4" t="s">
        <v>310</v>
      </c>
      <c r="F322" s="4" t="s">
        <v>303</v>
      </c>
      <c r="H322" s="4">
        <v>1343.77</v>
      </c>
      <c r="I322" s="4">
        <v>1331.55</v>
      </c>
      <c r="J322" s="4">
        <v>1331.55</v>
      </c>
      <c r="K322" s="4">
        <v>0</v>
      </c>
      <c r="L322" s="4">
        <v>0</v>
      </c>
      <c r="M322" s="4">
        <v>16.88</v>
      </c>
      <c r="N322" s="4">
        <v>847.84</v>
      </c>
      <c r="O322" s="4">
        <v>1278.8499999999999</v>
      </c>
      <c r="P322" s="4">
        <v>1278.8499999999999</v>
      </c>
      <c r="Q322" s="4">
        <v>0</v>
      </c>
      <c r="R322" s="4">
        <v>52.7</v>
      </c>
      <c r="S322" s="4">
        <v>438.72</v>
      </c>
      <c r="T322" s="4">
        <v>0</v>
      </c>
      <c r="U322" s="4">
        <v>438.72</v>
      </c>
      <c r="V322" s="4">
        <v>438.72</v>
      </c>
      <c r="W322" s="4">
        <v>0</v>
      </c>
      <c r="X322" s="4">
        <v>0</v>
      </c>
      <c r="Y322" s="4">
        <v>107.44</v>
      </c>
      <c r="Z322" s="4">
        <v>16.88</v>
      </c>
      <c r="AA322" s="4">
        <v>0</v>
      </c>
      <c r="AB322" s="4">
        <v>0</v>
      </c>
      <c r="AC322" s="4">
        <v>0</v>
      </c>
      <c r="AE322" s="4" t="s">
        <v>182</v>
      </c>
      <c r="AF322" s="4" t="s">
        <v>288</v>
      </c>
      <c r="AG322" s="4" t="s">
        <v>289</v>
      </c>
      <c r="AH322" s="4" t="s">
        <v>270</v>
      </c>
      <c r="AJ322" s="4" t="s">
        <v>288</v>
      </c>
      <c r="AK322" s="4" t="s">
        <v>304</v>
      </c>
      <c r="AM322" s="4" t="s">
        <v>187</v>
      </c>
      <c r="AO322" s="4">
        <v>117</v>
      </c>
      <c r="AP322" s="4">
        <v>10</v>
      </c>
      <c r="AQ322" s="4">
        <v>109040</v>
      </c>
      <c r="AR322" s="4">
        <v>38</v>
      </c>
      <c r="AS322" s="4">
        <v>3</v>
      </c>
      <c r="AU322" s="4">
        <v>1</v>
      </c>
      <c r="AV322" s="4">
        <v>4</v>
      </c>
      <c r="AW322" s="4">
        <v>5</v>
      </c>
      <c r="AX322" s="4">
        <v>23</v>
      </c>
      <c r="AZ322" s="4">
        <v>1</v>
      </c>
      <c r="BA322" s="4">
        <v>3</v>
      </c>
      <c r="BC322" s="4">
        <v>0</v>
      </c>
      <c r="BD322" s="4">
        <v>0</v>
      </c>
      <c r="BE322" s="4">
        <v>0</v>
      </c>
      <c r="BF322" s="4">
        <v>-366832995</v>
      </c>
      <c r="BJ322" s="6">
        <v>1990</v>
      </c>
      <c r="BK322" s="7">
        <f t="shared" si="10"/>
        <v>0</v>
      </c>
      <c r="BL322" s="4" t="str">
        <f t="shared" si="11"/>
        <v>Utility General Plant</v>
      </c>
    </row>
    <row r="323" spans="1:64" hidden="1" x14ac:dyDescent="0.2">
      <c r="A323" s="4">
        <v>2020</v>
      </c>
      <c r="B323" s="4" t="s">
        <v>11</v>
      </c>
      <c r="C323" s="4" t="s">
        <v>178</v>
      </c>
      <c r="D323" s="4" t="s">
        <v>272</v>
      </c>
      <c r="E323" s="4" t="s">
        <v>310</v>
      </c>
      <c r="F323" s="4" t="s">
        <v>303</v>
      </c>
      <c r="H323" s="4">
        <v>3203.05</v>
      </c>
      <c r="I323" s="4">
        <v>3187.48</v>
      </c>
      <c r="J323" s="4">
        <v>3187.48</v>
      </c>
      <c r="K323" s="4">
        <v>0</v>
      </c>
      <c r="L323" s="4">
        <v>0</v>
      </c>
      <c r="M323" s="4">
        <v>0</v>
      </c>
      <c r="N323" s="4">
        <v>3203.05</v>
      </c>
      <c r="O323" s="4">
        <v>3187.48</v>
      </c>
      <c r="P323" s="4">
        <v>3187.48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E323" s="4" t="s">
        <v>182</v>
      </c>
      <c r="AF323" s="4" t="s">
        <v>288</v>
      </c>
      <c r="AG323" s="4" t="s">
        <v>289</v>
      </c>
      <c r="AH323" s="4" t="s">
        <v>270</v>
      </c>
      <c r="AJ323" s="4" t="s">
        <v>288</v>
      </c>
      <c r="AK323" s="4" t="s">
        <v>304</v>
      </c>
      <c r="AM323" s="4" t="s">
        <v>187</v>
      </c>
      <c r="AO323" s="4">
        <v>117</v>
      </c>
      <c r="AP323" s="4">
        <v>10</v>
      </c>
      <c r="AQ323" s="4">
        <v>484</v>
      </c>
      <c r="AR323" s="4">
        <v>38</v>
      </c>
      <c r="AS323" s="4">
        <v>3</v>
      </c>
      <c r="AU323" s="4">
        <v>1</v>
      </c>
      <c r="AV323" s="4">
        <v>4</v>
      </c>
      <c r="AW323" s="4">
        <v>5</v>
      </c>
      <c r="AX323" s="4">
        <v>23</v>
      </c>
      <c r="AZ323" s="4">
        <v>1</v>
      </c>
      <c r="BA323" s="4">
        <v>3</v>
      </c>
      <c r="BC323" s="4">
        <v>0</v>
      </c>
      <c r="BD323" s="4">
        <v>0</v>
      </c>
      <c r="BE323" s="4">
        <v>0</v>
      </c>
      <c r="BF323" s="4">
        <v>-366832423</v>
      </c>
      <c r="BJ323" s="6">
        <v>1990</v>
      </c>
      <c r="BK323" s="7">
        <f t="shared" si="10"/>
        <v>0</v>
      </c>
      <c r="BL323" s="4" t="str">
        <f>'Generic Tax Classes'!$A$4</f>
        <v>Utility General Plant</v>
      </c>
    </row>
    <row r="324" spans="1:64" hidden="1" x14ac:dyDescent="0.2">
      <c r="A324" s="4">
        <v>2020</v>
      </c>
      <c r="B324" s="4" t="s">
        <v>11</v>
      </c>
      <c r="C324" s="4" t="s">
        <v>178</v>
      </c>
      <c r="D324" s="4" t="s">
        <v>273</v>
      </c>
      <c r="E324" s="4" t="s">
        <v>310</v>
      </c>
      <c r="F324" s="4" t="s">
        <v>303</v>
      </c>
      <c r="H324" s="4">
        <v>11871.23</v>
      </c>
      <c r="I324" s="4">
        <v>11892.51</v>
      </c>
      <c r="J324" s="4">
        <v>11892.51</v>
      </c>
      <c r="K324" s="4">
        <v>0</v>
      </c>
      <c r="L324" s="4">
        <v>0</v>
      </c>
      <c r="M324" s="4">
        <v>0</v>
      </c>
      <c r="N324" s="4">
        <v>11871.23</v>
      </c>
      <c r="O324" s="4">
        <v>11892.51</v>
      </c>
      <c r="P324" s="4">
        <v>11892.51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0</v>
      </c>
      <c r="AE324" s="4" t="s">
        <v>182</v>
      </c>
      <c r="AF324" s="4" t="s">
        <v>288</v>
      </c>
      <c r="AG324" s="4" t="s">
        <v>289</v>
      </c>
      <c r="AH324" s="4" t="s">
        <v>270</v>
      </c>
      <c r="AJ324" s="4" t="s">
        <v>288</v>
      </c>
      <c r="AK324" s="4" t="s">
        <v>304</v>
      </c>
      <c r="AM324" s="4" t="s">
        <v>187</v>
      </c>
      <c r="AO324" s="4">
        <v>117</v>
      </c>
      <c r="AP324" s="4">
        <v>10</v>
      </c>
      <c r="AQ324" s="4">
        <v>528</v>
      </c>
      <c r="AR324" s="4">
        <v>38</v>
      </c>
      <c r="AS324" s="4">
        <v>3</v>
      </c>
      <c r="AU324" s="4">
        <v>1</v>
      </c>
      <c r="AV324" s="4">
        <v>4</v>
      </c>
      <c r="AW324" s="4">
        <v>5</v>
      </c>
      <c r="AX324" s="4">
        <v>23</v>
      </c>
      <c r="AZ324" s="4">
        <v>1</v>
      </c>
      <c r="BA324" s="4">
        <v>3</v>
      </c>
      <c r="BC324" s="4">
        <v>0</v>
      </c>
      <c r="BD324" s="4">
        <v>0</v>
      </c>
      <c r="BE324" s="4">
        <v>0</v>
      </c>
      <c r="BF324" s="4">
        <v>-366832267</v>
      </c>
      <c r="BJ324" s="6">
        <v>1990</v>
      </c>
      <c r="BK324" s="7">
        <f t="shared" si="10"/>
        <v>0</v>
      </c>
      <c r="BL324" s="4" t="str">
        <f t="shared" si="11"/>
        <v>Utility Mining Equipment Mitchell</v>
      </c>
    </row>
    <row r="325" spans="1:64" hidden="1" x14ac:dyDescent="0.2">
      <c r="A325" s="4">
        <v>2020</v>
      </c>
      <c r="B325" s="4" t="s">
        <v>11</v>
      </c>
      <c r="C325" s="4" t="s">
        <v>178</v>
      </c>
      <c r="D325" s="4" t="s">
        <v>104</v>
      </c>
      <c r="E325" s="4" t="s">
        <v>310</v>
      </c>
      <c r="F325" s="4" t="s">
        <v>301</v>
      </c>
      <c r="H325" s="4">
        <v>764999.71</v>
      </c>
      <c r="I325" s="4">
        <v>883686.26</v>
      </c>
      <c r="J325" s="4">
        <v>883686.26</v>
      </c>
      <c r="K325" s="4">
        <v>0</v>
      </c>
      <c r="L325" s="4">
        <v>0</v>
      </c>
      <c r="M325" s="4">
        <v>26.54</v>
      </c>
      <c r="N325" s="4">
        <v>764219.94</v>
      </c>
      <c r="O325" s="4">
        <v>883603.28</v>
      </c>
      <c r="P325" s="4">
        <v>883603.28</v>
      </c>
      <c r="Q325" s="4">
        <v>0</v>
      </c>
      <c r="R325" s="4">
        <v>82.98</v>
      </c>
      <c r="S325" s="4">
        <v>690.84</v>
      </c>
      <c r="T325" s="4">
        <v>124517.41</v>
      </c>
      <c r="U325" s="4">
        <v>125208.25</v>
      </c>
      <c r="V325" s="4">
        <v>690.84</v>
      </c>
      <c r="W325" s="4">
        <v>0</v>
      </c>
      <c r="X325" s="4">
        <v>0</v>
      </c>
      <c r="Y325" s="4">
        <v>168.94</v>
      </c>
      <c r="Z325" s="4">
        <v>26.54</v>
      </c>
      <c r="AA325" s="4">
        <v>0</v>
      </c>
      <c r="AB325" s="4">
        <v>0</v>
      </c>
      <c r="AC325" s="4">
        <v>0</v>
      </c>
      <c r="AE325" s="4" t="s">
        <v>182</v>
      </c>
      <c r="AF325" s="4" t="s">
        <v>288</v>
      </c>
      <c r="AG325" s="4" t="s">
        <v>289</v>
      </c>
      <c r="AH325" s="4" t="s">
        <v>270</v>
      </c>
      <c r="AJ325" s="4" t="s">
        <v>288</v>
      </c>
      <c r="AK325" s="4" t="s">
        <v>302</v>
      </c>
      <c r="AM325" s="4" t="s">
        <v>187</v>
      </c>
      <c r="AO325" s="4">
        <v>117</v>
      </c>
      <c r="AP325" s="4">
        <v>10</v>
      </c>
      <c r="AQ325" s="4">
        <v>101030</v>
      </c>
      <c r="AR325" s="4">
        <v>38</v>
      </c>
      <c r="AS325" s="4">
        <v>7</v>
      </c>
      <c r="AU325" s="4">
        <v>1</v>
      </c>
      <c r="AV325" s="4">
        <v>4</v>
      </c>
      <c r="AW325" s="4">
        <v>5</v>
      </c>
      <c r="AX325" s="4">
        <v>23</v>
      </c>
      <c r="AZ325" s="4">
        <v>1</v>
      </c>
      <c r="BA325" s="4">
        <v>6</v>
      </c>
      <c r="BC325" s="4">
        <v>0</v>
      </c>
      <c r="BD325" s="4">
        <v>0</v>
      </c>
      <c r="BE325" s="4">
        <v>0</v>
      </c>
      <c r="BF325" s="4">
        <v>-366832926</v>
      </c>
      <c r="BJ325" s="6">
        <v>1990</v>
      </c>
      <c r="BK325" s="7">
        <f t="shared" si="10"/>
        <v>0</v>
      </c>
      <c r="BL325" s="4" t="str">
        <f t="shared" si="11"/>
        <v>Utility Steam Production</v>
      </c>
    </row>
    <row r="326" spans="1:64" hidden="1" x14ac:dyDescent="0.2">
      <c r="A326" s="4">
        <v>2020</v>
      </c>
      <c r="B326" s="4" t="s">
        <v>11</v>
      </c>
      <c r="C326" s="4" t="s">
        <v>178</v>
      </c>
      <c r="D326" s="4" t="s">
        <v>230</v>
      </c>
      <c r="E326" s="4" t="s">
        <v>310</v>
      </c>
      <c r="F326" s="4" t="s">
        <v>301</v>
      </c>
      <c r="H326" s="4">
        <v>8437.3700000000008</v>
      </c>
      <c r="I326" s="4">
        <v>8461.9</v>
      </c>
      <c r="J326" s="4">
        <v>8461.9</v>
      </c>
      <c r="K326" s="4">
        <v>0</v>
      </c>
      <c r="L326" s="4">
        <v>0</v>
      </c>
      <c r="M326" s="4">
        <v>0</v>
      </c>
      <c r="N326" s="4">
        <v>8437.3700000000008</v>
      </c>
      <c r="O326" s="4">
        <v>8461.9</v>
      </c>
      <c r="P326" s="4">
        <v>8461.9</v>
      </c>
      <c r="Q326" s="4">
        <v>0</v>
      </c>
      <c r="R326" s="4">
        <v>0</v>
      </c>
      <c r="S326" s="4">
        <v>0</v>
      </c>
      <c r="T326" s="4">
        <v>33.28</v>
      </c>
      <c r="U326" s="4">
        <v>33.28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0</v>
      </c>
      <c r="AE326" s="4" t="s">
        <v>182</v>
      </c>
      <c r="AF326" s="4" t="s">
        <v>288</v>
      </c>
      <c r="AG326" s="4" t="s">
        <v>289</v>
      </c>
      <c r="AH326" s="4" t="s">
        <v>270</v>
      </c>
      <c r="AJ326" s="4" t="s">
        <v>288</v>
      </c>
      <c r="AK326" s="4" t="s">
        <v>302</v>
      </c>
      <c r="AM326" s="4" t="s">
        <v>187</v>
      </c>
      <c r="AO326" s="4">
        <v>117</v>
      </c>
      <c r="AP326" s="4">
        <v>10</v>
      </c>
      <c r="AQ326" s="4">
        <v>607</v>
      </c>
      <c r="AR326" s="4">
        <v>38</v>
      </c>
      <c r="AS326" s="4">
        <v>7</v>
      </c>
      <c r="AU326" s="4">
        <v>1</v>
      </c>
      <c r="AV326" s="4">
        <v>4</v>
      </c>
      <c r="AW326" s="4">
        <v>5</v>
      </c>
      <c r="AX326" s="4">
        <v>23</v>
      </c>
      <c r="AZ326" s="4">
        <v>1</v>
      </c>
      <c r="BA326" s="4">
        <v>6</v>
      </c>
      <c r="BC326" s="4">
        <v>0</v>
      </c>
      <c r="BD326" s="4">
        <v>0</v>
      </c>
      <c r="BE326" s="4">
        <v>0</v>
      </c>
      <c r="BF326" s="4">
        <v>-366832650</v>
      </c>
      <c r="BJ326" s="6">
        <v>1990</v>
      </c>
      <c r="BK326" s="7">
        <f t="shared" si="10"/>
        <v>0</v>
      </c>
      <c r="BL326" s="4" t="str">
        <f>'Generic Tax Classes'!$A$2</f>
        <v>Utility Steam Production</v>
      </c>
    </row>
    <row r="327" spans="1:64" hidden="1" x14ac:dyDescent="0.2">
      <c r="A327" s="4">
        <v>2020</v>
      </c>
      <c r="B327" s="4" t="s">
        <v>11</v>
      </c>
      <c r="C327" s="4" t="s">
        <v>178</v>
      </c>
      <c r="D327" s="4" t="s">
        <v>230</v>
      </c>
      <c r="E327" s="4" t="s">
        <v>310</v>
      </c>
      <c r="F327" s="4" t="s">
        <v>301</v>
      </c>
      <c r="H327" s="4">
        <v>30164.85</v>
      </c>
      <c r="I327" s="4">
        <v>34836.93</v>
      </c>
      <c r="J327" s="4">
        <v>34836.93</v>
      </c>
      <c r="K327" s="4">
        <v>0</v>
      </c>
      <c r="L327" s="4">
        <v>0</v>
      </c>
      <c r="M327" s="4">
        <v>0</v>
      </c>
      <c r="N327" s="4">
        <v>30164.85</v>
      </c>
      <c r="O327" s="4">
        <v>34836.93</v>
      </c>
      <c r="P327" s="4">
        <v>34836.93</v>
      </c>
      <c r="Q327" s="4">
        <v>0</v>
      </c>
      <c r="R327" s="4">
        <v>0</v>
      </c>
      <c r="S327" s="4">
        <v>0</v>
      </c>
      <c r="T327" s="4">
        <v>270.60000000000002</v>
      </c>
      <c r="U327" s="4">
        <v>270.60000000000002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E327" s="4" t="s">
        <v>182</v>
      </c>
      <c r="AF327" s="4" t="s">
        <v>288</v>
      </c>
      <c r="AG327" s="4" t="s">
        <v>289</v>
      </c>
      <c r="AH327" s="4" t="s">
        <v>270</v>
      </c>
      <c r="AJ327" s="4" t="s">
        <v>288</v>
      </c>
      <c r="AK327" s="4" t="s">
        <v>302</v>
      </c>
      <c r="AM327" s="4" t="s">
        <v>187</v>
      </c>
      <c r="AO327" s="4">
        <v>117</v>
      </c>
      <c r="AP327" s="4">
        <v>10</v>
      </c>
      <c r="AQ327" s="4">
        <v>607</v>
      </c>
      <c r="AR327" s="4">
        <v>38</v>
      </c>
      <c r="AS327" s="4">
        <v>7</v>
      </c>
      <c r="AU327" s="4">
        <v>1</v>
      </c>
      <c r="AV327" s="4">
        <v>4</v>
      </c>
      <c r="AW327" s="4">
        <v>5</v>
      </c>
      <c r="AX327" s="4">
        <v>23</v>
      </c>
      <c r="AZ327" s="4">
        <v>1</v>
      </c>
      <c r="BA327" s="4">
        <v>6</v>
      </c>
      <c r="BC327" s="4">
        <v>0</v>
      </c>
      <c r="BD327" s="4">
        <v>0</v>
      </c>
      <c r="BE327" s="4">
        <v>0</v>
      </c>
      <c r="BF327" s="4">
        <v>-366832308</v>
      </c>
      <c r="BJ327" s="6">
        <v>1990</v>
      </c>
      <c r="BK327" s="7">
        <f t="shared" si="10"/>
        <v>0</v>
      </c>
      <c r="BL327" s="4" t="str">
        <f>'Generic Tax Classes'!$A$2</f>
        <v>Utility Steam Production</v>
      </c>
    </row>
    <row r="328" spans="1:64" hidden="1" x14ac:dyDescent="0.2">
      <c r="A328" s="4">
        <v>2020</v>
      </c>
      <c r="B328" s="4" t="s">
        <v>11</v>
      </c>
      <c r="C328" s="4" t="s">
        <v>178</v>
      </c>
      <c r="D328" s="4" t="s">
        <v>236</v>
      </c>
      <c r="E328" s="4" t="s">
        <v>311</v>
      </c>
      <c r="F328" s="4" t="s">
        <v>274</v>
      </c>
      <c r="H328" s="4">
        <v>0.93</v>
      </c>
      <c r="I328" s="4">
        <v>0.86</v>
      </c>
      <c r="J328" s="4">
        <v>0.86</v>
      </c>
      <c r="K328" s="4">
        <v>0</v>
      </c>
      <c r="L328" s="4">
        <v>0</v>
      </c>
      <c r="M328" s="4">
        <v>0</v>
      </c>
      <c r="N328" s="4">
        <v>0.93</v>
      </c>
      <c r="O328" s="4">
        <v>0.86</v>
      </c>
      <c r="P328" s="4">
        <v>0.86</v>
      </c>
      <c r="Q328" s="4">
        <v>0</v>
      </c>
      <c r="R328" s="4">
        <v>0</v>
      </c>
      <c r="S328" s="4">
        <v>0</v>
      </c>
      <c r="T328" s="4">
        <v>0.01</v>
      </c>
      <c r="U328" s="4">
        <v>0.01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E328" s="4" t="s">
        <v>182</v>
      </c>
      <c r="AF328" s="4" t="s">
        <v>268</v>
      </c>
      <c r="AG328" s="4" t="s">
        <v>269</v>
      </c>
      <c r="AH328" s="4" t="s">
        <v>270</v>
      </c>
      <c r="AJ328" s="4" t="s">
        <v>186</v>
      </c>
      <c r="AM328" s="4" t="s">
        <v>187</v>
      </c>
      <c r="AO328" s="4">
        <v>117</v>
      </c>
      <c r="AP328" s="4">
        <v>10</v>
      </c>
      <c r="AQ328" s="4">
        <v>592</v>
      </c>
      <c r="AR328" s="4">
        <v>57</v>
      </c>
      <c r="AS328" s="4">
        <v>21</v>
      </c>
      <c r="AU328" s="4">
        <v>1</v>
      </c>
      <c r="AV328" s="4">
        <v>3</v>
      </c>
      <c r="AW328" s="4">
        <v>3</v>
      </c>
      <c r="AX328" s="4">
        <v>23</v>
      </c>
      <c r="AZ328" s="4">
        <v>2</v>
      </c>
      <c r="BC328" s="4">
        <v>0</v>
      </c>
      <c r="BD328" s="4">
        <v>0</v>
      </c>
      <c r="BE328" s="4">
        <v>0</v>
      </c>
      <c r="BF328" s="4">
        <v>-366832683</v>
      </c>
      <c r="BJ328" s="6">
        <v>1990</v>
      </c>
      <c r="BK328" s="7">
        <f t="shared" si="10"/>
        <v>0</v>
      </c>
      <c r="BL328" s="4" t="str">
        <f t="shared" si="11"/>
        <v>Util Steam Improv Mitchell</v>
      </c>
    </row>
    <row r="329" spans="1:64" hidden="1" x14ac:dyDescent="0.2">
      <c r="A329" s="4">
        <v>2020</v>
      </c>
      <c r="B329" s="4" t="s">
        <v>11</v>
      </c>
      <c r="C329" s="4" t="s">
        <v>178</v>
      </c>
      <c r="D329" s="4" t="s">
        <v>230</v>
      </c>
      <c r="E329" s="4" t="s">
        <v>311</v>
      </c>
      <c r="F329" s="4" t="s">
        <v>274</v>
      </c>
      <c r="H329" s="4">
        <v>8.39</v>
      </c>
      <c r="I329" s="4">
        <v>8.99</v>
      </c>
      <c r="J329" s="4">
        <v>8.99</v>
      </c>
      <c r="K329" s="4">
        <v>0</v>
      </c>
      <c r="L329" s="4">
        <v>0</v>
      </c>
      <c r="M329" s="4">
        <v>0</v>
      </c>
      <c r="N329" s="4">
        <v>8.39</v>
      </c>
      <c r="O329" s="4">
        <v>8.99</v>
      </c>
      <c r="P329" s="4">
        <v>8.99</v>
      </c>
      <c r="Q329" s="4">
        <v>0</v>
      </c>
      <c r="R329" s="4">
        <v>0</v>
      </c>
      <c r="S329" s="4">
        <v>0</v>
      </c>
      <c r="T329" s="4">
        <v>0.06</v>
      </c>
      <c r="U329" s="4">
        <v>0.06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0</v>
      </c>
      <c r="AE329" s="4" t="s">
        <v>182</v>
      </c>
      <c r="AF329" s="4" t="s">
        <v>268</v>
      </c>
      <c r="AG329" s="4" t="s">
        <v>269</v>
      </c>
      <c r="AH329" s="4" t="s">
        <v>270</v>
      </c>
      <c r="AJ329" s="4" t="s">
        <v>186</v>
      </c>
      <c r="AM329" s="4" t="s">
        <v>187</v>
      </c>
      <c r="AO329" s="4">
        <v>117</v>
      </c>
      <c r="AP329" s="4">
        <v>10</v>
      </c>
      <c r="AQ329" s="4">
        <v>607</v>
      </c>
      <c r="AR329" s="4">
        <v>57</v>
      </c>
      <c r="AS329" s="4">
        <v>21</v>
      </c>
      <c r="AU329" s="4">
        <v>1</v>
      </c>
      <c r="AV329" s="4">
        <v>3</v>
      </c>
      <c r="AW329" s="4">
        <v>3</v>
      </c>
      <c r="AX329" s="4">
        <v>23</v>
      </c>
      <c r="AZ329" s="4">
        <v>2</v>
      </c>
      <c r="BC329" s="4">
        <v>0</v>
      </c>
      <c r="BD329" s="4">
        <v>0</v>
      </c>
      <c r="BE329" s="4">
        <v>0</v>
      </c>
      <c r="BF329" s="4">
        <v>-366832736</v>
      </c>
      <c r="BJ329" s="6">
        <v>1990</v>
      </c>
      <c r="BK329" s="7">
        <f t="shared" si="10"/>
        <v>0</v>
      </c>
      <c r="BL329" s="4" t="str">
        <f>'Generic Tax Classes'!$A$2</f>
        <v>Utility Steam Production</v>
      </c>
    </row>
    <row r="330" spans="1:64" hidden="1" x14ac:dyDescent="0.2">
      <c r="A330" s="4">
        <v>2020</v>
      </c>
      <c r="B330" s="4" t="s">
        <v>11</v>
      </c>
      <c r="C330" s="4" t="s">
        <v>178</v>
      </c>
      <c r="D330" s="4" t="s">
        <v>188</v>
      </c>
      <c r="E330" s="4" t="s">
        <v>312</v>
      </c>
      <c r="F330" s="4" t="s">
        <v>303</v>
      </c>
      <c r="H330" s="4">
        <v>2464.37</v>
      </c>
      <c r="I330" s="4">
        <v>2464.37</v>
      </c>
      <c r="J330" s="4">
        <v>2464.37</v>
      </c>
      <c r="K330" s="4">
        <v>0</v>
      </c>
      <c r="L330" s="4">
        <v>0</v>
      </c>
      <c r="M330" s="4">
        <v>0</v>
      </c>
      <c r="N330" s="4">
        <v>2464.37</v>
      </c>
      <c r="O330" s="4">
        <v>2464.37</v>
      </c>
      <c r="P330" s="4">
        <v>2464.37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0</v>
      </c>
      <c r="AE330" s="4" t="s">
        <v>182</v>
      </c>
      <c r="AF330" s="4" t="s">
        <v>288</v>
      </c>
      <c r="AG330" s="4" t="s">
        <v>289</v>
      </c>
      <c r="AH330" s="4" t="s">
        <v>270</v>
      </c>
      <c r="AJ330" s="4" t="s">
        <v>288</v>
      </c>
      <c r="AK330" s="4" t="s">
        <v>304</v>
      </c>
      <c r="AM330" s="4" t="s">
        <v>187</v>
      </c>
      <c r="AO330" s="4">
        <v>117</v>
      </c>
      <c r="AP330" s="4">
        <v>10</v>
      </c>
      <c r="AQ330" s="4">
        <v>233</v>
      </c>
      <c r="AR330" s="4">
        <v>39</v>
      </c>
      <c r="AS330" s="4">
        <v>3</v>
      </c>
      <c r="AU330" s="4">
        <v>1</v>
      </c>
      <c r="AV330" s="4">
        <v>4</v>
      </c>
      <c r="AW330" s="4">
        <v>5</v>
      </c>
      <c r="AX330" s="4">
        <v>23</v>
      </c>
      <c r="AZ330" s="4">
        <v>1</v>
      </c>
      <c r="BA330" s="4">
        <v>3</v>
      </c>
      <c r="BC330" s="4">
        <v>0</v>
      </c>
      <c r="BD330" s="4">
        <v>0</v>
      </c>
      <c r="BE330" s="4">
        <v>0</v>
      </c>
      <c r="BF330" s="4">
        <v>-366832794</v>
      </c>
      <c r="BJ330" s="6">
        <v>1991</v>
      </c>
      <c r="BK330" s="7">
        <f t="shared" si="10"/>
        <v>0</v>
      </c>
      <c r="BL330" s="4" t="str">
        <f t="shared" si="11"/>
        <v>NonUtility General Mitchell</v>
      </c>
    </row>
    <row r="331" spans="1:64" hidden="1" x14ac:dyDescent="0.2">
      <c r="A331" s="4">
        <v>2020</v>
      </c>
      <c r="B331" s="4" t="s">
        <v>11</v>
      </c>
      <c r="C331" s="4" t="s">
        <v>178</v>
      </c>
      <c r="D331" s="4" t="s">
        <v>236</v>
      </c>
      <c r="E331" s="4" t="s">
        <v>312</v>
      </c>
      <c r="F331" s="4" t="s">
        <v>301</v>
      </c>
      <c r="H331" s="4">
        <v>97094.33</v>
      </c>
      <c r="I331" s="4">
        <v>101455.82</v>
      </c>
      <c r="J331" s="4">
        <v>101455.82</v>
      </c>
      <c r="K331" s="4">
        <v>0</v>
      </c>
      <c r="L331" s="4">
        <v>0</v>
      </c>
      <c r="M331" s="4">
        <v>0</v>
      </c>
      <c r="N331" s="4">
        <v>97094.33</v>
      </c>
      <c r="O331" s="4">
        <v>101455.82</v>
      </c>
      <c r="P331" s="4">
        <v>101455.82</v>
      </c>
      <c r="Q331" s="4">
        <v>0</v>
      </c>
      <c r="R331" s="4">
        <v>0</v>
      </c>
      <c r="S331" s="4">
        <v>0</v>
      </c>
      <c r="T331" s="4">
        <v>324.08999999999997</v>
      </c>
      <c r="U331" s="4">
        <v>324.08999999999997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E331" s="4" t="s">
        <v>182</v>
      </c>
      <c r="AF331" s="4" t="s">
        <v>288</v>
      </c>
      <c r="AG331" s="4" t="s">
        <v>289</v>
      </c>
      <c r="AH331" s="4" t="s">
        <v>270</v>
      </c>
      <c r="AJ331" s="4" t="s">
        <v>288</v>
      </c>
      <c r="AK331" s="4" t="s">
        <v>302</v>
      </c>
      <c r="AM331" s="4" t="s">
        <v>187</v>
      </c>
      <c r="AO331" s="4">
        <v>117</v>
      </c>
      <c r="AP331" s="4">
        <v>10</v>
      </c>
      <c r="AQ331" s="4">
        <v>592</v>
      </c>
      <c r="AR331" s="4">
        <v>39</v>
      </c>
      <c r="AS331" s="4">
        <v>7</v>
      </c>
      <c r="AU331" s="4">
        <v>1</v>
      </c>
      <c r="AV331" s="4">
        <v>4</v>
      </c>
      <c r="AW331" s="4">
        <v>5</v>
      </c>
      <c r="AX331" s="4">
        <v>23</v>
      </c>
      <c r="AZ331" s="4">
        <v>1</v>
      </c>
      <c r="BA331" s="4">
        <v>6</v>
      </c>
      <c r="BC331" s="4">
        <v>0</v>
      </c>
      <c r="BD331" s="4">
        <v>0</v>
      </c>
      <c r="BE331" s="4">
        <v>0</v>
      </c>
      <c r="BF331" s="4">
        <v>-366832313</v>
      </c>
      <c r="BJ331" s="6">
        <v>1991</v>
      </c>
      <c r="BK331" s="7">
        <f t="shared" si="10"/>
        <v>0</v>
      </c>
      <c r="BL331" s="4" t="str">
        <f t="shared" si="11"/>
        <v>Util Steam Improv Mitchell</v>
      </c>
    </row>
    <row r="332" spans="1:64" hidden="1" x14ac:dyDescent="0.2">
      <c r="A332" s="4">
        <v>2020</v>
      </c>
      <c r="B332" s="4" t="s">
        <v>11</v>
      </c>
      <c r="C332" s="4" t="s">
        <v>178</v>
      </c>
      <c r="D332" s="4" t="s">
        <v>112</v>
      </c>
      <c r="E332" s="4" t="s">
        <v>312</v>
      </c>
      <c r="F332" s="4" t="s">
        <v>303</v>
      </c>
      <c r="H332" s="4">
        <v>5987.9</v>
      </c>
      <c r="I332" s="4">
        <v>5895.45</v>
      </c>
      <c r="J332" s="4">
        <v>5895.45</v>
      </c>
      <c r="K332" s="4">
        <v>0</v>
      </c>
      <c r="L332" s="4">
        <v>0</v>
      </c>
      <c r="M332" s="4">
        <v>0</v>
      </c>
      <c r="N332" s="4">
        <v>5987.9</v>
      </c>
      <c r="O332" s="4">
        <v>5895.45</v>
      </c>
      <c r="P332" s="4">
        <v>5895.45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E332" s="4" t="s">
        <v>182</v>
      </c>
      <c r="AF332" s="4" t="s">
        <v>288</v>
      </c>
      <c r="AG332" s="4" t="s">
        <v>289</v>
      </c>
      <c r="AH332" s="4" t="s">
        <v>270</v>
      </c>
      <c r="AJ332" s="4" t="s">
        <v>288</v>
      </c>
      <c r="AK332" s="4" t="s">
        <v>304</v>
      </c>
      <c r="AM332" s="4" t="s">
        <v>187</v>
      </c>
      <c r="AO332" s="4">
        <v>117</v>
      </c>
      <c r="AP332" s="4">
        <v>10</v>
      </c>
      <c r="AQ332" s="4">
        <v>109040</v>
      </c>
      <c r="AR332" s="4">
        <v>39</v>
      </c>
      <c r="AS332" s="4">
        <v>3</v>
      </c>
      <c r="AU332" s="4">
        <v>1</v>
      </c>
      <c r="AV332" s="4">
        <v>4</v>
      </c>
      <c r="AW332" s="4">
        <v>5</v>
      </c>
      <c r="AX332" s="4">
        <v>23</v>
      </c>
      <c r="AZ332" s="4">
        <v>1</v>
      </c>
      <c r="BA332" s="4">
        <v>3</v>
      </c>
      <c r="BC332" s="4">
        <v>0</v>
      </c>
      <c r="BD332" s="4">
        <v>0</v>
      </c>
      <c r="BE332" s="4">
        <v>0</v>
      </c>
      <c r="BF332" s="4">
        <v>-366832940</v>
      </c>
      <c r="BJ332" s="6">
        <v>1991</v>
      </c>
      <c r="BK332" s="7">
        <f t="shared" si="10"/>
        <v>0</v>
      </c>
      <c r="BL332" s="4" t="str">
        <f t="shared" si="11"/>
        <v>Utility General Plant</v>
      </c>
    </row>
    <row r="333" spans="1:64" hidden="1" x14ac:dyDescent="0.2">
      <c r="A333" s="4">
        <v>2020</v>
      </c>
      <c r="B333" s="4" t="s">
        <v>11</v>
      </c>
      <c r="C333" s="4" t="s">
        <v>178</v>
      </c>
      <c r="D333" s="4" t="s">
        <v>273</v>
      </c>
      <c r="E333" s="4" t="s">
        <v>312</v>
      </c>
      <c r="F333" s="4" t="s">
        <v>303</v>
      </c>
      <c r="H333" s="4">
        <v>12955.38</v>
      </c>
      <c r="I333" s="4">
        <v>13117.34</v>
      </c>
      <c r="J333" s="4">
        <v>13117.34</v>
      </c>
      <c r="K333" s="4">
        <v>0</v>
      </c>
      <c r="L333" s="4">
        <v>0</v>
      </c>
      <c r="M333" s="4">
        <v>0</v>
      </c>
      <c r="N333" s="4">
        <v>12955.38</v>
      </c>
      <c r="O333" s="4">
        <v>13117.34</v>
      </c>
      <c r="P333" s="4">
        <v>13117.34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E333" s="4" t="s">
        <v>182</v>
      </c>
      <c r="AF333" s="4" t="s">
        <v>288</v>
      </c>
      <c r="AG333" s="4" t="s">
        <v>289</v>
      </c>
      <c r="AH333" s="4" t="s">
        <v>270</v>
      </c>
      <c r="AJ333" s="4" t="s">
        <v>288</v>
      </c>
      <c r="AK333" s="4" t="s">
        <v>304</v>
      </c>
      <c r="AM333" s="4" t="s">
        <v>187</v>
      </c>
      <c r="AO333" s="4">
        <v>117</v>
      </c>
      <c r="AP333" s="4">
        <v>10</v>
      </c>
      <c r="AQ333" s="4">
        <v>528</v>
      </c>
      <c r="AR333" s="4">
        <v>39</v>
      </c>
      <c r="AS333" s="4">
        <v>3</v>
      </c>
      <c r="AU333" s="4">
        <v>1</v>
      </c>
      <c r="AV333" s="4">
        <v>4</v>
      </c>
      <c r="AW333" s="4">
        <v>5</v>
      </c>
      <c r="AX333" s="4">
        <v>23</v>
      </c>
      <c r="AZ333" s="4">
        <v>1</v>
      </c>
      <c r="BA333" s="4">
        <v>3</v>
      </c>
      <c r="BC333" s="4">
        <v>0</v>
      </c>
      <c r="BD333" s="4">
        <v>0</v>
      </c>
      <c r="BE333" s="4">
        <v>0</v>
      </c>
      <c r="BF333" s="4">
        <v>-366832354</v>
      </c>
      <c r="BJ333" s="6">
        <v>1991</v>
      </c>
      <c r="BK333" s="7">
        <f t="shared" si="10"/>
        <v>0</v>
      </c>
      <c r="BL333" s="4" t="str">
        <f t="shared" si="11"/>
        <v>Utility Mining Equipment Mitchell</v>
      </c>
    </row>
    <row r="334" spans="1:64" hidden="1" x14ac:dyDescent="0.2">
      <c r="A334" s="4">
        <v>2020</v>
      </c>
      <c r="B334" s="4" t="s">
        <v>11</v>
      </c>
      <c r="C334" s="4" t="s">
        <v>178</v>
      </c>
      <c r="D334" s="4" t="s">
        <v>104</v>
      </c>
      <c r="E334" s="4" t="s">
        <v>312</v>
      </c>
      <c r="F334" s="4" t="s">
        <v>301</v>
      </c>
      <c r="H334" s="4">
        <v>820132.93</v>
      </c>
      <c r="I334" s="4">
        <v>847746.95</v>
      </c>
      <c r="J334" s="4">
        <v>847746.95</v>
      </c>
      <c r="K334" s="4">
        <v>0</v>
      </c>
      <c r="L334" s="4">
        <v>0</v>
      </c>
      <c r="M334" s="4">
        <v>28.45</v>
      </c>
      <c r="N334" s="4">
        <v>819296.96</v>
      </c>
      <c r="O334" s="4">
        <v>847656.87</v>
      </c>
      <c r="P334" s="4">
        <v>847656.87</v>
      </c>
      <c r="Q334" s="4">
        <v>0</v>
      </c>
      <c r="R334" s="4">
        <v>90.08</v>
      </c>
      <c r="S334" s="4">
        <v>749.88</v>
      </c>
      <c r="T334" s="4">
        <v>23704.65</v>
      </c>
      <c r="U334" s="4">
        <v>24454.53</v>
      </c>
      <c r="V334" s="4">
        <v>749.88</v>
      </c>
      <c r="W334" s="4">
        <v>0</v>
      </c>
      <c r="X334" s="4">
        <v>0</v>
      </c>
      <c r="Y334" s="4">
        <v>181.11</v>
      </c>
      <c r="Z334" s="4">
        <v>28.45</v>
      </c>
      <c r="AA334" s="4">
        <v>0</v>
      </c>
      <c r="AB334" s="4">
        <v>0</v>
      </c>
      <c r="AC334" s="4">
        <v>0</v>
      </c>
      <c r="AE334" s="4" t="s">
        <v>182</v>
      </c>
      <c r="AF334" s="4" t="s">
        <v>288</v>
      </c>
      <c r="AG334" s="4" t="s">
        <v>289</v>
      </c>
      <c r="AH334" s="4" t="s">
        <v>270</v>
      </c>
      <c r="AJ334" s="4" t="s">
        <v>288</v>
      </c>
      <c r="AK334" s="4" t="s">
        <v>302</v>
      </c>
      <c r="AM334" s="4" t="s">
        <v>187</v>
      </c>
      <c r="AO334" s="4">
        <v>117</v>
      </c>
      <c r="AP334" s="4">
        <v>10</v>
      </c>
      <c r="AQ334" s="4">
        <v>101030</v>
      </c>
      <c r="AR334" s="4">
        <v>39</v>
      </c>
      <c r="AS334" s="4">
        <v>7</v>
      </c>
      <c r="AU334" s="4">
        <v>1</v>
      </c>
      <c r="AV334" s="4">
        <v>4</v>
      </c>
      <c r="AW334" s="4">
        <v>5</v>
      </c>
      <c r="AX334" s="4">
        <v>23</v>
      </c>
      <c r="AZ334" s="4">
        <v>1</v>
      </c>
      <c r="BA334" s="4">
        <v>6</v>
      </c>
      <c r="BC334" s="4">
        <v>0</v>
      </c>
      <c r="BD334" s="4">
        <v>0</v>
      </c>
      <c r="BE334" s="4">
        <v>0</v>
      </c>
      <c r="BF334" s="4">
        <v>-366832990</v>
      </c>
      <c r="BJ334" s="6">
        <v>1991</v>
      </c>
      <c r="BK334" s="7">
        <f t="shared" si="10"/>
        <v>0</v>
      </c>
      <c r="BL334" s="4" t="str">
        <f t="shared" si="11"/>
        <v>Utility Steam Production</v>
      </c>
    </row>
    <row r="335" spans="1:64" hidden="1" x14ac:dyDescent="0.2">
      <c r="A335" s="4">
        <v>2020</v>
      </c>
      <c r="B335" s="4" t="s">
        <v>11</v>
      </c>
      <c r="C335" s="4" t="s">
        <v>178</v>
      </c>
      <c r="D335" s="4" t="s">
        <v>230</v>
      </c>
      <c r="E335" s="4" t="s">
        <v>312</v>
      </c>
      <c r="F335" s="4" t="s">
        <v>301</v>
      </c>
      <c r="H335" s="4">
        <v>242289.77</v>
      </c>
      <c r="I335" s="4">
        <v>268011.34000000003</v>
      </c>
      <c r="J335" s="4">
        <v>268011.34000000003</v>
      </c>
      <c r="K335" s="4">
        <v>0</v>
      </c>
      <c r="L335" s="4">
        <v>0</v>
      </c>
      <c r="M335" s="4">
        <v>0</v>
      </c>
      <c r="N335" s="4">
        <v>242289.77</v>
      </c>
      <c r="O335" s="4">
        <v>268011.34000000003</v>
      </c>
      <c r="P335" s="4">
        <v>268011.34000000003</v>
      </c>
      <c r="Q335" s="4">
        <v>0</v>
      </c>
      <c r="R335" s="4">
        <v>0</v>
      </c>
      <c r="S335" s="4">
        <v>0</v>
      </c>
      <c r="T335" s="4">
        <v>27510.35</v>
      </c>
      <c r="U335" s="4">
        <v>27510.35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E335" s="4" t="s">
        <v>182</v>
      </c>
      <c r="AF335" s="4" t="s">
        <v>288</v>
      </c>
      <c r="AG335" s="4" t="s">
        <v>289</v>
      </c>
      <c r="AH335" s="4" t="s">
        <v>270</v>
      </c>
      <c r="AJ335" s="4" t="s">
        <v>288</v>
      </c>
      <c r="AK335" s="4" t="s">
        <v>302</v>
      </c>
      <c r="AM335" s="4" t="s">
        <v>187</v>
      </c>
      <c r="AO335" s="4">
        <v>117</v>
      </c>
      <c r="AP335" s="4">
        <v>10</v>
      </c>
      <c r="AQ335" s="4">
        <v>607</v>
      </c>
      <c r="AR335" s="4">
        <v>39</v>
      </c>
      <c r="AS335" s="4">
        <v>7</v>
      </c>
      <c r="AU335" s="4">
        <v>1</v>
      </c>
      <c r="AV335" s="4">
        <v>4</v>
      </c>
      <c r="AW335" s="4">
        <v>5</v>
      </c>
      <c r="AX335" s="4">
        <v>23</v>
      </c>
      <c r="AZ335" s="4">
        <v>1</v>
      </c>
      <c r="BA335" s="4">
        <v>6</v>
      </c>
      <c r="BC335" s="4">
        <v>0</v>
      </c>
      <c r="BD335" s="4">
        <v>0</v>
      </c>
      <c r="BE335" s="4">
        <v>0</v>
      </c>
      <c r="BF335" s="4">
        <v>-366832557</v>
      </c>
      <c r="BJ335" s="6">
        <v>1991</v>
      </c>
      <c r="BK335" s="7">
        <f t="shared" si="10"/>
        <v>0</v>
      </c>
      <c r="BL335" s="4" t="str">
        <f>'Generic Tax Classes'!$A$2</f>
        <v>Utility Steam Production</v>
      </c>
    </row>
    <row r="336" spans="1:64" hidden="1" x14ac:dyDescent="0.2">
      <c r="A336" s="4">
        <v>2020</v>
      </c>
      <c r="B336" s="4" t="s">
        <v>11</v>
      </c>
      <c r="C336" s="4" t="s">
        <v>178</v>
      </c>
      <c r="D336" s="4" t="s">
        <v>230</v>
      </c>
      <c r="E336" s="4" t="s">
        <v>312</v>
      </c>
      <c r="F336" s="4" t="s">
        <v>301</v>
      </c>
      <c r="H336" s="4">
        <v>293924.12</v>
      </c>
      <c r="I336" s="4">
        <v>345267.13</v>
      </c>
      <c r="J336" s="4">
        <v>345267.13</v>
      </c>
      <c r="K336" s="4">
        <v>0</v>
      </c>
      <c r="L336" s="4">
        <v>0</v>
      </c>
      <c r="M336" s="4">
        <v>0</v>
      </c>
      <c r="N336" s="4">
        <v>293924.12</v>
      </c>
      <c r="O336" s="4">
        <v>345267.13</v>
      </c>
      <c r="P336" s="4">
        <v>345267.13</v>
      </c>
      <c r="Q336" s="4">
        <v>0</v>
      </c>
      <c r="R336" s="4">
        <v>0</v>
      </c>
      <c r="S336" s="4">
        <v>0</v>
      </c>
      <c r="T336" s="4">
        <v>35407.93</v>
      </c>
      <c r="U336" s="4">
        <v>35407.93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E336" s="4" t="s">
        <v>182</v>
      </c>
      <c r="AF336" s="4" t="s">
        <v>288</v>
      </c>
      <c r="AG336" s="4" t="s">
        <v>289</v>
      </c>
      <c r="AH336" s="4" t="s">
        <v>270</v>
      </c>
      <c r="AJ336" s="4" t="s">
        <v>288</v>
      </c>
      <c r="AK336" s="4" t="s">
        <v>302</v>
      </c>
      <c r="AM336" s="4" t="s">
        <v>187</v>
      </c>
      <c r="AO336" s="4">
        <v>117</v>
      </c>
      <c r="AP336" s="4">
        <v>10</v>
      </c>
      <c r="AQ336" s="4">
        <v>607</v>
      </c>
      <c r="AR336" s="4">
        <v>39</v>
      </c>
      <c r="AS336" s="4">
        <v>7</v>
      </c>
      <c r="AU336" s="4">
        <v>1</v>
      </c>
      <c r="AV336" s="4">
        <v>4</v>
      </c>
      <c r="AW336" s="4">
        <v>5</v>
      </c>
      <c r="AX336" s="4">
        <v>23</v>
      </c>
      <c r="AZ336" s="4">
        <v>1</v>
      </c>
      <c r="BA336" s="4">
        <v>6</v>
      </c>
      <c r="BC336" s="4">
        <v>0</v>
      </c>
      <c r="BD336" s="4">
        <v>0</v>
      </c>
      <c r="BE336" s="4">
        <v>0</v>
      </c>
      <c r="BF336" s="4">
        <v>-366832540</v>
      </c>
      <c r="BJ336" s="6">
        <v>1991</v>
      </c>
      <c r="BK336" s="7">
        <f t="shared" si="10"/>
        <v>0</v>
      </c>
      <c r="BL336" s="4" t="str">
        <f>'Generic Tax Classes'!$A$2</f>
        <v>Utility Steam Production</v>
      </c>
    </row>
    <row r="337" spans="1:64" hidden="1" x14ac:dyDescent="0.2">
      <c r="A337" s="4">
        <v>2020</v>
      </c>
      <c r="B337" s="4" t="s">
        <v>11</v>
      </c>
      <c r="C337" s="4" t="s">
        <v>178</v>
      </c>
      <c r="D337" s="4" t="s">
        <v>111</v>
      </c>
      <c r="E337" s="4" t="s">
        <v>313</v>
      </c>
      <c r="F337" s="4" t="s">
        <v>298</v>
      </c>
      <c r="G337" s="5">
        <v>36434</v>
      </c>
      <c r="H337" s="4">
        <v>66</v>
      </c>
      <c r="I337" s="4">
        <v>66.010000000000005</v>
      </c>
      <c r="J337" s="4">
        <v>57.1</v>
      </c>
      <c r="K337" s="4">
        <v>2.1</v>
      </c>
      <c r="L337" s="4">
        <v>0</v>
      </c>
      <c r="M337" s="4">
        <v>0</v>
      </c>
      <c r="N337" s="4">
        <v>66</v>
      </c>
      <c r="O337" s="4">
        <v>66.010000000000005</v>
      </c>
      <c r="P337" s="4">
        <v>59.2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E337" s="4" t="s">
        <v>182</v>
      </c>
      <c r="AF337" s="4" t="s">
        <v>288</v>
      </c>
      <c r="AG337" s="4" t="s">
        <v>289</v>
      </c>
      <c r="AH337" s="4" t="s">
        <v>270</v>
      </c>
      <c r="AJ337" s="4" t="s">
        <v>288</v>
      </c>
      <c r="AM337" s="4" t="s">
        <v>187</v>
      </c>
      <c r="AO337" s="4">
        <v>117</v>
      </c>
      <c r="AP337" s="4">
        <v>10</v>
      </c>
      <c r="AQ337" s="4">
        <v>109100</v>
      </c>
      <c r="AR337" s="4">
        <v>40</v>
      </c>
      <c r="AS337" s="4">
        <v>604</v>
      </c>
      <c r="AU337" s="4">
        <v>1</v>
      </c>
      <c r="AV337" s="4">
        <v>4</v>
      </c>
      <c r="AW337" s="4">
        <v>5</v>
      </c>
      <c r="AX337" s="4">
        <v>23</v>
      </c>
      <c r="AZ337" s="4">
        <v>1</v>
      </c>
      <c r="BC337" s="4">
        <v>0</v>
      </c>
      <c r="BD337" s="4">
        <v>0</v>
      </c>
      <c r="BE337" s="4">
        <v>0</v>
      </c>
      <c r="BF337" s="4">
        <v>-366832955</v>
      </c>
      <c r="BJ337" s="6">
        <v>1992</v>
      </c>
      <c r="BK337" s="7">
        <f t="shared" ref="BK337:BK368" si="12">O337-P337</f>
        <v>6.8100000000000023</v>
      </c>
      <c r="BL337" s="4" t="str">
        <f t="shared" ref="BL337:BL368" si="13">D337</f>
        <v>Utility General Buildings</v>
      </c>
    </row>
    <row r="338" spans="1:64" hidden="1" x14ac:dyDescent="0.2">
      <c r="A338" s="4">
        <v>2020</v>
      </c>
      <c r="B338" s="4" t="s">
        <v>11</v>
      </c>
      <c r="C338" s="4" t="s">
        <v>178</v>
      </c>
      <c r="D338" s="4" t="s">
        <v>112</v>
      </c>
      <c r="E338" s="4" t="s">
        <v>313</v>
      </c>
      <c r="F338" s="4" t="s">
        <v>303</v>
      </c>
      <c r="H338" s="4">
        <v>12421.94</v>
      </c>
      <c r="I338" s="4">
        <v>12428.19</v>
      </c>
      <c r="J338" s="4">
        <v>12428.19</v>
      </c>
      <c r="K338" s="4">
        <v>0</v>
      </c>
      <c r="L338" s="4">
        <v>0</v>
      </c>
      <c r="M338" s="4">
        <v>0</v>
      </c>
      <c r="N338" s="4">
        <v>12421.94</v>
      </c>
      <c r="O338" s="4">
        <v>12428.19</v>
      </c>
      <c r="P338" s="4">
        <v>12428.19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0</v>
      </c>
      <c r="AE338" s="4" t="s">
        <v>182</v>
      </c>
      <c r="AF338" s="4" t="s">
        <v>288</v>
      </c>
      <c r="AG338" s="4" t="s">
        <v>289</v>
      </c>
      <c r="AH338" s="4" t="s">
        <v>270</v>
      </c>
      <c r="AJ338" s="4" t="s">
        <v>288</v>
      </c>
      <c r="AK338" s="4" t="s">
        <v>304</v>
      </c>
      <c r="AM338" s="4" t="s">
        <v>187</v>
      </c>
      <c r="AO338" s="4">
        <v>117</v>
      </c>
      <c r="AP338" s="4">
        <v>10</v>
      </c>
      <c r="AQ338" s="4">
        <v>109040</v>
      </c>
      <c r="AR338" s="4">
        <v>40</v>
      </c>
      <c r="AS338" s="4">
        <v>3</v>
      </c>
      <c r="AU338" s="4">
        <v>1</v>
      </c>
      <c r="AV338" s="4">
        <v>4</v>
      </c>
      <c r="AW338" s="4">
        <v>5</v>
      </c>
      <c r="AX338" s="4">
        <v>23</v>
      </c>
      <c r="AZ338" s="4">
        <v>1</v>
      </c>
      <c r="BA338" s="4">
        <v>3</v>
      </c>
      <c r="BC338" s="4">
        <v>0</v>
      </c>
      <c r="BD338" s="4">
        <v>0</v>
      </c>
      <c r="BE338" s="4">
        <v>0</v>
      </c>
      <c r="BF338" s="4">
        <v>-366832982</v>
      </c>
      <c r="BJ338" s="6">
        <v>1992</v>
      </c>
      <c r="BK338" s="7">
        <f t="shared" si="12"/>
        <v>0</v>
      </c>
      <c r="BL338" s="4" t="str">
        <f t="shared" si="13"/>
        <v>Utility General Plant</v>
      </c>
    </row>
    <row r="339" spans="1:64" hidden="1" x14ac:dyDescent="0.2">
      <c r="A339" s="4">
        <v>2020</v>
      </c>
      <c r="B339" s="4" t="s">
        <v>11</v>
      </c>
      <c r="C339" s="4" t="s">
        <v>178</v>
      </c>
      <c r="D339" s="4" t="s">
        <v>272</v>
      </c>
      <c r="E339" s="4" t="s">
        <v>313</v>
      </c>
      <c r="F339" s="4" t="s">
        <v>303</v>
      </c>
      <c r="H339" s="4">
        <v>1120.78</v>
      </c>
      <c r="I339" s="4">
        <v>1106.75</v>
      </c>
      <c r="J339" s="4">
        <v>1106.75</v>
      </c>
      <c r="K339" s="4">
        <v>0</v>
      </c>
      <c r="L339" s="4">
        <v>0</v>
      </c>
      <c r="M339" s="4">
        <v>0</v>
      </c>
      <c r="N339" s="4">
        <v>1120.78</v>
      </c>
      <c r="O339" s="4">
        <v>1106.75</v>
      </c>
      <c r="P339" s="4">
        <v>1106.75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E339" s="4" t="s">
        <v>182</v>
      </c>
      <c r="AF339" s="4" t="s">
        <v>288</v>
      </c>
      <c r="AG339" s="4" t="s">
        <v>289</v>
      </c>
      <c r="AH339" s="4" t="s">
        <v>270</v>
      </c>
      <c r="AJ339" s="4" t="s">
        <v>288</v>
      </c>
      <c r="AK339" s="4" t="s">
        <v>304</v>
      </c>
      <c r="AM339" s="4" t="s">
        <v>187</v>
      </c>
      <c r="AO339" s="4">
        <v>117</v>
      </c>
      <c r="AP339" s="4">
        <v>10</v>
      </c>
      <c r="AQ339" s="4">
        <v>484</v>
      </c>
      <c r="AR339" s="4">
        <v>40</v>
      </c>
      <c r="AS339" s="4">
        <v>3</v>
      </c>
      <c r="AU339" s="4">
        <v>1</v>
      </c>
      <c r="AV339" s="4">
        <v>4</v>
      </c>
      <c r="AW339" s="4">
        <v>5</v>
      </c>
      <c r="AX339" s="4">
        <v>23</v>
      </c>
      <c r="AZ339" s="4">
        <v>1</v>
      </c>
      <c r="BA339" s="4">
        <v>3</v>
      </c>
      <c r="BC339" s="4">
        <v>0</v>
      </c>
      <c r="BD339" s="4">
        <v>0</v>
      </c>
      <c r="BE339" s="4">
        <v>0</v>
      </c>
      <c r="BF339" s="4">
        <v>-366832543</v>
      </c>
      <c r="BJ339" s="6">
        <v>1992</v>
      </c>
      <c r="BK339" s="7">
        <f t="shared" si="12"/>
        <v>0</v>
      </c>
      <c r="BL339" s="4" t="str">
        <f>'Generic Tax Classes'!$A$4</f>
        <v>Utility General Plant</v>
      </c>
    </row>
    <row r="340" spans="1:64" hidden="1" x14ac:dyDescent="0.2">
      <c r="A340" s="4">
        <v>2020</v>
      </c>
      <c r="B340" s="4" t="s">
        <v>11</v>
      </c>
      <c r="C340" s="4" t="s">
        <v>178</v>
      </c>
      <c r="D340" s="4" t="s">
        <v>273</v>
      </c>
      <c r="E340" s="4" t="s">
        <v>313</v>
      </c>
      <c r="F340" s="4" t="s">
        <v>303</v>
      </c>
      <c r="H340" s="4">
        <v>249822</v>
      </c>
      <c r="I340" s="4">
        <v>259073.66</v>
      </c>
      <c r="J340" s="4">
        <v>259073.66</v>
      </c>
      <c r="K340" s="4">
        <v>0</v>
      </c>
      <c r="L340" s="4">
        <v>0</v>
      </c>
      <c r="M340" s="4">
        <v>0</v>
      </c>
      <c r="N340" s="4">
        <v>249822</v>
      </c>
      <c r="O340" s="4">
        <v>259073.66</v>
      </c>
      <c r="P340" s="4">
        <v>259073.66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E340" s="4" t="s">
        <v>182</v>
      </c>
      <c r="AF340" s="4" t="s">
        <v>288</v>
      </c>
      <c r="AG340" s="4" t="s">
        <v>289</v>
      </c>
      <c r="AH340" s="4" t="s">
        <v>270</v>
      </c>
      <c r="AJ340" s="4" t="s">
        <v>288</v>
      </c>
      <c r="AK340" s="4" t="s">
        <v>304</v>
      </c>
      <c r="AM340" s="4" t="s">
        <v>187</v>
      </c>
      <c r="AO340" s="4">
        <v>117</v>
      </c>
      <c r="AP340" s="4">
        <v>10</v>
      </c>
      <c r="AQ340" s="4">
        <v>528</v>
      </c>
      <c r="AR340" s="4">
        <v>40</v>
      </c>
      <c r="AS340" s="4">
        <v>3</v>
      </c>
      <c r="AU340" s="4">
        <v>1</v>
      </c>
      <c r="AV340" s="4">
        <v>4</v>
      </c>
      <c r="AW340" s="4">
        <v>5</v>
      </c>
      <c r="AX340" s="4">
        <v>23</v>
      </c>
      <c r="AZ340" s="4">
        <v>1</v>
      </c>
      <c r="BA340" s="4">
        <v>3</v>
      </c>
      <c r="BC340" s="4">
        <v>0</v>
      </c>
      <c r="BD340" s="4">
        <v>0</v>
      </c>
      <c r="BE340" s="4">
        <v>0</v>
      </c>
      <c r="BF340" s="4">
        <v>-366832438</v>
      </c>
      <c r="BJ340" s="6">
        <v>1992</v>
      </c>
      <c r="BK340" s="7">
        <f t="shared" si="12"/>
        <v>0</v>
      </c>
      <c r="BL340" s="4" t="str">
        <f t="shared" si="13"/>
        <v>Utility Mining Equipment Mitchell</v>
      </c>
    </row>
    <row r="341" spans="1:64" hidden="1" x14ac:dyDescent="0.2">
      <c r="A341" s="4">
        <v>2020</v>
      </c>
      <c r="B341" s="4" t="s">
        <v>11</v>
      </c>
      <c r="C341" s="4" t="s">
        <v>178</v>
      </c>
      <c r="D341" s="4" t="s">
        <v>104</v>
      </c>
      <c r="E341" s="4" t="s">
        <v>313</v>
      </c>
      <c r="F341" s="4" t="s">
        <v>301</v>
      </c>
      <c r="H341" s="4">
        <v>299298.34999999998</v>
      </c>
      <c r="I341" s="4">
        <v>264218.7</v>
      </c>
      <c r="J341" s="4">
        <v>264218.7</v>
      </c>
      <c r="K341" s="4">
        <v>0</v>
      </c>
      <c r="L341" s="4">
        <v>0</v>
      </c>
      <c r="M341" s="4">
        <v>10.38</v>
      </c>
      <c r="N341" s="4">
        <v>298993.27</v>
      </c>
      <c r="O341" s="4">
        <v>264191.07</v>
      </c>
      <c r="P341" s="4">
        <v>264191.07</v>
      </c>
      <c r="Q341" s="4">
        <v>0</v>
      </c>
      <c r="R341" s="4">
        <v>27.63</v>
      </c>
      <c r="S341" s="4">
        <v>230.01</v>
      </c>
      <c r="T341" s="4">
        <v>11463.37</v>
      </c>
      <c r="U341" s="4">
        <v>11693.38</v>
      </c>
      <c r="V341" s="4">
        <v>230.01</v>
      </c>
      <c r="W341" s="4">
        <v>0</v>
      </c>
      <c r="X341" s="4">
        <v>0</v>
      </c>
      <c r="Y341" s="4">
        <v>66.09</v>
      </c>
      <c r="Z341" s="4">
        <v>10.38</v>
      </c>
      <c r="AA341" s="4">
        <v>0</v>
      </c>
      <c r="AB341" s="4">
        <v>0</v>
      </c>
      <c r="AC341" s="4">
        <v>0</v>
      </c>
      <c r="AE341" s="4" t="s">
        <v>182</v>
      </c>
      <c r="AF341" s="4" t="s">
        <v>288</v>
      </c>
      <c r="AG341" s="4" t="s">
        <v>289</v>
      </c>
      <c r="AH341" s="4" t="s">
        <v>270</v>
      </c>
      <c r="AJ341" s="4" t="s">
        <v>288</v>
      </c>
      <c r="AK341" s="4" t="s">
        <v>302</v>
      </c>
      <c r="AM341" s="4" t="s">
        <v>187</v>
      </c>
      <c r="AO341" s="4">
        <v>117</v>
      </c>
      <c r="AP341" s="4">
        <v>10</v>
      </c>
      <c r="AQ341" s="4">
        <v>101030</v>
      </c>
      <c r="AR341" s="4">
        <v>40</v>
      </c>
      <c r="AS341" s="4">
        <v>7</v>
      </c>
      <c r="AU341" s="4">
        <v>1</v>
      </c>
      <c r="AV341" s="4">
        <v>4</v>
      </c>
      <c r="AW341" s="4">
        <v>5</v>
      </c>
      <c r="AX341" s="4">
        <v>23</v>
      </c>
      <c r="AZ341" s="4">
        <v>1</v>
      </c>
      <c r="BA341" s="4">
        <v>6</v>
      </c>
      <c r="BC341" s="4">
        <v>0</v>
      </c>
      <c r="BD341" s="4">
        <v>0</v>
      </c>
      <c r="BE341" s="4">
        <v>0</v>
      </c>
      <c r="BF341" s="4">
        <v>-366832886</v>
      </c>
      <c r="BJ341" s="6">
        <v>1992</v>
      </c>
      <c r="BK341" s="7">
        <f t="shared" si="12"/>
        <v>0</v>
      </c>
      <c r="BL341" s="4" t="str">
        <f t="shared" si="13"/>
        <v>Utility Steam Production</v>
      </c>
    </row>
    <row r="342" spans="1:64" hidden="1" x14ac:dyDescent="0.2">
      <c r="A342" s="4">
        <v>2020</v>
      </c>
      <c r="B342" s="4" t="s">
        <v>11</v>
      </c>
      <c r="C342" s="4" t="s">
        <v>178</v>
      </c>
      <c r="D342" s="4" t="s">
        <v>230</v>
      </c>
      <c r="E342" s="4" t="s">
        <v>313</v>
      </c>
      <c r="F342" s="4" t="s">
        <v>301</v>
      </c>
      <c r="H342" s="4">
        <v>682034.64</v>
      </c>
      <c r="I342" s="4">
        <v>588113.53</v>
      </c>
      <c r="J342" s="4">
        <v>588113.53</v>
      </c>
      <c r="K342" s="4">
        <v>0</v>
      </c>
      <c r="L342" s="4">
        <v>0</v>
      </c>
      <c r="M342" s="4">
        <v>780.26</v>
      </c>
      <c r="N342" s="4">
        <v>659109.68999999994</v>
      </c>
      <c r="O342" s="4">
        <v>586102.79</v>
      </c>
      <c r="P342" s="4">
        <v>586102.79</v>
      </c>
      <c r="Q342" s="4">
        <v>0</v>
      </c>
      <c r="R342" s="4">
        <v>2010.74</v>
      </c>
      <c r="S342" s="4">
        <v>16739.48</v>
      </c>
      <c r="T342" s="4">
        <v>30280.29</v>
      </c>
      <c r="U342" s="4">
        <v>47019.77</v>
      </c>
      <c r="V342" s="4">
        <v>16739.48</v>
      </c>
      <c r="W342" s="4">
        <v>0</v>
      </c>
      <c r="X342" s="4">
        <v>0</v>
      </c>
      <c r="Y342" s="4">
        <v>4966.6400000000003</v>
      </c>
      <c r="Z342" s="4">
        <v>780.26</v>
      </c>
      <c r="AA342" s="4">
        <v>0</v>
      </c>
      <c r="AB342" s="4">
        <v>0</v>
      </c>
      <c r="AC342" s="4">
        <v>0</v>
      </c>
      <c r="AE342" s="4" t="s">
        <v>182</v>
      </c>
      <c r="AF342" s="4" t="s">
        <v>288</v>
      </c>
      <c r="AG342" s="4" t="s">
        <v>289</v>
      </c>
      <c r="AH342" s="4" t="s">
        <v>270</v>
      </c>
      <c r="AJ342" s="4" t="s">
        <v>288</v>
      </c>
      <c r="AK342" s="4" t="s">
        <v>302</v>
      </c>
      <c r="AM342" s="4" t="s">
        <v>187</v>
      </c>
      <c r="AO342" s="4">
        <v>117</v>
      </c>
      <c r="AP342" s="4">
        <v>10</v>
      </c>
      <c r="AQ342" s="4">
        <v>607</v>
      </c>
      <c r="AR342" s="4">
        <v>40</v>
      </c>
      <c r="AS342" s="4">
        <v>7</v>
      </c>
      <c r="AU342" s="4">
        <v>1</v>
      </c>
      <c r="AV342" s="4">
        <v>4</v>
      </c>
      <c r="AW342" s="4">
        <v>5</v>
      </c>
      <c r="AX342" s="4">
        <v>23</v>
      </c>
      <c r="AZ342" s="4">
        <v>1</v>
      </c>
      <c r="BA342" s="4">
        <v>6</v>
      </c>
      <c r="BC342" s="4">
        <v>0</v>
      </c>
      <c r="BD342" s="4">
        <v>0</v>
      </c>
      <c r="BE342" s="4">
        <v>0</v>
      </c>
      <c r="BF342" s="4">
        <v>-366832519</v>
      </c>
      <c r="BJ342" s="6">
        <v>1992</v>
      </c>
      <c r="BK342" s="7">
        <f t="shared" si="12"/>
        <v>0</v>
      </c>
      <c r="BL342" s="4" t="str">
        <f>'Generic Tax Classes'!$A$2</f>
        <v>Utility Steam Production</v>
      </c>
    </row>
    <row r="343" spans="1:64" hidden="1" x14ac:dyDescent="0.2">
      <c r="A343" s="4">
        <v>2020</v>
      </c>
      <c r="B343" s="4" t="s">
        <v>11</v>
      </c>
      <c r="C343" s="4" t="s">
        <v>178</v>
      </c>
      <c r="D343" s="4" t="s">
        <v>230</v>
      </c>
      <c r="E343" s="4" t="s">
        <v>313</v>
      </c>
      <c r="F343" s="4" t="s">
        <v>301</v>
      </c>
      <c r="H343" s="4">
        <v>3678346.03</v>
      </c>
      <c r="I343" s="4">
        <v>4503314.96</v>
      </c>
      <c r="J343" s="4">
        <v>4503314.96</v>
      </c>
      <c r="K343" s="4">
        <v>0</v>
      </c>
      <c r="L343" s="4">
        <v>0</v>
      </c>
      <c r="M343" s="4">
        <v>4208.07</v>
      </c>
      <c r="N343" s="4">
        <v>3554707.32</v>
      </c>
      <c r="O343" s="4">
        <v>4487918.3099999996</v>
      </c>
      <c r="P343" s="4">
        <v>4487918.3099999996</v>
      </c>
      <c r="Q343" s="4">
        <v>0</v>
      </c>
      <c r="R343" s="4">
        <v>15396.65</v>
      </c>
      <c r="S343" s="4">
        <v>128177.89</v>
      </c>
      <c r="T343" s="4">
        <v>231862.88</v>
      </c>
      <c r="U343" s="4">
        <v>360040.77</v>
      </c>
      <c r="V343" s="4">
        <v>128177.89</v>
      </c>
      <c r="W343" s="4">
        <v>0</v>
      </c>
      <c r="X343" s="4">
        <v>0</v>
      </c>
      <c r="Y343" s="4">
        <v>26786.06</v>
      </c>
      <c r="Z343" s="4">
        <v>4208.07</v>
      </c>
      <c r="AA343" s="4">
        <v>0</v>
      </c>
      <c r="AB343" s="4">
        <v>0</v>
      </c>
      <c r="AC343" s="4">
        <v>0</v>
      </c>
      <c r="AE343" s="4" t="s">
        <v>182</v>
      </c>
      <c r="AF343" s="4" t="s">
        <v>288</v>
      </c>
      <c r="AG343" s="4" t="s">
        <v>289</v>
      </c>
      <c r="AH343" s="4" t="s">
        <v>270</v>
      </c>
      <c r="AJ343" s="4" t="s">
        <v>288</v>
      </c>
      <c r="AK343" s="4" t="s">
        <v>302</v>
      </c>
      <c r="AM343" s="4" t="s">
        <v>187</v>
      </c>
      <c r="AO343" s="4">
        <v>117</v>
      </c>
      <c r="AP343" s="4">
        <v>10</v>
      </c>
      <c r="AQ343" s="4">
        <v>607</v>
      </c>
      <c r="AR343" s="4">
        <v>40</v>
      </c>
      <c r="AS343" s="4">
        <v>7</v>
      </c>
      <c r="AU343" s="4">
        <v>1</v>
      </c>
      <c r="AV343" s="4">
        <v>4</v>
      </c>
      <c r="AW343" s="4">
        <v>5</v>
      </c>
      <c r="AX343" s="4">
        <v>23</v>
      </c>
      <c r="AZ343" s="4">
        <v>1</v>
      </c>
      <c r="BA343" s="4">
        <v>6</v>
      </c>
      <c r="BC343" s="4">
        <v>0</v>
      </c>
      <c r="BD343" s="4">
        <v>0</v>
      </c>
      <c r="BE343" s="4">
        <v>0</v>
      </c>
      <c r="BF343" s="4">
        <v>-366832506</v>
      </c>
      <c r="BJ343" s="6">
        <v>1992</v>
      </c>
      <c r="BK343" s="7">
        <f t="shared" si="12"/>
        <v>0</v>
      </c>
      <c r="BL343" s="4" t="str">
        <f>'Generic Tax Classes'!$A$2</f>
        <v>Utility Steam Production</v>
      </c>
    </row>
    <row r="344" spans="1:64" hidden="1" x14ac:dyDescent="0.2">
      <c r="A344" s="4">
        <v>2020</v>
      </c>
      <c r="B344" s="4" t="s">
        <v>11</v>
      </c>
      <c r="C344" s="4" t="s">
        <v>178</v>
      </c>
      <c r="D344" s="4" t="s">
        <v>112</v>
      </c>
      <c r="E344" s="4" t="s">
        <v>314</v>
      </c>
      <c r="F344" s="4" t="s">
        <v>303</v>
      </c>
      <c r="H344" s="4">
        <v>0</v>
      </c>
      <c r="I344" s="4">
        <v>-0.01</v>
      </c>
      <c r="J344" s="4">
        <v>-0.01</v>
      </c>
      <c r="K344" s="4">
        <v>0</v>
      </c>
      <c r="L344" s="4">
        <v>0</v>
      </c>
      <c r="M344" s="4">
        <v>0</v>
      </c>
      <c r="N344" s="4">
        <v>0</v>
      </c>
      <c r="O344" s="4">
        <v>-0.01</v>
      </c>
      <c r="P344" s="4">
        <v>-0.01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E344" s="4" t="s">
        <v>182</v>
      </c>
      <c r="AF344" s="4" t="s">
        <v>288</v>
      </c>
      <c r="AG344" s="4" t="s">
        <v>289</v>
      </c>
      <c r="AH344" s="4" t="s">
        <v>270</v>
      </c>
      <c r="AJ344" s="4" t="s">
        <v>288</v>
      </c>
      <c r="AK344" s="4" t="s">
        <v>304</v>
      </c>
      <c r="AM344" s="4" t="s">
        <v>187</v>
      </c>
      <c r="AO344" s="4">
        <v>117</v>
      </c>
      <c r="AP344" s="4">
        <v>10</v>
      </c>
      <c r="AQ344" s="4">
        <v>109040</v>
      </c>
      <c r="AR344" s="4">
        <v>41</v>
      </c>
      <c r="AS344" s="4">
        <v>3</v>
      </c>
      <c r="AU344" s="4">
        <v>1</v>
      </c>
      <c r="AV344" s="4">
        <v>4</v>
      </c>
      <c r="AW344" s="4">
        <v>5</v>
      </c>
      <c r="AX344" s="4">
        <v>23</v>
      </c>
      <c r="AZ344" s="4">
        <v>1</v>
      </c>
      <c r="BA344" s="4">
        <v>3</v>
      </c>
      <c r="BC344" s="4">
        <v>0</v>
      </c>
      <c r="BD344" s="4">
        <v>0</v>
      </c>
      <c r="BE344" s="4">
        <v>0</v>
      </c>
      <c r="BF344" s="4">
        <v>-366833036</v>
      </c>
      <c r="BJ344" s="6">
        <v>1993</v>
      </c>
      <c r="BK344" s="7">
        <f t="shared" si="12"/>
        <v>0</v>
      </c>
      <c r="BL344" s="4" t="str">
        <f t="shared" si="13"/>
        <v>Utility General Plant</v>
      </c>
    </row>
    <row r="345" spans="1:64" hidden="1" x14ac:dyDescent="0.2">
      <c r="A345" s="4">
        <v>2020</v>
      </c>
      <c r="B345" s="4" t="s">
        <v>11</v>
      </c>
      <c r="C345" s="4" t="s">
        <v>178</v>
      </c>
      <c r="D345" s="4" t="s">
        <v>273</v>
      </c>
      <c r="E345" s="4" t="s">
        <v>314</v>
      </c>
      <c r="F345" s="4" t="s">
        <v>303</v>
      </c>
      <c r="H345" s="4">
        <v>13616.14</v>
      </c>
      <c r="I345" s="4">
        <v>13411.23</v>
      </c>
      <c r="J345" s="4">
        <v>13411.23</v>
      </c>
      <c r="K345" s="4">
        <v>0</v>
      </c>
      <c r="L345" s="4">
        <v>0</v>
      </c>
      <c r="M345" s="4">
        <v>0</v>
      </c>
      <c r="N345" s="4">
        <v>13616.14</v>
      </c>
      <c r="O345" s="4">
        <v>13411.23</v>
      </c>
      <c r="P345" s="4">
        <v>13411.23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0</v>
      </c>
      <c r="AE345" s="4" t="s">
        <v>182</v>
      </c>
      <c r="AF345" s="4" t="s">
        <v>288</v>
      </c>
      <c r="AG345" s="4" t="s">
        <v>289</v>
      </c>
      <c r="AH345" s="4" t="s">
        <v>270</v>
      </c>
      <c r="AJ345" s="4" t="s">
        <v>288</v>
      </c>
      <c r="AK345" s="4" t="s">
        <v>304</v>
      </c>
      <c r="AM345" s="4" t="s">
        <v>187</v>
      </c>
      <c r="AO345" s="4">
        <v>117</v>
      </c>
      <c r="AP345" s="4">
        <v>10</v>
      </c>
      <c r="AQ345" s="4">
        <v>528</v>
      </c>
      <c r="AR345" s="4">
        <v>41</v>
      </c>
      <c r="AS345" s="4">
        <v>3</v>
      </c>
      <c r="AU345" s="4">
        <v>1</v>
      </c>
      <c r="AV345" s="4">
        <v>4</v>
      </c>
      <c r="AW345" s="4">
        <v>5</v>
      </c>
      <c r="AX345" s="4">
        <v>23</v>
      </c>
      <c r="AZ345" s="4">
        <v>1</v>
      </c>
      <c r="BA345" s="4">
        <v>3</v>
      </c>
      <c r="BC345" s="4">
        <v>0</v>
      </c>
      <c r="BD345" s="4">
        <v>0</v>
      </c>
      <c r="BE345" s="4">
        <v>0</v>
      </c>
      <c r="BF345" s="4">
        <v>-366832710</v>
      </c>
      <c r="BJ345" s="6">
        <v>1993</v>
      </c>
      <c r="BK345" s="7">
        <f t="shared" si="12"/>
        <v>0</v>
      </c>
      <c r="BL345" s="4" t="str">
        <f t="shared" si="13"/>
        <v>Utility Mining Equipment Mitchell</v>
      </c>
    </row>
    <row r="346" spans="1:64" hidden="1" x14ac:dyDescent="0.2">
      <c r="A346" s="4">
        <v>2020</v>
      </c>
      <c r="B346" s="4" t="s">
        <v>11</v>
      </c>
      <c r="C346" s="4" t="s">
        <v>178</v>
      </c>
      <c r="D346" s="4" t="s">
        <v>104</v>
      </c>
      <c r="E346" s="4" t="s">
        <v>314</v>
      </c>
      <c r="F346" s="4" t="s">
        <v>301</v>
      </c>
      <c r="H346" s="4">
        <v>1265705.03</v>
      </c>
      <c r="I346" s="4">
        <v>1192435.52</v>
      </c>
      <c r="J346" s="4">
        <v>1192435.52</v>
      </c>
      <c r="K346" s="4">
        <v>0</v>
      </c>
      <c r="L346" s="4">
        <v>0</v>
      </c>
      <c r="M346" s="4">
        <v>43.91</v>
      </c>
      <c r="N346" s="4">
        <v>1264414.8899999999</v>
      </c>
      <c r="O346" s="4">
        <v>1192309.6499999999</v>
      </c>
      <c r="P346" s="4">
        <v>1192309.6499999999</v>
      </c>
      <c r="Q346" s="4">
        <v>0</v>
      </c>
      <c r="R346" s="4">
        <v>125.87</v>
      </c>
      <c r="S346" s="4">
        <v>1047.9100000000001</v>
      </c>
      <c r="T346" s="4">
        <v>40888.33</v>
      </c>
      <c r="U346" s="4">
        <v>41936.239999999998</v>
      </c>
      <c r="V346" s="4">
        <v>1047.9100000000001</v>
      </c>
      <c r="W346" s="4">
        <v>0</v>
      </c>
      <c r="X346" s="4">
        <v>0</v>
      </c>
      <c r="Y346" s="4">
        <v>279.51</v>
      </c>
      <c r="Z346" s="4">
        <v>43.91</v>
      </c>
      <c r="AA346" s="4">
        <v>0</v>
      </c>
      <c r="AB346" s="4">
        <v>0</v>
      </c>
      <c r="AC346" s="4">
        <v>0</v>
      </c>
      <c r="AE346" s="4" t="s">
        <v>182</v>
      </c>
      <c r="AF346" s="4" t="s">
        <v>288</v>
      </c>
      <c r="AG346" s="4" t="s">
        <v>289</v>
      </c>
      <c r="AH346" s="4" t="s">
        <v>270</v>
      </c>
      <c r="AJ346" s="4" t="s">
        <v>288</v>
      </c>
      <c r="AK346" s="4" t="s">
        <v>302</v>
      </c>
      <c r="AM346" s="4" t="s">
        <v>187</v>
      </c>
      <c r="AO346" s="4">
        <v>117</v>
      </c>
      <c r="AP346" s="4">
        <v>10</v>
      </c>
      <c r="AQ346" s="4">
        <v>101030</v>
      </c>
      <c r="AR346" s="4">
        <v>41</v>
      </c>
      <c r="AS346" s="4">
        <v>7</v>
      </c>
      <c r="AU346" s="4">
        <v>1</v>
      </c>
      <c r="AV346" s="4">
        <v>4</v>
      </c>
      <c r="AW346" s="4">
        <v>5</v>
      </c>
      <c r="AX346" s="4">
        <v>23</v>
      </c>
      <c r="AZ346" s="4">
        <v>1</v>
      </c>
      <c r="BA346" s="4">
        <v>6</v>
      </c>
      <c r="BC346" s="4">
        <v>0</v>
      </c>
      <c r="BD346" s="4">
        <v>0</v>
      </c>
      <c r="BE346" s="4">
        <v>0</v>
      </c>
      <c r="BF346" s="4">
        <v>-366832921</v>
      </c>
      <c r="BJ346" s="6">
        <v>1993</v>
      </c>
      <c r="BK346" s="7">
        <f t="shared" si="12"/>
        <v>0</v>
      </c>
      <c r="BL346" s="4" t="str">
        <f t="shared" si="13"/>
        <v>Utility Steam Production</v>
      </c>
    </row>
    <row r="347" spans="1:64" hidden="1" x14ac:dyDescent="0.2">
      <c r="A347" s="4">
        <v>2020</v>
      </c>
      <c r="B347" s="4" t="s">
        <v>11</v>
      </c>
      <c r="C347" s="4" t="s">
        <v>178</v>
      </c>
      <c r="D347" s="4" t="s">
        <v>230</v>
      </c>
      <c r="E347" s="4" t="s">
        <v>314</v>
      </c>
      <c r="F347" s="4" t="s">
        <v>301</v>
      </c>
      <c r="H347" s="4">
        <v>1369636.52</v>
      </c>
      <c r="I347" s="4">
        <v>1478558.24</v>
      </c>
      <c r="J347" s="4">
        <v>1478558.24</v>
      </c>
      <c r="K347" s="4">
        <v>0</v>
      </c>
      <c r="L347" s="4">
        <v>0</v>
      </c>
      <c r="M347" s="4">
        <v>1665.53</v>
      </c>
      <c r="N347" s="4">
        <v>1320701.1599999999</v>
      </c>
      <c r="O347" s="4">
        <v>1473327.28</v>
      </c>
      <c r="P347" s="4">
        <v>1473327.28</v>
      </c>
      <c r="Q347" s="4">
        <v>0</v>
      </c>
      <c r="R347" s="4">
        <v>5230.96</v>
      </c>
      <c r="S347" s="4">
        <v>43548.03</v>
      </c>
      <c r="T347" s="4">
        <v>113298.32</v>
      </c>
      <c r="U347" s="4">
        <v>156846.35</v>
      </c>
      <c r="V347" s="4">
        <v>43548.03</v>
      </c>
      <c r="W347" s="4">
        <v>0</v>
      </c>
      <c r="X347" s="4">
        <v>0</v>
      </c>
      <c r="Y347" s="4">
        <v>10601.74</v>
      </c>
      <c r="Z347" s="4">
        <v>1665.53</v>
      </c>
      <c r="AA347" s="4">
        <v>0</v>
      </c>
      <c r="AB347" s="4">
        <v>0</v>
      </c>
      <c r="AC347" s="4">
        <v>0</v>
      </c>
      <c r="AE347" s="4" t="s">
        <v>182</v>
      </c>
      <c r="AF347" s="4" t="s">
        <v>288</v>
      </c>
      <c r="AG347" s="4" t="s">
        <v>289</v>
      </c>
      <c r="AH347" s="4" t="s">
        <v>270</v>
      </c>
      <c r="AJ347" s="4" t="s">
        <v>288</v>
      </c>
      <c r="AK347" s="4" t="s">
        <v>302</v>
      </c>
      <c r="AM347" s="4" t="s">
        <v>187</v>
      </c>
      <c r="AO347" s="4">
        <v>117</v>
      </c>
      <c r="AP347" s="4">
        <v>10</v>
      </c>
      <c r="AQ347" s="4">
        <v>607</v>
      </c>
      <c r="AR347" s="4">
        <v>41</v>
      </c>
      <c r="AS347" s="4">
        <v>7</v>
      </c>
      <c r="AU347" s="4">
        <v>1</v>
      </c>
      <c r="AV347" s="4">
        <v>4</v>
      </c>
      <c r="AW347" s="4">
        <v>5</v>
      </c>
      <c r="AX347" s="4">
        <v>23</v>
      </c>
      <c r="AZ347" s="4">
        <v>1</v>
      </c>
      <c r="BA347" s="4">
        <v>6</v>
      </c>
      <c r="BC347" s="4">
        <v>0</v>
      </c>
      <c r="BD347" s="4">
        <v>0</v>
      </c>
      <c r="BE347" s="4">
        <v>0</v>
      </c>
      <c r="BF347" s="4">
        <v>-366832545</v>
      </c>
      <c r="BJ347" s="6">
        <v>1993</v>
      </c>
      <c r="BK347" s="7">
        <f t="shared" si="12"/>
        <v>0</v>
      </c>
      <c r="BL347" s="4" t="str">
        <f>'Generic Tax Classes'!$A$2</f>
        <v>Utility Steam Production</v>
      </c>
    </row>
    <row r="348" spans="1:64" hidden="1" x14ac:dyDescent="0.2">
      <c r="A348" s="4">
        <v>2020</v>
      </c>
      <c r="B348" s="4" t="s">
        <v>11</v>
      </c>
      <c r="C348" s="4" t="s">
        <v>178</v>
      </c>
      <c r="D348" s="4" t="s">
        <v>230</v>
      </c>
      <c r="E348" s="4" t="s">
        <v>314</v>
      </c>
      <c r="F348" s="4" t="s">
        <v>301</v>
      </c>
      <c r="H348" s="4">
        <v>3285621.12</v>
      </c>
      <c r="I348" s="4">
        <v>3311383.74</v>
      </c>
      <c r="J348" s="4">
        <v>3311383.74</v>
      </c>
      <c r="K348" s="4">
        <v>0</v>
      </c>
      <c r="L348" s="4">
        <v>0</v>
      </c>
      <c r="M348" s="4">
        <v>3995.43</v>
      </c>
      <c r="N348" s="4">
        <v>3168230.07</v>
      </c>
      <c r="O348" s="4">
        <v>3299940.33</v>
      </c>
      <c r="P348" s="4">
        <v>3299940.33</v>
      </c>
      <c r="Q348" s="4">
        <v>0</v>
      </c>
      <c r="R348" s="4">
        <v>11443.41</v>
      </c>
      <c r="S348" s="4">
        <v>95266.92</v>
      </c>
      <c r="T348" s="4">
        <v>324701.99</v>
      </c>
      <c r="U348" s="4">
        <v>419968.91</v>
      </c>
      <c r="V348" s="4">
        <v>95266.92</v>
      </c>
      <c r="W348" s="4">
        <v>0</v>
      </c>
      <c r="X348" s="4">
        <v>0</v>
      </c>
      <c r="Y348" s="4">
        <v>25432.52</v>
      </c>
      <c r="Z348" s="4">
        <v>3995.43</v>
      </c>
      <c r="AA348" s="4">
        <v>0</v>
      </c>
      <c r="AB348" s="4">
        <v>0</v>
      </c>
      <c r="AC348" s="4">
        <v>0</v>
      </c>
      <c r="AE348" s="4" t="s">
        <v>182</v>
      </c>
      <c r="AF348" s="4" t="s">
        <v>288</v>
      </c>
      <c r="AG348" s="4" t="s">
        <v>289</v>
      </c>
      <c r="AH348" s="4" t="s">
        <v>270</v>
      </c>
      <c r="AJ348" s="4" t="s">
        <v>288</v>
      </c>
      <c r="AK348" s="4" t="s">
        <v>302</v>
      </c>
      <c r="AM348" s="4" t="s">
        <v>187</v>
      </c>
      <c r="AO348" s="4">
        <v>117</v>
      </c>
      <c r="AP348" s="4">
        <v>10</v>
      </c>
      <c r="AQ348" s="4">
        <v>607</v>
      </c>
      <c r="AR348" s="4">
        <v>41</v>
      </c>
      <c r="AS348" s="4">
        <v>7</v>
      </c>
      <c r="AU348" s="4">
        <v>1</v>
      </c>
      <c r="AV348" s="4">
        <v>4</v>
      </c>
      <c r="AW348" s="4">
        <v>5</v>
      </c>
      <c r="AX348" s="4">
        <v>23</v>
      </c>
      <c r="AZ348" s="4">
        <v>1</v>
      </c>
      <c r="BA348" s="4">
        <v>6</v>
      </c>
      <c r="BC348" s="4">
        <v>0</v>
      </c>
      <c r="BD348" s="4">
        <v>0</v>
      </c>
      <c r="BE348" s="4">
        <v>0</v>
      </c>
      <c r="BF348" s="4">
        <v>-366832380</v>
      </c>
      <c r="BJ348" s="6">
        <v>1993</v>
      </c>
      <c r="BK348" s="7">
        <f t="shared" si="12"/>
        <v>0</v>
      </c>
      <c r="BL348" s="4" t="str">
        <f>'Generic Tax Classes'!$A$2</f>
        <v>Utility Steam Production</v>
      </c>
    </row>
    <row r="349" spans="1:64" hidden="1" x14ac:dyDescent="0.2">
      <c r="A349" s="4">
        <v>2020</v>
      </c>
      <c r="B349" s="4" t="s">
        <v>11</v>
      </c>
      <c r="C349" s="4" t="s">
        <v>178</v>
      </c>
      <c r="D349" s="4" t="s">
        <v>112</v>
      </c>
      <c r="E349" s="4" t="s">
        <v>317</v>
      </c>
      <c r="F349" s="4" t="s">
        <v>318</v>
      </c>
      <c r="H349" s="4">
        <v>1326.47</v>
      </c>
      <c r="I349" s="4">
        <v>1314.02</v>
      </c>
      <c r="J349" s="4">
        <v>1314.02</v>
      </c>
      <c r="K349" s="4">
        <v>0</v>
      </c>
      <c r="L349" s="4">
        <v>0</v>
      </c>
      <c r="M349" s="4">
        <v>0</v>
      </c>
      <c r="N349" s="4">
        <v>1326.47</v>
      </c>
      <c r="O349" s="4">
        <v>1314.02</v>
      </c>
      <c r="P349" s="4">
        <v>1314.02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E349" s="4" t="s">
        <v>182</v>
      </c>
      <c r="AF349" s="4" t="s">
        <v>288</v>
      </c>
      <c r="AG349" s="4" t="s">
        <v>289</v>
      </c>
      <c r="AH349" s="4" t="s">
        <v>270</v>
      </c>
      <c r="AJ349" s="4" t="s">
        <v>288</v>
      </c>
      <c r="AK349" s="4" t="s">
        <v>304</v>
      </c>
      <c r="AM349" s="4" t="s">
        <v>187</v>
      </c>
      <c r="AO349" s="4">
        <v>117</v>
      </c>
      <c r="AP349" s="4">
        <v>10</v>
      </c>
      <c r="AQ349" s="4">
        <v>109040</v>
      </c>
      <c r="AR349" s="4">
        <v>43</v>
      </c>
      <c r="AS349" s="4">
        <v>75</v>
      </c>
      <c r="AU349" s="4">
        <v>1</v>
      </c>
      <c r="AV349" s="4">
        <v>4</v>
      </c>
      <c r="AW349" s="4">
        <v>5</v>
      </c>
      <c r="AX349" s="4">
        <v>23</v>
      </c>
      <c r="AZ349" s="4">
        <v>1</v>
      </c>
      <c r="BA349" s="4">
        <v>3</v>
      </c>
      <c r="BC349" s="4">
        <v>0</v>
      </c>
      <c r="BD349" s="4">
        <v>0</v>
      </c>
      <c r="BE349" s="4">
        <v>0</v>
      </c>
      <c r="BF349" s="4">
        <v>-366833049</v>
      </c>
      <c r="BJ349" s="6">
        <v>1994</v>
      </c>
      <c r="BK349" s="7">
        <f t="shared" si="12"/>
        <v>0</v>
      </c>
      <c r="BL349" s="4" t="str">
        <f t="shared" si="13"/>
        <v>Utility General Plant</v>
      </c>
    </row>
    <row r="350" spans="1:64" hidden="1" x14ac:dyDescent="0.2">
      <c r="A350" s="4">
        <v>2020</v>
      </c>
      <c r="B350" s="4" t="s">
        <v>11</v>
      </c>
      <c r="C350" s="4" t="s">
        <v>178</v>
      </c>
      <c r="D350" s="4" t="s">
        <v>272</v>
      </c>
      <c r="E350" s="4" t="s">
        <v>317</v>
      </c>
      <c r="F350" s="4" t="s">
        <v>318</v>
      </c>
      <c r="H350" s="4">
        <v>764.18</v>
      </c>
      <c r="I350" s="4">
        <v>770.79</v>
      </c>
      <c r="J350" s="4">
        <v>770.79</v>
      </c>
      <c r="K350" s="4">
        <v>0</v>
      </c>
      <c r="L350" s="4">
        <v>0</v>
      </c>
      <c r="M350" s="4">
        <v>0</v>
      </c>
      <c r="N350" s="4">
        <v>764.18</v>
      </c>
      <c r="O350" s="4">
        <v>770.79</v>
      </c>
      <c r="P350" s="4">
        <v>770.79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E350" s="4" t="s">
        <v>182</v>
      </c>
      <c r="AF350" s="4" t="s">
        <v>288</v>
      </c>
      <c r="AG350" s="4" t="s">
        <v>289</v>
      </c>
      <c r="AH350" s="4" t="s">
        <v>270</v>
      </c>
      <c r="AJ350" s="4" t="s">
        <v>288</v>
      </c>
      <c r="AK350" s="4" t="s">
        <v>304</v>
      </c>
      <c r="AM350" s="4" t="s">
        <v>187</v>
      </c>
      <c r="AO350" s="4">
        <v>117</v>
      </c>
      <c r="AP350" s="4">
        <v>10</v>
      </c>
      <c r="AQ350" s="4">
        <v>484</v>
      </c>
      <c r="AR350" s="4">
        <v>43</v>
      </c>
      <c r="AS350" s="4">
        <v>75</v>
      </c>
      <c r="AU350" s="4">
        <v>1</v>
      </c>
      <c r="AV350" s="4">
        <v>4</v>
      </c>
      <c r="AW350" s="4">
        <v>5</v>
      </c>
      <c r="AX350" s="4">
        <v>23</v>
      </c>
      <c r="AZ350" s="4">
        <v>1</v>
      </c>
      <c r="BA350" s="4">
        <v>3</v>
      </c>
      <c r="BC350" s="4">
        <v>0</v>
      </c>
      <c r="BD350" s="4">
        <v>0</v>
      </c>
      <c r="BE350" s="4">
        <v>0</v>
      </c>
      <c r="BF350" s="4">
        <v>-366832672</v>
      </c>
      <c r="BJ350" s="6">
        <v>1994</v>
      </c>
      <c r="BK350" s="7">
        <f t="shared" si="12"/>
        <v>0</v>
      </c>
      <c r="BL350" s="4" t="str">
        <f>'Generic Tax Classes'!$A$4</f>
        <v>Utility General Plant</v>
      </c>
    </row>
    <row r="351" spans="1:64" hidden="1" x14ac:dyDescent="0.2">
      <c r="A351" s="4">
        <v>2020</v>
      </c>
      <c r="B351" s="4" t="s">
        <v>11</v>
      </c>
      <c r="C351" s="4" t="s">
        <v>178</v>
      </c>
      <c r="D351" s="4" t="s">
        <v>104</v>
      </c>
      <c r="E351" s="4" t="s">
        <v>317</v>
      </c>
      <c r="F351" s="4" t="s">
        <v>319</v>
      </c>
      <c r="H351" s="4">
        <v>36482.839999999997</v>
      </c>
      <c r="I351" s="4">
        <v>37566.82</v>
      </c>
      <c r="J351" s="4">
        <v>37566.82</v>
      </c>
      <c r="K351" s="4">
        <v>0</v>
      </c>
      <c r="L351" s="4">
        <v>0</v>
      </c>
      <c r="M351" s="4">
        <v>1.27</v>
      </c>
      <c r="N351" s="4">
        <v>36445.65</v>
      </c>
      <c r="O351" s="4">
        <v>37562.81</v>
      </c>
      <c r="P351" s="4">
        <v>37562.81</v>
      </c>
      <c r="Q351" s="4">
        <v>0</v>
      </c>
      <c r="R351" s="4">
        <v>4.01</v>
      </c>
      <c r="S351" s="4">
        <v>33.35</v>
      </c>
      <c r="T351" s="4">
        <v>913.8</v>
      </c>
      <c r="U351" s="4">
        <v>947.15</v>
      </c>
      <c r="V351" s="4">
        <v>33.35</v>
      </c>
      <c r="W351" s="4">
        <v>0</v>
      </c>
      <c r="X351" s="4">
        <v>0</v>
      </c>
      <c r="Y351" s="4">
        <v>8.06</v>
      </c>
      <c r="Z351" s="4">
        <v>1.27</v>
      </c>
      <c r="AA351" s="4">
        <v>0</v>
      </c>
      <c r="AB351" s="4">
        <v>0</v>
      </c>
      <c r="AC351" s="4">
        <v>0</v>
      </c>
      <c r="AE351" s="4" t="s">
        <v>182</v>
      </c>
      <c r="AF351" s="4" t="s">
        <v>288</v>
      </c>
      <c r="AG351" s="4" t="s">
        <v>289</v>
      </c>
      <c r="AH351" s="4" t="s">
        <v>270</v>
      </c>
      <c r="AJ351" s="4" t="s">
        <v>288</v>
      </c>
      <c r="AK351" s="4" t="s">
        <v>302</v>
      </c>
      <c r="AM351" s="4" t="s">
        <v>187</v>
      </c>
      <c r="AO351" s="4">
        <v>117</v>
      </c>
      <c r="AP351" s="4">
        <v>10</v>
      </c>
      <c r="AQ351" s="4">
        <v>101030</v>
      </c>
      <c r="AR351" s="4">
        <v>43</v>
      </c>
      <c r="AS351" s="4">
        <v>63</v>
      </c>
      <c r="AU351" s="4">
        <v>1</v>
      </c>
      <c r="AV351" s="4">
        <v>4</v>
      </c>
      <c r="AW351" s="4">
        <v>5</v>
      </c>
      <c r="AX351" s="4">
        <v>23</v>
      </c>
      <c r="AZ351" s="4">
        <v>1</v>
      </c>
      <c r="BA351" s="4">
        <v>6</v>
      </c>
      <c r="BC351" s="4">
        <v>0</v>
      </c>
      <c r="BD351" s="4">
        <v>0</v>
      </c>
      <c r="BE351" s="4">
        <v>0</v>
      </c>
      <c r="BF351" s="4">
        <v>-366832973</v>
      </c>
      <c r="BJ351" s="6">
        <v>1994</v>
      </c>
      <c r="BK351" s="7">
        <f t="shared" si="12"/>
        <v>0</v>
      </c>
      <c r="BL351" s="4" t="str">
        <f t="shared" si="13"/>
        <v>Utility Steam Production</v>
      </c>
    </row>
    <row r="352" spans="1:64" hidden="1" x14ac:dyDescent="0.2">
      <c r="A352" s="4">
        <v>2020</v>
      </c>
      <c r="B352" s="4" t="s">
        <v>11</v>
      </c>
      <c r="C352" s="4" t="s">
        <v>178</v>
      </c>
      <c r="D352" s="4" t="s">
        <v>230</v>
      </c>
      <c r="E352" s="4" t="s">
        <v>317</v>
      </c>
      <c r="F352" s="4" t="s">
        <v>319</v>
      </c>
      <c r="H352" s="4">
        <v>158517.18</v>
      </c>
      <c r="I352" s="4">
        <v>167635.06</v>
      </c>
      <c r="J352" s="4">
        <v>167635.06</v>
      </c>
      <c r="K352" s="4">
        <v>0</v>
      </c>
      <c r="L352" s="4">
        <v>0</v>
      </c>
      <c r="M352" s="4">
        <v>187.89</v>
      </c>
      <c r="N352" s="4">
        <v>152996.76999999999</v>
      </c>
      <c r="O352" s="4">
        <v>167061.95000000001</v>
      </c>
      <c r="P352" s="4">
        <v>167061.95000000001</v>
      </c>
      <c r="Q352" s="4">
        <v>0</v>
      </c>
      <c r="R352" s="4">
        <v>573.11</v>
      </c>
      <c r="S352" s="4">
        <v>4771.13</v>
      </c>
      <c r="T352" s="4">
        <v>14176.78</v>
      </c>
      <c r="U352" s="4">
        <v>18947.91</v>
      </c>
      <c r="V352" s="4">
        <v>4771.13</v>
      </c>
      <c r="W352" s="4">
        <v>0</v>
      </c>
      <c r="X352" s="4">
        <v>0</v>
      </c>
      <c r="Y352" s="4">
        <v>1195.98</v>
      </c>
      <c r="Z352" s="4">
        <v>187.89</v>
      </c>
      <c r="AA352" s="4">
        <v>0</v>
      </c>
      <c r="AB352" s="4">
        <v>0</v>
      </c>
      <c r="AC352" s="4">
        <v>0</v>
      </c>
      <c r="AE352" s="4" t="s">
        <v>182</v>
      </c>
      <c r="AF352" s="4" t="s">
        <v>288</v>
      </c>
      <c r="AG352" s="4" t="s">
        <v>289</v>
      </c>
      <c r="AH352" s="4" t="s">
        <v>270</v>
      </c>
      <c r="AJ352" s="4" t="s">
        <v>288</v>
      </c>
      <c r="AK352" s="4" t="s">
        <v>302</v>
      </c>
      <c r="AM352" s="4" t="s">
        <v>187</v>
      </c>
      <c r="AO352" s="4">
        <v>117</v>
      </c>
      <c r="AP352" s="4">
        <v>10</v>
      </c>
      <c r="AQ352" s="4">
        <v>607</v>
      </c>
      <c r="AR352" s="4">
        <v>43</v>
      </c>
      <c r="AS352" s="4">
        <v>63</v>
      </c>
      <c r="AU352" s="4">
        <v>1</v>
      </c>
      <c r="AV352" s="4">
        <v>4</v>
      </c>
      <c r="AW352" s="4">
        <v>5</v>
      </c>
      <c r="AX352" s="4">
        <v>23</v>
      </c>
      <c r="AZ352" s="4">
        <v>1</v>
      </c>
      <c r="BA352" s="4">
        <v>6</v>
      </c>
      <c r="BC352" s="4">
        <v>0</v>
      </c>
      <c r="BD352" s="4">
        <v>0</v>
      </c>
      <c r="BE352" s="4">
        <v>0</v>
      </c>
      <c r="BF352" s="4">
        <v>-366832745</v>
      </c>
      <c r="BJ352" s="6">
        <v>1994</v>
      </c>
      <c r="BK352" s="7">
        <f t="shared" si="12"/>
        <v>0</v>
      </c>
      <c r="BL352" s="4" t="str">
        <f>'Generic Tax Classes'!$A$2</f>
        <v>Utility Steam Production</v>
      </c>
    </row>
    <row r="353" spans="1:64" hidden="1" x14ac:dyDescent="0.2">
      <c r="A353" s="4">
        <v>2020</v>
      </c>
      <c r="B353" s="4" t="s">
        <v>11</v>
      </c>
      <c r="C353" s="4" t="s">
        <v>178</v>
      </c>
      <c r="D353" s="4" t="s">
        <v>230</v>
      </c>
      <c r="E353" s="4" t="s">
        <v>317</v>
      </c>
      <c r="F353" s="4" t="s">
        <v>319</v>
      </c>
      <c r="H353" s="4">
        <v>163538.46</v>
      </c>
      <c r="I353" s="4">
        <v>184263.33</v>
      </c>
      <c r="J353" s="4">
        <v>184263.33</v>
      </c>
      <c r="K353" s="4">
        <v>0</v>
      </c>
      <c r="L353" s="4">
        <v>0</v>
      </c>
      <c r="M353" s="4">
        <v>193.84</v>
      </c>
      <c r="N353" s="4">
        <v>157843.18</v>
      </c>
      <c r="O353" s="4">
        <v>183634.11</v>
      </c>
      <c r="P353" s="4">
        <v>183634.11</v>
      </c>
      <c r="Q353" s="4">
        <v>0</v>
      </c>
      <c r="R353" s="4">
        <v>629.22</v>
      </c>
      <c r="S353" s="4">
        <v>5238.2700000000004</v>
      </c>
      <c r="T353" s="4">
        <v>15780.12</v>
      </c>
      <c r="U353" s="4">
        <v>21018.39</v>
      </c>
      <c r="V353" s="4">
        <v>5238.2700000000004</v>
      </c>
      <c r="W353" s="4">
        <v>0</v>
      </c>
      <c r="X353" s="4">
        <v>0</v>
      </c>
      <c r="Y353" s="4">
        <v>1233.8699999999999</v>
      </c>
      <c r="Z353" s="4">
        <v>193.84</v>
      </c>
      <c r="AA353" s="4">
        <v>0</v>
      </c>
      <c r="AB353" s="4">
        <v>0</v>
      </c>
      <c r="AC353" s="4">
        <v>0</v>
      </c>
      <c r="AE353" s="4" t="s">
        <v>182</v>
      </c>
      <c r="AF353" s="4" t="s">
        <v>288</v>
      </c>
      <c r="AG353" s="4" t="s">
        <v>289</v>
      </c>
      <c r="AH353" s="4" t="s">
        <v>270</v>
      </c>
      <c r="AJ353" s="4" t="s">
        <v>288</v>
      </c>
      <c r="AK353" s="4" t="s">
        <v>302</v>
      </c>
      <c r="AM353" s="4" t="s">
        <v>187</v>
      </c>
      <c r="AO353" s="4">
        <v>117</v>
      </c>
      <c r="AP353" s="4">
        <v>10</v>
      </c>
      <c r="AQ353" s="4">
        <v>607</v>
      </c>
      <c r="AR353" s="4">
        <v>43</v>
      </c>
      <c r="AS353" s="4">
        <v>63</v>
      </c>
      <c r="AU353" s="4">
        <v>1</v>
      </c>
      <c r="AV353" s="4">
        <v>4</v>
      </c>
      <c r="AW353" s="4">
        <v>5</v>
      </c>
      <c r="AX353" s="4">
        <v>23</v>
      </c>
      <c r="AZ353" s="4">
        <v>1</v>
      </c>
      <c r="BA353" s="4">
        <v>6</v>
      </c>
      <c r="BC353" s="4">
        <v>0</v>
      </c>
      <c r="BD353" s="4">
        <v>0</v>
      </c>
      <c r="BE353" s="4">
        <v>0</v>
      </c>
      <c r="BF353" s="4">
        <v>-366832363</v>
      </c>
      <c r="BJ353" s="6">
        <v>1994</v>
      </c>
      <c r="BK353" s="7">
        <f t="shared" si="12"/>
        <v>0</v>
      </c>
      <c r="BL353" s="4" t="str">
        <f>'Generic Tax Classes'!$A$2</f>
        <v>Utility Steam Production</v>
      </c>
    </row>
    <row r="354" spans="1:64" hidden="1" x14ac:dyDescent="0.2">
      <c r="A354" s="4">
        <v>2020</v>
      </c>
      <c r="B354" s="4" t="s">
        <v>11</v>
      </c>
      <c r="C354" s="4" t="s">
        <v>178</v>
      </c>
      <c r="D354" s="4" t="s">
        <v>112</v>
      </c>
      <c r="E354" s="4" t="s">
        <v>320</v>
      </c>
      <c r="F354" s="4" t="s">
        <v>321</v>
      </c>
      <c r="H354" s="4">
        <v>1244.56</v>
      </c>
      <c r="I354" s="4">
        <v>1232.8599999999999</v>
      </c>
      <c r="J354" s="4">
        <v>1232.8599999999999</v>
      </c>
      <c r="K354" s="4">
        <v>0</v>
      </c>
      <c r="L354" s="4">
        <v>0</v>
      </c>
      <c r="M354" s="4">
        <v>0</v>
      </c>
      <c r="N354" s="4">
        <v>1244.56</v>
      </c>
      <c r="O354" s="4">
        <v>1232.8599999999999</v>
      </c>
      <c r="P354" s="4">
        <v>1232.8599999999999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E354" s="4" t="s">
        <v>182</v>
      </c>
      <c r="AF354" s="4" t="s">
        <v>288</v>
      </c>
      <c r="AG354" s="4" t="s">
        <v>289</v>
      </c>
      <c r="AH354" s="4" t="s">
        <v>270</v>
      </c>
      <c r="AJ354" s="4" t="s">
        <v>288</v>
      </c>
      <c r="AK354" s="4" t="s">
        <v>304</v>
      </c>
      <c r="AM354" s="4" t="s">
        <v>187</v>
      </c>
      <c r="AO354" s="4">
        <v>117</v>
      </c>
      <c r="AP354" s="4">
        <v>10</v>
      </c>
      <c r="AQ354" s="4">
        <v>109040</v>
      </c>
      <c r="AR354" s="4">
        <v>44</v>
      </c>
      <c r="AS354" s="4">
        <v>76</v>
      </c>
      <c r="AU354" s="4">
        <v>1</v>
      </c>
      <c r="AV354" s="4">
        <v>4</v>
      </c>
      <c r="AW354" s="4">
        <v>5</v>
      </c>
      <c r="AX354" s="4">
        <v>23</v>
      </c>
      <c r="AZ354" s="4">
        <v>1</v>
      </c>
      <c r="BA354" s="4">
        <v>3</v>
      </c>
      <c r="BC354" s="4">
        <v>0</v>
      </c>
      <c r="BD354" s="4">
        <v>0</v>
      </c>
      <c r="BE354" s="4">
        <v>0</v>
      </c>
      <c r="BF354" s="4">
        <v>-366832993</v>
      </c>
      <c r="BJ354" s="6">
        <v>1994</v>
      </c>
      <c r="BK354" s="7">
        <f t="shared" si="12"/>
        <v>0</v>
      </c>
      <c r="BL354" s="4" t="str">
        <f t="shared" si="13"/>
        <v>Utility General Plant</v>
      </c>
    </row>
    <row r="355" spans="1:64" hidden="1" x14ac:dyDescent="0.2">
      <c r="A355" s="4">
        <v>2020</v>
      </c>
      <c r="B355" s="4" t="s">
        <v>11</v>
      </c>
      <c r="C355" s="4" t="s">
        <v>178</v>
      </c>
      <c r="D355" s="4" t="s">
        <v>272</v>
      </c>
      <c r="E355" s="4" t="s">
        <v>320</v>
      </c>
      <c r="F355" s="4" t="s">
        <v>321</v>
      </c>
      <c r="H355" s="4">
        <v>105.16</v>
      </c>
      <c r="I355" s="4">
        <v>106.63</v>
      </c>
      <c r="J355" s="4">
        <v>106.63</v>
      </c>
      <c r="K355" s="4">
        <v>0</v>
      </c>
      <c r="L355" s="4">
        <v>0</v>
      </c>
      <c r="M355" s="4">
        <v>0</v>
      </c>
      <c r="N355" s="4">
        <v>105.16</v>
      </c>
      <c r="O355" s="4">
        <v>106.63</v>
      </c>
      <c r="P355" s="4">
        <v>106.63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E355" s="4" t="s">
        <v>182</v>
      </c>
      <c r="AF355" s="4" t="s">
        <v>288</v>
      </c>
      <c r="AG355" s="4" t="s">
        <v>289</v>
      </c>
      <c r="AH355" s="4" t="s">
        <v>270</v>
      </c>
      <c r="AJ355" s="4" t="s">
        <v>288</v>
      </c>
      <c r="AK355" s="4" t="s">
        <v>304</v>
      </c>
      <c r="AM355" s="4" t="s">
        <v>187</v>
      </c>
      <c r="AO355" s="4">
        <v>117</v>
      </c>
      <c r="AP355" s="4">
        <v>10</v>
      </c>
      <c r="AQ355" s="4">
        <v>484</v>
      </c>
      <c r="AR355" s="4">
        <v>44</v>
      </c>
      <c r="AS355" s="4">
        <v>76</v>
      </c>
      <c r="AU355" s="4">
        <v>1</v>
      </c>
      <c r="AV355" s="4">
        <v>4</v>
      </c>
      <c r="AW355" s="4">
        <v>5</v>
      </c>
      <c r="AX355" s="4">
        <v>23</v>
      </c>
      <c r="AZ355" s="4">
        <v>1</v>
      </c>
      <c r="BA355" s="4">
        <v>3</v>
      </c>
      <c r="BC355" s="4">
        <v>0</v>
      </c>
      <c r="BD355" s="4">
        <v>0</v>
      </c>
      <c r="BE355" s="4">
        <v>0</v>
      </c>
      <c r="BF355" s="4">
        <v>-366832416</v>
      </c>
      <c r="BJ355" s="6">
        <v>1994</v>
      </c>
      <c r="BK355" s="7">
        <f t="shared" si="12"/>
        <v>0</v>
      </c>
      <c r="BL355" s="4" t="str">
        <f>'Generic Tax Classes'!$A$4</f>
        <v>Utility General Plant</v>
      </c>
    </row>
    <row r="356" spans="1:64" hidden="1" x14ac:dyDescent="0.2">
      <c r="A356" s="4">
        <v>2020</v>
      </c>
      <c r="B356" s="4" t="s">
        <v>11</v>
      </c>
      <c r="C356" s="4" t="s">
        <v>178</v>
      </c>
      <c r="D356" s="4" t="s">
        <v>273</v>
      </c>
      <c r="E356" s="4" t="s">
        <v>320</v>
      </c>
      <c r="F356" s="4" t="s">
        <v>321</v>
      </c>
      <c r="H356" s="4">
        <v>12.38</v>
      </c>
      <c r="I356" s="4">
        <v>12.01</v>
      </c>
      <c r="J356" s="4">
        <v>12.01</v>
      </c>
      <c r="K356" s="4">
        <v>0</v>
      </c>
      <c r="L356" s="4">
        <v>0</v>
      </c>
      <c r="M356" s="4">
        <v>0</v>
      </c>
      <c r="N356" s="4">
        <v>12.38</v>
      </c>
      <c r="O356" s="4">
        <v>12.01</v>
      </c>
      <c r="P356" s="4">
        <v>12.01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E356" s="4" t="s">
        <v>182</v>
      </c>
      <c r="AF356" s="4" t="s">
        <v>288</v>
      </c>
      <c r="AG356" s="4" t="s">
        <v>289</v>
      </c>
      <c r="AH356" s="4" t="s">
        <v>270</v>
      </c>
      <c r="AJ356" s="4" t="s">
        <v>288</v>
      </c>
      <c r="AK356" s="4" t="s">
        <v>304</v>
      </c>
      <c r="AM356" s="4" t="s">
        <v>187</v>
      </c>
      <c r="AO356" s="4">
        <v>117</v>
      </c>
      <c r="AP356" s="4">
        <v>10</v>
      </c>
      <c r="AQ356" s="4">
        <v>528</v>
      </c>
      <c r="AR356" s="4">
        <v>44</v>
      </c>
      <c r="AS356" s="4">
        <v>76</v>
      </c>
      <c r="AU356" s="4">
        <v>1</v>
      </c>
      <c r="AV356" s="4">
        <v>4</v>
      </c>
      <c r="AW356" s="4">
        <v>5</v>
      </c>
      <c r="AX356" s="4">
        <v>23</v>
      </c>
      <c r="AZ356" s="4">
        <v>1</v>
      </c>
      <c r="BA356" s="4">
        <v>3</v>
      </c>
      <c r="BC356" s="4">
        <v>0</v>
      </c>
      <c r="BD356" s="4">
        <v>0</v>
      </c>
      <c r="BE356" s="4">
        <v>0</v>
      </c>
      <c r="BF356" s="4">
        <v>-366832299</v>
      </c>
      <c r="BJ356" s="6">
        <v>1994</v>
      </c>
      <c r="BK356" s="7">
        <f t="shared" si="12"/>
        <v>0</v>
      </c>
      <c r="BL356" s="4" t="str">
        <f t="shared" si="13"/>
        <v>Utility Mining Equipment Mitchell</v>
      </c>
    </row>
    <row r="357" spans="1:64" hidden="1" x14ac:dyDescent="0.2">
      <c r="A357" s="4">
        <v>2020</v>
      </c>
      <c r="B357" s="4" t="s">
        <v>11</v>
      </c>
      <c r="C357" s="4" t="s">
        <v>178</v>
      </c>
      <c r="D357" s="4" t="s">
        <v>104</v>
      </c>
      <c r="E357" s="4" t="s">
        <v>320</v>
      </c>
      <c r="F357" s="4" t="s">
        <v>322</v>
      </c>
      <c r="H357" s="4">
        <v>1600.43</v>
      </c>
      <c r="I357" s="4">
        <v>1647.92</v>
      </c>
      <c r="J357" s="4">
        <v>1647.92</v>
      </c>
      <c r="K357" s="4">
        <v>0</v>
      </c>
      <c r="L357" s="4">
        <v>0</v>
      </c>
      <c r="M357" s="4">
        <v>0.06</v>
      </c>
      <c r="N357" s="4">
        <v>1598.8</v>
      </c>
      <c r="O357" s="4">
        <v>1647.75</v>
      </c>
      <c r="P357" s="4">
        <v>1647.75</v>
      </c>
      <c r="Q357" s="4">
        <v>0</v>
      </c>
      <c r="R357" s="4">
        <v>0.17</v>
      </c>
      <c r="S357" s="4">
        <v>1.47</v>
      </c>
      <c r="T357" s="4">
        <v>40.08</v>
      </c>
      <c r="U357" s="4">
        <v>41.55</v>
      </c>
      <c r="V357" s="4">
        <v>1.47</v>
      </c>
      <c r="W357" s="4">
        <v>0</v>
      </c>
      <c r="X357" s="4">
        <v>0</v>
      </c>
      <c r="Y357" s="4">
        <v>0.35</v>
      </c>
      <c r="Z357" s="4">
        <v>0.06</v>
      </c>
      <c r="AA357" s="4">
        <v>0</v>
      </c>
      <c r="AB357" s="4">
        <v>0</v>
      </c>
      <c r="AC357" s="4">
        <v>0</v>
      </c>
      <c r="AE357" s="4" t="s">
        <v>182</v>
      </c>
      <c r="AF357" s="4" t="s">
        <v>288</v>
      </c>
      <c r="AG357" s="4" t="s">
        <v>289</v>
      </c>
      <c r="AH357" s="4" t="s">
        <v>270</v>
      </c>
      <c r="AJ357" s="4" t="s">
        <v>288</v>
      </c>
      <c r="AK357" s="4" t="s">
        <v>302</v>
      </c>
      <c r="AM357" s="4" t="s">
        <v>187</v>
      </c>
      <c r="AO357" s="4">
        <v>117</v>
      </c>
      <c r="AP357" s="4">
        <v>10</v>
      </c>
      <c r="AQ357" s="4">
        <v>101030</v>
      </c>
      <c r="AR357" s="4">
        <v>44</v>
      </c>
      <c r="AS357" s="4">
        <v>64</v>
      </c>
      <c r="AU357" s="4">
        <v>1</v>
      </c>
      <c r="AV357" s="4">
        <v>4</v>
      </c>
      <c r="AW357" s="4">
        <v>5</v>
      </c>
      <c r="AX357" s="4">
        <v>23</v>
      </c>
      <c r="AZ357" s="4">
        <v>1</v>
      </c>
      <c r="BA357" s="4">
        <v>6</v>
      </c>
      <c r="BC357" s="4">
        <v>0</v>
      </c>
      <c r="BD357" s="4">
        <v>0</v>
      </c>
      <c r="BE357" s="4">
        <v>0</v>
      </c>
      <c r="BF357" s="4">
        <v>-366832981</v>
      </c>
      <c r="BJ357" s="6">
        <v>1994</v>
      </c>
      <c r="BK357" s="7">
        <f t="shared" si="12"/>
        <v>0</v>
      </c>
      <c r="BL357" s="4" t="str">
        <f t="shared" si="13"/>
        <v>Utility Steam Production</v>
      </c>
    </row>
    <row r="358" spans="1:64" hidden="1" x14ac:dyDescent="0.2">
      <c r="A358" s="4">
        <v>2020</v>
      </c>
      <c r="B358" s="4" t="s">
        <v>11</v>
      </c>
      <c r="C358" s="4" t="s">
        <v>178</v>
      </c>
      <c r="D358" s="4" t="s">
        <v>230</v>
      </c>
      <c r="E358" s="4" t="s">
        <v>320</v>
      </c>
      <c r="F358" s="4" t="s">
        <v>322</v>
      </c>
      <c r="H358" s="4">
        <v>799833.04</v>
      </c>
      <c r="I358" s="4">
        <v>899361.03</v>
      </c>
      <c r="J358" s="4">
        <v>899361.03</v>
      </c>
      <c r="K358" s="4">
        <v>0</v>
      </c>
      <c r="L358" s="4">
        <v>0</v>
      </c>
      <c r="M358" s="4">
        <v>948.03</v>
      </c>
      <c r="N358" s="4">
        <v>771978.61</v>
      </c>
      <c r="O358" s="4">
        <v>896291.1</v>
      </c>
      <c r="P358" s="4">
        <v>896291.1</v>
      </c>
      <c r="Q358" s="4">
        <v>0</v>
      </c>
      <c r="R358" s="4">
        <v>3069.93</v>
      </c>
      <c r="S358" s="4">
        <v>25557.4</v>
      </c>
      <c r="T358" s="4">
        <v>77334.240000000005</v>
      </c>
      <c r="U358" s="4">
        <v>102891.64</v>
      </c>
      <c r="V358" s="4">
        <v>25557.4</v>
      </c>
      <c r="W358" s="4">
        <v>0</v>
      </c>
      <c r="X358" s="4">
        <v>0</v>
      </c>
      <c r="Y358" s="4">
        <v>6034.6</v>
      </c>
      <c r="Z358" s="4">
        <v>948.03</v>
      </c>
      <c r="AA358" s="4">
        <v>0</v>
      </c>
      <c r="AB358" s="4">
        <v>0</v>
      </c>
      <c r="AC358" s="4">
        <v>0</v>
      </c>
      <c r="AE358" s="4" t="s">
        <v>182</v>
      </c>
      <c r="AF358" s="4" t="s">
        <v>288</v>
      </c>
      <c r="AG358" s="4" t="s">
        <v>289</v>
      </c>
      <c r="AH358" s="4" t="s">
        <v>270</v>
      </c>
      <c r="AJ358" s="4" t="s">
        <v>288</v>
      </c>
      <c r="AK358" s="4" t="s">
        <v>302</v>
      </c>
      <c r="AM358" s="4" t="s">
        <v>187</v>
      </c>
      <c r="AO358" s="4">
        <v>117</v>
      </c>
      <c r="AP358" s="4">
        <v>10</v>
      </c>
      <c r="AQ358" s="4">
        <v>607</v>
      </c>
      <c r="AR358" s="4">
        <v>44</v>
      </c>
      <c r="AS358" s="4">
        <v>64</v>
      </c>
      <c r="AU358" s="4">
        <v>1</v>
      </c>
      <c r="AV358" s="4">
        <v>4</v>
      </c>
      <c r="AW358" s="4">
        <v>5</v>
      </c>
      <c r="AX358" s="4">
        <v>23</v>
      </c>
      <c r="AZ358" s="4">
        <v>1</v>
      </c>
      <c r="BA358" s="4">
        <v>6</v>
      </c>
      <c r="BC358" s="4">
        <v>0</v>
      </c>
      <c r="BD358" s="4">
        <v>0</v>
      </c>
      <c r="BE358" s="4">
        <v>0</v>
      </c>
      <c r="BF358" s="4">
        <v>-366832699</v>
      </c>
      <c r="BJ358" s="6">
        <v>1994</v>
      </c>
      <c r="BK358" s="7">
        <f t="shared" si="12"/>
        <v>0</v>
      </c>
      <c r="BL358" s="4" t="str">
        <f>'Generic Tax Classes'!$A$2</f>
        <v>Utility Steam Production</v>
      </c>
    </row>
    <row r="359" spans="1:64" hidden="1" x14ac:dyDescent="0.2">
      <c r="A359" s="4">
        <v>2020</v>
      </c>
      <c r="B359" s="4" t="s">
        <v>11</v>
      </c>
      <c r="C359" s="4" t="s">
        <v>178</v>
      </c>
      <c r="D359" s="4" t="s">
        <v>230</v>
      </c>
      <c r="E359" s="4" t="s">
        <v>320</v>
      </c>
      <c r="F359" s="4" t="s">
        <v>322</v>
      </c>
      <c r="H359" s="4">
        <v>135683.76</v>
      </c>
      <c r="I359" s="4">
        <v>148329.70000000001</v>
      </c>
      <c r="J359" s="4">
        <v>148329.70000000001</v>
      </c>
      <c r="K359" s="4">
        <v>0</v>
      </c>
      <c r="L359" s="4">
        <v>0</v>
      </c>
      <c r="M359" s="4">
        <v>160.82</v>
      </c>
      <c r="N359" s="4">
        <v>130958.53</v>
      </c>
      <c r="O359" s="4">
        <v>147822.6</v>
      </c>
      <c r="P359" s="4">
        <v>147822.6</v>
      </c>
      <c r="Q359" s="4">
        <v>0</v>
      </c>
      <c r="R359" s="4">
        <v>507.1</v>
      </c>
      <c r="S359" s="4">
        <v>4221.68</v>
      </c>
      <c r="T359" s="4">
        <v>12544.15</v>
      </c>
      <c r="U359" s="4">
        <v>16765.830000000002</v>
      </c>
      <c r="V359" s="4">
        <v>4221.68</v>
      </c>
      <c r="W359" s="4">
        <v>0</v>
      </c>
      <c r="X359" s="4">
        <v>0</v>
      </c>
      <c r="Y359" s="4">
        <v>1023.71</v>
      </c>
      <c r="Z359" s="4">
        <v>160.82</v>
      </c>
      <c r="AA359" s="4">
        <v>0</v>
      </c>
      <c r="AB359" s="4">
        <v>0</v>
      </c>
      <c r="AC359" s="4">
        <v>0</v>
      </c>
      <c r="AE359" s="4" t="s">
        <v>182</v>
      </c>
      <c r="AF359" s="4" t="s">
        <v>288</v>
      </c>
      <c r="AG359" s="4" t="s">
        <v>289</v>
      </c>
      <c r="AH359" s="4" t="s">
        <v>270</v>
      </c>
      <c r="AJ359" s="4" t="s">
        <v>288</v>
      </c>
      <c r="AK359" s="4" t="s">
        <v>302</v>
      </c>
      <c r="AM359" s="4" t="s">
        <v>187</v>
      </c>
      <c r="AO359" s="4">
        <v>117</v>
      </c>
      <c r="AP359" s="4">
        <v>10</v>
      </c>
      <c r="AQ359" s="4">
        <v>607</v>
      </c>
      <c r="AR359" s="4">
        <v>44</v>
      </c>
      <c r="AS359" s="4">
        <v>64</v>
      </c>
      <c r="AU359" s="4">
        <v>1</v>
      </c>
      <c r="AV359" s="4">
        <v>4</v>
      </c>
      <c r="AW359" s="4">
        <v>5</v>
      </c>
      <c r="AX359" s="4">
        <v>23</v>
      </c>
      <c r="AZ359" s="4">
        <v>1</v>
      </c>
      <c r="BA359" s="4">
        <v>6</v>
      </c>
      <c r="BC359" s="4">
        <v>0</v>
      </c>
      <c r="BD359" s="4">
        <v>0</v>
      </c>
      <c r="BE359" s="4">
        <v>0</v>
      </c>
      <c r="BF359" s="4">
        <v>-366832670</v>
      </c>
      <c r="BJ359" s="6">
        <v>1994</v>
      </c>
      <c r="BK359" s="7">
        <f t="shared" si="12"/>
        <v>0</v>
      </c>
      <c r="BL359" s="4" t="str">
        <f>'Generic Tax Classes'!$A$2</f>
        <v>Utility Steam Production</v>
      </c>
    </row>
    <row r="360" spans="1:64" hidden="1" x14ac:dyDescent="0.2">
      <c r="A360" s="4">
        <v>2020</v>
      </c>
      <c r="B360" s="4" t="s">
        <v>11</v>
      </c>
      <c r="C360" s="4" t="s">
        <v>178</v>
      </c>
      <c r="D360" s="4" t="s">
        <v>112</v>
      </c>
      <c r="E360" s="4" t="s">
        <v>323</v>
      </c>
      <c r="F360" s="4" t="s">
        <v>324</v>
      </c>
      <c r="H360" s="4">
        <v>171.73</v>
      </c>
      <c r="I360" s="4">
        <v>170.1</v>
      </c>
      <c r="J360" s="4">
        <v>170.1</v>
      </c>
      <c r="K360" s="4">
        <v>0</v>
      </c>
      <c r="L360" s="4">
        <v>0</v>
      </c>
      <c r="M360" s="4">
        <v>0</v>
      </c>
      <c r="N360" s="4">
        <v>171.73</v>
      </c>
      <c r="O360" s="4">
        <v>170.1</v>
      </c>
      <c r="P360" s="4">
        <v>170.1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E360" s="4" t="s">
        <v>182</v>
      </c>
      <c r="AF360" s="4" t="s">
        <v>288</v>
      </c>
      <c r="AG360" s="4" t="s">
        <v>289</v>
      </c>
      <c r="AH360" s="4" t="s">
        <v>270</v>
      </c>
      <c r="AJ360" s="4" t="s">
        <v>288</v>
      </c>
      <c r="AK360" s="4" t="s">
        <v>304</v>
      </c>
      <c r="AM360" s="4" t="s">
        <v>187</v>
      </c>
      <c r="AO360" s="4">
        <v>117</v>
      </c>
      <c r="AP360" s="4">
        <v>10</v>
      </c>
      <c r="AQ360" s="4">
        <v>109040</v>
      </c>
      <c r="AR360" s="4">
        <v>45</v>
      </c>
      <c r="AS360" s="4">
        <v>77</v>
      </c>
      <c r="AU360" s="4">
        <v>1</v>
      </c>
      <c r="AV360" s="4">
        <v>4</v>
      </c>
      <c r="AW360" s="4">
        <v>5</v>
      </c>
      <c r="AX360" s="4">
        <v>23</v>
      </c>
      <c r="AZ360" s="4">
        <v>1</v>
      </c>
      <c r="BA360" s="4">
        <v>3</v>
      </c>
      <c r="BC360" s="4">
        <v>0</v>
      </c>
      <c r="BD360" s="4">
        <v>0</v>
      </c>
      <c r="BE360" s="4">
        <v>0</v>
      </c>
      <c r="BF360" s="4">
        <v>-366832929</v>
      </c>
      <c r="BJ360" s="6">
        <v>1994</v>
      </c>
      <c r="BK360" s="7">
        <f t="shared" si="12"/>
        <v>0</v>
      </c>
      <c r="BL360" s="4" t="str">
        <f t="shared" si="13"/>
        <v>Utility General Plant</v>
      </c>
    </row>
    <row r="361" spans="1:64" hidden="1" x14ac:dyDescent="0.2">
      <c r="A361" s="4">
        <v>2020</v>
      </c>
      <c r="B361" s="4" t="s">
        <v>11</v>
      </c>
      <c r="C361" s="4" t="s">
        <v>178</v>
      </c>
      <c r="D361" s="4" t="s">
        <v>272</v>
      </c>
      <c r="E361" s="4" t="s">
        <v>323</v>
      </c>
      <c r="F361" s="4" t="s">
        <v>324</v>
      </c>
      <c r="H361" s="4">
        <v>538.34</v>
      </c>
      <c r="I361" s="4">
        <v>542.89</v>
      </c>
      <c r="J361" s="4">
        <v>542.89</v>
      </c>
      <c r="K361" s="4">
        <v>0</v>
      </c>
      <c r="L361" s="4">
        <v>0</v>
      </c>
      <c r="M361" s="4">
        <v>0</v>
      </c>
      <c r="N361" s="4">
        <v>538.34</v>
      </c>
      <c r="O361" s="4">
        <v>542.89</v>
      </c>
      <c r="P361" s="4">
        <v>542.89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0</v>
      </c>
      <c r="AE361" s="4" t="s">
        <v>182</v>
      </c>
      <c r="AF361" s="4" t="s">
        <v>288</v>
      </c>
      <c r="AG361" s="4" t="s">
        <v>289</v>
      </c>
      <c r="AH361" s="4" t="s">
        <v>270</v>
      </c>
      <c r="AJ361" s="4" t="s">
        <v>288</v>
      </c>
      <c r="AK361" s="4" t="s">
        <v>304</v>
      </c>
      <c r="AM361" s="4" t="s">
        <v>187</v>
      </c>
      <c r="AO361" s="4">
        <v>117</v>
      </c>
      <c r="AP361" s="4">
        <v>10</v>
      </c>
      <c r="AQ361" s="4">
        <v>484</v>
      </c>
      <c r="AR361" s="4">
        <v>45</v>
      </c>
      <c r="AS361" s="4">
        <v>77</v>
      </c>
      <c r="AU361" s="4">
        <v>1</v>
      </c>
      <c r="AV361" s="4">
        <v>4</v>
      </c>
      <c r="AW361" s="4">
        <v>5</v>
      </c>
      <c r="AX361" s="4">
        <v>23</v>
      </c>
      <c r="AZ361" s="4">
        <v>1</v>
      </c>
      <c r="BA361" s="4">
        <v>3</v>
      </c>
      <c r="BC361" s="4">
        <v>0</v>
      </c>
      <c r="BD361" s="4">
        <v>0</v>
      </c>
      <c r="BE361" s="4">
        <v>0</v>
      </c>
      <c r="BF361" s="4">
        <v>-366832742</v>
      </c>
      <c r="BJ361" s="6">
        <v>1994</v>
      </c>
      <c r="BK361" s="7">
        <f t="shared" si="12"/>
        <v>0</v>
      </c>
      <c r="BL361" s="4" t="str">
        <f>'Generic Tax Classes'!$A$4</f>
        <v>Utility General Plant</v>
      </c>
    </row>
    <row r="362" spans="1:64" hidden="1" x14ac:dyDescent="0.2">
      <c r="A362" s="4">
        <v>2020</v>
      </c>
      <c r="B362" s="4" t="s">
        <v>11</v>
      </c>
      <c r="C362" s="4" t="s">
        <v>178</v>
      </c>
      <c r="D362" s="4" t="s">
        <v>104</v>
      </c>
      <c r="E362" s="4" t="s">
        <v>323</v>
      </c>
      <c r="F362" s="4" t="s">
        <v>325</v>
      </c>
      <c r="H362" s="4">
        <v>114149.48</v>
      </c>
      <c r="I362" s="4">
        <v>117540.96</v>
      </c>
      <c r="J362" s="4">
        <v>117540.96</v>
      </c>
      <c r="K362" s="4">
        <v>0</v>
      </c>
      <c r="L362" s="4">
        <v>0</v>
      </c>
      <c r="M362" s="4">
        <v>3.96</v>
      </c>
      <c r="N362" s="4">
        <v>114033.13</v>
      </c>
      <c r="O362" s="4">
        <v>117528.42</v>
      </c>
      <c r="P362" s="4">
        <v>117528.42</v>
      </c>
      <c r="Q362" s="4">
        <v>0</v>
      </c>
      <c r="R362" s="4">
        <v>12.54</v>
      </c>
      <c r="S362" s="4">
        <v>104.35</v>
      </c>
      <c r="T362" s="4">
        <v>2859.18</v>
      </c>
      <c r="U362" s="4">
        <v>2963.53</v>
      </c>
      <c r="V362" s="4">
        <v>104.35</v>
      </c>
      <c r="W362" s="4">
        <v>0</v>
      </c>
      <c r="X362" s="4">
        <v>0</v>
      </c>
      <c r="Y362" s="4">
        <v>25.21</v>
      </c>
      <c r="Z362" s="4">
        <v>3.96</v>
      </c>
      <c r="AA362" s="4">
        <v>0</v>
      </c>
      <c r="AB362" s="4">
        <v>0</v>
      </c>
      <c r="AC362" s="4">
        <v>0</v>
      </c>
      <c r="AE362" s="4" t="s">
        <v>182</v>
      </c>
      <c r="AF362" s="4" t="s">
        <v>288</v>
      </c>
      <c r="AG362" s="4" t="s">
        <v>289</v>
      </c>
      <c r="AH362" s="4" t="s">
        <v>270</v>
      </c>
      <c r="AJ362" s="4" t="s">
        <v>288</v>
      </c>
      <c r="AK362" s="4" t="s">
        <v>302</v>
      </c>
      <c r="AM362" s="4" t="s">
        <v>187</v>
      </c>
      <c r="AO362" s="4">
        <v>117</v>
      </c>
      <c r="AP362" s="4">
        <v>10</v>
      </c>
      <c r="AQ362" s="4">
        <v>101030</v>
      </c>
      <c r="AR362" s="4">
        <v>45</v>
      </c>
      <c r="AS362" s="4">
        <v>65</v>
      </c>
      <c r="AU362" s="4">
        <v>1</v>
      </c>
      <c r="AV362" s="4">
        <v>4</v>
      </c>
      <c r="AW362" s="4">
        <v>5</v>
      </c>
      <c r="AX362" s="4">
        <v>23</v>
      </c>
      <c r="AZ362" s="4">
        <v>1</v>
      </c>
      <c r="BA362" s="4">
        <v>6</v>
      </c>
      <c r="BC362" s="4">
        <v>0</v>
      </c>
      <c r="BD362" s="4">
        <v>0</v>
      </c>
      <c r="BE362" s="4">
        <v>0</v>
      </c>
      <c r="BF362" s="4">
        <v>-366832920</v>
      </c>
      <c r="BJ362" s="6">
        <v>1994</v>
      </c>
      <c r="BK362" s="7">
        <f t="shared" si="12"/>
        <v>0</v>
      </c>
      <c r="BL362" s="4" t="str">
        <f t="shared" si="13"/>
        <v>Utility Steam Production</v>
      </c>
    </row>
    <row r="363" spans="1:64" hidden="1" x14ac:dyDescent="0.2">
      <c r="A363" s="4">
        <v>2020</v>
      </c>
      <c r="B363" s="4" t="s">
        <v>11</v>
      </c>
      <c r="C363" s="4" t="s">
        <v>178</v>
      </c>
      <c r="D363" s="4" t="s">
        <v>230</v>
      </c>
      <c r="E363" s="4" t="s">
        <v>323</v>
      </c>
      <c r="F363" s="4" t="s">
        <v>325</v>
      </c>
      <c r="H363" s="4">
        <v>89875.45</v>
      </c>
      <c r="I363" s="4">
        <v>101265.11</v>
      </c>
      <c r="J363" s="4">
        <v>101265.11</v>
      </c>
      <c r="K363" s="4">
        <v>0</v>
      </c>
      <c r="L363" s="4">
        <v>0</v>
      </c>
      <c r="M363" s="4">
        <v>106.53</v>
      </c>
      <c r="N363" s="4">
        <v>86745.51</v>
      </c>
      <c r="O363" s="4">
        <v>100919.31</v>
      </c>
      <c r="P363" s="4">
        <v>100919.31</v>
      </c>
      <c r="Q363" s="4">
        <v>0</v>
      </c>
      <c r="R363" s="4">
        <v>345.8</v>
      </c>
      <c r="S363" s="4">
        <v>2878.78</v>
      </c>
      <c r="T363" s="4">
        <v>8672.24</v>
      </c>
      <c r="U363" s="4">
        <v>11551.02</v>
      </c>
      <c r="V363" s="4">
        <v>2878.78</v>
      </c>
      <c r="W363" s="4">
        <v>0</v>
      </c>
      <c r="X363" s="4">
        <v>0</v>
      </c>
      <c r="Y363" s="4">
        <v>678.09</v>
      </c>
      <c r="Z363" s="4">
        <v>106.53</v>
      </c>
      <c r="AA363" s="4">
        <v>0</v>
      </c>
      <c r="AB363" s="4">
        <v>0</v>
      </c>
      <c r="AC363" s="4">
        <v>0</v>
      </c>
      <c r="AE363" s="4" t="s">
        <v>182</v>
      </c>
      <c r="AF363" s="4" t="s">
        <v>288</v>
      </c>
      <c r="AG363" s="4" t="s">
        <v>289</v>
      </c>
      <c r="AH363" s="4" t="s">
        <v>270</v>
      </c>
      <c r="AJ363" s="4" t="s">
        <v>288</v>
      </c>
      <c r="AK363" s="4" t="s">
        <v>302</v>
      </c>
      <c r="AM363" s="4" t="s">
        <v>187</v>
      </c>
      <c r="AO363" s="4">
        <v>117</v>
      </c>
      <c r="AP363" s="4">
        <v>10</v>
      </c>
      <c r="AQ363" s="4">
        <v>607</v>
      </c>
      <c r="AR363" s="4">
        <v>45</v>
      </c>
      <c r="AS363" s="4">
        <v>65</v>
      </c>
      <c r="AU363" s="4">
        <v>1</v>
      </c>
      <c r="AV363" s="4">
        <v>4</v>
      </c>
      <c r="AW363" s="4">
        <v>5</v>
      </c>
      <c r="AX363" s="4">
        <v>23</v>
      </c>
      <c r="AZ363" s="4">
        <v>1</v>
      </c>
      <c r="BA363" s="4">
        <v>6</v>
      </c>
      <c r="BC363" s="4">
        <v>0</v>
      </c>
      <c r="BD363" s="4">
        <v>0</v>
      </c>
      <c r="BE363" s="4">
        <v>0</v>
      </c>
      <c r="BF363" s="4">
        <v>-366832703</v>
      </c>
      <c r="BJ363" s="6">
        <v>1994</v>
      </c>
      <c r="BK363" s="7">
        <f t="shared" si="12"/>
        <v>0</v>
      </c>
      <c r="BL363" s="4" t="str">
        <f>'Generic Tax Classes'!$A$2</f>
        <v>Utility Steam Production</v>
      </c>
    </row>
    <row r="364" spans="1:64" hidden="1" x14ac:dyDescent="0.2">
      <c r="A364" s="4">
        <v>2020</v>
      </c>
      <c r="B364" s="4" t="s">
        <v>11</v>
      </c>
      <c r="C364" s="4" t="s">
        <v>178</v>
      </c>
      <c r="D364" s="4" t="s">
        <v>230</v>
      </c>
      <c r="E364" s="4" t="s">
        <v>323</v>
      </c>
      <c r="F364" s="4" t="s">
        <v>325</v>
      </c>
      <c r="H364" s="4">
        <v>81504.52</v>
      </c>
      <c r="I364" s="4">
        <v>87384.54</v>
      </c>
      <c r="J364" s="4">
        <v>87384.54</v>
      </c>
      <c r="K364" s="4">
        <v>0</v>
      </c>
      <c r="L364" s="4">
        <v>0</v>
      </c>
      <c r="M364" s="4">
        <v>96.61</v>
      </c>
      <c r="N364" s="4">
        <v>78666.100000000006</v>
      </c>
      <c r="O364" s="4">
        <v>87085.79</v>
      </c>
      <c r="P364" s="4">
        <v>87085.79</v>
      </c>
      <c r="Q364" s="4">
        <v>0</v>
      </c>
      <c r="R364" s="4">
        <v>298.75</v>
      </c>
      <c r="S364" s="4">
        <v>2487.08</v>
      </c>
      <c r="T364" s="4">
        <v>7390.04</v>
      </c>
      <c r="U364" s="4">
        <v>9877.1200000000008</v>
      </c>
      <c r="V364" s="4">
        <v>2487.08</v>
      </c>
      <c r="W364" s="4">
        <v>0</v>
      </c>
      <c r="X364" s="4">
        <v>0</v>
      </c>
      <c r="Y364" s="4">
        <v>614.94000000000005</v>
      </c>
      <c r="Z364" s="4">
        <v>96.61</v>
      </c>
      <c r="AA364" s="4">
        <v>0</v>
      </c>
      <c r="AB364" s="4">
        <v>0</v>
      </c>
      <c r="AC364" s="4">
        <v>0</v>
      </c>
      <c r="AE364" s="4" t="s">
        <v>182</v>
      </c>
      <c r="AF364" s="4" t="s">
        <v>288</v>
      </c>
      <c r="AG364" s="4" t="s">
        <v>289</v>
      </c>
      <c r="AH364" s="4" t="s">
        <v>270</v>
      </c>
      <c r="AJ364" s="4" t="s">
        <v>288</v>
      </c>
      <c r="AK364" s="4" t="s">
        <v>302</v>
      </c>
      <c r="AM364" s="4" t="s">
        <v>187</v>
      </c>
      <c r="AO364" s="4">
        <v>117</v>
      </c>
      <c r="AP364" s="4">
        <v>10</v>
      </c>
      <c r="AQ364" s="4">
        <v>607</v>
      </c>
      <c r="AR364" s="4">
        <v>45</v>
      </c>
      <c r="AS364" s="4">
        <v>65</v>
      </c>
      <c r="AU364" s="4">
        <v>1</v>
      </c>
      <c r="AV364" s="4">
        <v>4</v>
      </c>
      <c r="AW364" s="4">
        <v>5</v>
      </c>
      <c r="AX364" s="4">
        <v>23</v>
      </c>
      <c r="AZ364" s="4">
        <v>1</v>
      </c>
      <c r="BA364" s="4">
        <v>6</v>
      </c>
      <c r="BC364" s="4">
        <v>0</v>
      </c>
      <c r="BD364" s="4">
        <v>0</v>
      </c>
      <c r="BE364" s="4">
        <v>0</v>
      </c>
      <c r="BF364" s="4">
        <v>-366832235</v>
      </c>
      <c r="BJ364" s="6">
        <v>1994</v>
      </c>
      <c r="BK364" s="7">
        <f t="shared" si="12"/>
        <v>0</v>
      </c>
      <c r="BL364" s="4" t="str">
        <f>'Generic Tax Classes'!$A$2</f>
        <v>Utility Steam Production</v>
      </c>
    </row>
    <row r="365" spans="1:64" hidden="1" x14ac:dyDescent="0.2">
      <c r="A365" s="4">
        <v>2020</v>
      </c>
      <c r="B365" s="4" t="s">
        <v>11</v>
      </c>
      <c r="C365" s="4" t="s">
        <v>178</v>
      </c>
      <c r="D365" s="4" t="s">
        <v>112</v>
      </c>
      <c r="E365" s="4" t="s">
        <v>326</v>
      </c>
      <c r="F365" s="4" t="s">
        <v>327</v>
      </c>
      <c r="H365" s="4">
        <v>2073.6</v>
      </c>
      <c r="I365" s="4">
        <v>2054.1</v>
      </c>
      <c r="J365" s="4">
        <v>2054.1</v>
      </c>
      <c r="K365" s="4">
        <v>0</v>
      </c>
      <c r="L365" s="4">
        <v>0</v>
      </c>
      <c r="M365" s="4">
        <v>0</v>
      </c>
      <c r="N365" s="4">
        <v>2073.6</v>
      </c>
      <c r="O365" s="4">
        <v>2054.1</v>
      </c>
      <c r="P365" s="4">
        <v>2054.1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E365" s="4" t="s">
        <v>182</v>
      </c>
      <c r="AF365" s="4" t="s">
        <v>288</v>
      </c>
      <c r="AG365" s="4" t="s">
        <v>289</v>
      </c>
      <c r="AH365" s="4" t="s">
        <v>270</v>
      </c>
      <c r="AJ365" s="4" t="s">
        <v>288</v>
      </c>
      <c r="AK365" s="4" t="s">
        <v>304</v>
      </c>
      <c r="AM365" s="4" t="s">
        <v>187</v>
      </c>
      <c r="AO365" s="4">
        <v>117</v>
      </c>
      <c r="AP365" s="4">
        <v>10</v>
      </c>
      <c r="AQ365" s="4">
        <v>109040</v>
      </c>
      <c r="AR365" s="4">
        <v>46</v>
      </c>
      <c r="AS365" s="4">
        <v>78</v>
      </c>
      <c r="AU365" s="4">
        <v>1</v>
      </c>
      <c r="AV365" s="4">
        <v>4</v>
      </c>
      <c r="AW365" s="4">
        <v>5</v>
      </c>
      <c r="AX365" s="4">
        <v>23</v>
      </c>
      <c r="AZ365" s="4">
        <v>1</v>
      </c>
      <c r="BA365" s="4">
        <v>3</v>
      </c>
      <c r="BC365" s="4">
        <v>0</v>
      </c>
      <c r="BD365" s="4">
        <v>0</v>
      </c>
      <c r="BE365" s="4">
        <v>0</v>
      </c>
      <c r="BF365" s="4">
        <v>-366833020</v>
      </c>
      <c r="BJ365" s="6">
        <v>1994</v>
      </c>
      <c r="BK365" s="7">
        <f t="shared" si="12"/>
        <v>0</v>
      </c>
      <c r="BL365" s="4" t="str">
        <f t="shared" si="13"/>
        <v>Utility General Plant</v>
      </c>
    </row>
    <row r="366" spans="1:64" hidden="1" x14ac:dyDescent="0.2">
      <c r="A366" s="4">
        <v>2020</v>
      </c>
      <c r="B366" s="4" t="s">
        <v>11</v>
      </c>
      <c r="C366" s="4" t="s">
        <v>178</v>
      </c>
      <c r="D366" s="4" t="s">
        <v>272</v>
      </c>
      <c r="E366" s="4" t="s">
        <v>326</v>
      </c>
      <c r="F366" s="4" t="s">
        <v>327</v>
      </c>
      <c r="H366" s="4">
        <v>1363.98</v>
      </c>
      <c r="I366" s="4">
        <v>1364.75</v>
      </c>
      <c r="J366" s="4">
        <v>1364.75</v>
      </c>
      <c r="K366" s="4">
        <v>0</v>
      </c>
      <c r="L366" s="4">
        <v>0</v>
      </c>
      <c r="M366" s="4">
        <v>0</v>
      </c>
      <c r="N366" s="4">
        <v>1363.98</v>
      </c>
      <c r="O366" s="4">
        <v>1364.75</v>
      </c>
      <c r="P366" s="4">
        <v>1364.75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E366" s="4" t="s">
        <v>182</v>
      </c>
      <c r="AF366" s="4" t="s">
        <v>288</v>
      </c>
      <c r="AG366" s="4" t="s">
        <v>289</v>
      </c>
      <c r="AH366" s="4" t="s">
        <v>270</v>
      </c>
      <c r="AJ366" s="4" t="s">
        <v>288</v>
      </c>
      <c r="AK366" s="4" t="s">
        <v>304</v>
      </c>
      <c r="AM366" s="4" t="s">
        <v>187</v>
      </c>
      <c r="AO366" s="4">
        <v>117</v>
      </c>
      <c r="AP366" s="4">
        <v>10</v>
      </c>
      <c r="AQ366" s="4">
        <v>484</v>
      </c>
      <c r="AR366" s="4">
        <v>46</v>
      </c>
      <c r="AS366" s="4">
        <v>78</v>
      </c>
      <c r="AU366" s="4">
        <v>1</v>
      </c>
      <c r="AV366" s="4">
        <v>4</v>
      </c>
      <c r="AW366" s="4">
        <v>5</v>
      </c>
      <c r="AX366" s="4">
        <v>23</v>
      </c>
      <c r="AZ366" s="4">
        <v>1</v>
      </c>
      <c r="BA366" s="4">
        <v>3</v>
      </c>
      <c r="BC366" s="4">
        <v>0</v>
      </c>
      <c r="BD366" s="4">
        <v>0</v>
      </c>
      <c r="BE366" s="4">
        <v>0</v>
      </c>
      <c r="BF366" s="4">
        <v>-366832580</v>
      </c>
      <c r="BJ366" s="6">
        <v>1994</v>
      </c>
      <c r="BK366" s="7">
        <f t="shared" si="12"/>
        <v>0</v>
      </c>
      <c r="BL366" s="4" t="str">
        <f>'Generic Tax Classes'!$A$4</f>
        <v>Utility General Plant</v>
      </c>
    </row>
    <row r="367" spans="1:64" hidden="1" x14ac:dyDescent="0.2">
      <c r="A367" s="4">
        <v>2020</v>
      </c>
      <c r="B367" s="4" t="s">
        <v>11</v>
      </c>
      <c r="C367" s="4" t="s">
        <v>178</v>
      </c>
      <c r="D367" s="4" t="s">
        <v>273</v>
      </c>
      <c r="E367" s="4" t="s">
        <v>326</v>
      </c>
      <c r="F367" s="4" t="s">
        <v>327</v>
      </c>
      <c r="H367" s="4">
        <v>9276.98</v>
      </c>
      <c r="I367" s="4">
        <v>9046.57</v>
      </c>
      <c r="J367" s="4">
        <v>9046.57</v>
      </c>
      <c r="K367" s="4">
        <v>0</v>
      </c>
      <c r="L367" s="4">
        <v>0</v>
      </c>
      <c r="M367" s="4">
        <v>0</v>
      </c>
      <c r="N367" s="4">
        <v>9276.98</v>
      </c>
      <c r="O367" s="4">
        <v>9046.57</v>
      </c>
      <c r="P367" s="4">
        <v>9046.57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E367" s="4" t="s">
        <v>182</v>
      </c>
      <c r="AF367" s="4" t="s">
        <v>288</v>
      </c>
      <c r="AG367" s="4" t="s">
        <v>289</v>
      </c>
      <c r="AH367" s="4" t="s">
        <v>270</v>
      </c>
      <c r="AJ367" s="4" t="s">
        <v>288</v>
      </c>
      <c r="AK367" s="4" t="s">
        <v>304</v>
      </c>
      <c r="AM367" s="4" t="s">
        <v>187</v>
      </c>
      <c r="AO367" s="4">
        <v>117</v>
      </c>
      <c r="AP367" s="4">
        <v>10</v>
      </c>
      <c r="AQ367" s="4">
        <v>528</v>
      </c>
      <c r="AR367" s="4">
        <v>46</v>
      </c>
      <c r="AS367" s="4">
        <v>78</v>
      </c>
      <c r="AU367" s="4">
        <v>1</v>
      </c>
      <c r="AV367" s="4">
        <v>4</v>
      </c>
      <c r="AW367" s="4">
        <v>5</v>
      </c>
      <c r="AX367" s="4">
        <v>23</v>
      </c>
      <c r="AZ367" s="4">
        <v>1</v>
      </c>
      <c r="BA367" s="4">
        <v>3</v>
      </c>
      <c r="BC367" s="4">
        <v>0</v>
      </c>
      <c r="BD367" s="4">
        <v>0</v>
      </c>
      <c r="BE367" s="4">
        <v>0</v>
      </c>
      <c r="BF367" s="4">
        <v>-366832384</v>
      </c>
      <c r="BJ367" s="6">
        <v>1994</v>
      </c>
      <c r="BK367" s="7">
        <f t="shared" si="12"/>
        <v>0</v>
      </c>
      <c r="BL367" s="4" t="str">
        <f t="shared" si="13"/>
        <v>Utility Mining Equipment Mitchell</v>
      </c>
    </row>
    <row r="368" spans="1:64" hidden="1" x14ac:dyDescent="0.2">
      <c r="A368" s="4">
        <v>2020</v>
      </c>
      <c r="B368" s="4" t="s">
        <v>11</v>
      </c>
      <c r="C368" s="4" t="s">
        <v>178</v>
      </c>
      <c r="D368" s="4" t="s">
        <v>104</v>
      </c>
      <c r="E368" s="4" t="s">
        <v>326</v>
      </c>
      <c r="F368" s="4" t="s">
        <v>328</v>
      </c>
      <c r="H368" s="4">
        <v>1200440.28</v>
      </c>
      <c r="I368" s="4">
        <v>1236106.76</v>
      </c>
      <c r="J368" s="4">
        <v>1236106.76</v>
      </c>
      <c r="K368" s="4">
        <v>0</v>
      </c>
      <c r="L368" s="4">
        <v>0</v>
      </c>
      <c r="M368" s="4">
        <v>41.65</v>
      </c>
      <c r="N368" s="4">
        <v>1199216.6599999999</v>
      </c>
      <c r="O368" s="4">
        <v>1235974.93</v>
      </c>
      <c r="P368" s="4">
        <v>1235974.93</v>
      </c>
      <c r="Q368" s="4">
        <v>0</v>
      </c>
      <c r="R368" s="4">
        <v>131.83000000000001</v>
      </c>
      <c r="S368" s="4">
        <v>1097.49</v>
      </c>
      <c r="T368" s="4">
        <v>30068.240000000002</v>
      </c>
      <c r="U368" s="4">
        <v>31165.73</v>
      </c>
      <c r="V368" s="4">
        <v>1097.49</v>
      </c>
      <c r="W368" s="4">
        <v>0</v>
      </c>
      <c r="X368" s="4">
        <v>0</v>
      </c>
      <c r="Y368" s="4">
        <v>265.08999999999997</v>
      </c>
      <c r="Z368" s="4">
        <v>41.65</v>
      </c>
      <c r="AA368" s="4">
        <v>0</v>
      </c>
      <c r="AB368" s="4">
        <v>0</v>
      </c>
      <c r="AC368" s="4">
        <v>0</v>
      </c>
      <c r="AE368" s="4" t="s">
        <v>182</v>
      </c>
      <c r="AF368" s="4" t="s">
        <v>288</v>
      </c>
      <c r="AG368" s="4" t="s">
        <v>289</v>
      </c>
      <c r="AH368" s="4" t="s">
        <v>270</v>
      </c>
      <c r="AJ368" s="4" t="s">
        <v>288</v>
      </c>
      <c r="AK368" s="4" t="s">
        <v>302</v>
      </c>
      <c r="AM368" s="4" t="s">
        <v>187</v>
      </c>
      <c r="AO368" s="4">
        <v>117</v>
      </c>
      <c r="AP368" s="4">
        <v>10</v>
      </c>
      <c r="AQ368" s="4">
        <v>101030</v>
      </c>
      <c r="AR368" s="4">
        <v>46</v>
      </c>
      <c r="AS368" s="4">
        <v>66</v>
      </c>
      <c r="AU368" s="4">
        <v>1</v>
      </c>
      <c r="AV368" s="4">
        <v>4</v>
      </c>
      <c r="AW368" s="4">
        <v>5</v>
      </c>
      <c r="AX368" s="4">
        <v>23</v>
      </c>
      <c r="AZ368" s="4">
        <v>1</v>
      </c>
      <c r="BA368" s="4">
        <v>6</v>
      </c>
      <c r="BC368" s="4">
        <v>0</v>
      </c>
      <c r="BD368" s="4">
        <v>0</v>
      </c>
      <c r="BE368" s="4">
        <v>0</v>
      </c>
      <c r="BF368" s="4">
        <v>-366832890</v>
      </c>
      <c r="BJ368" s="6">
        <v>1994</v>
      </c>
      <c r="BK368" s="7">
        <f t="shared" si="12"/>
        <v>0</v>
      </c>
      <c r="BL368" s="4" t="str">
        <f t="shared" si="13"/>
        <v>Utility Steam Production</v>
      </c>
    </row>
    <row r="369" spans="1:64" hidden="1" x14ac:dyDescent="0.2">
      <c r="A369" s="4">
        <v>2020</v>
      </c>
      <c r="B369" s="4" t="s">
        <v>11</v>
      </c>
      <c r="C369" s="4" t="s">
        <v>178</v>
      </c>
      <c r="D369" s="4" t="s">
        <v>230</v>
      </c>
      <c r="E369" s="4" t="s">
        <v>326</v>
      </c>
      <c r="F369" s="4" t="s">
        <v>328</v>
      </c>
      <c r="H369" s="4">
        <v>896957.99</v>
      </c>
      <c r="I369" s="4">
        <v>1010627.44</v>
      </c>
      <c r="J369" s="4">
        <v>1010627.44</v>
      </c>
      <c r="K369" s="4">
        <v>0</v>
      </c>
      <c r="L369" s="4">
        <v>0</v>
      </c>
      <c r="M369" s="4">
        <v>1063.1500000000001</v>
      </c>
      <c r="N369" s="4">
        <v>865721.14</v>
      </c>
      <c r="O369" s="4">
        <v>1007176.38</v>
      </c>
      <c r="P369" s="4">
        <v>1007176.38</v>
      </c>
      <c r="Q369" s="4">
        <v>0</v>
      </c>
      <c r="R369" s="4">
        <v>3451.06</v>
      </c>
      <c r="S369" s="4">
        <v>28730.26</v>
      </c>
      <c r="T369" s="4">
        <v>86549.1</v>
      </c>
      <c r="U369" s="4">
        <v>115279.36</v>
      </c>
      <c r="V369" s="4">
        <v>28730.26</v>
      </c>
      <c r="W369" s="4">
        <v>0</v>
      </c>
      <c r="X369" s="4">
        <v>0</v>
      </c>
      <c r="Y369" s="4">
        <v>6767.4</v>
      </c>
      <c r="Z369" s="4">
        <v>1063.1500000000001</v>
      </c>
      <c r="AA369" s="4">
        <v>0</v>
      </c>
      <c r="AB369" s="4">
        <v>0</v>
      </c>
      <c r="AC369" s="4">
        <v>0</v>
      </c>
      <c r="AE369" s="4" t="s">
        <v>182</v>
      </c>
      <c r="AF369" s="4" t="s">
        <v>288</v>
      </c>
      <c r="AG369" s="4" t="s">
        <v>289</v>
      </c>
      <c r="AH369" s="4" t="s">
        <v>270</v>
      </c>
      <c r="AJ369" s="4" t="s">
        <v>288</v>
      </c>
      <c r="AK369" s="4" t="s">
        <v>302</v>
      </c>
      <c r="AM369" s="4" t="s">
        <v>187</v>
      </c>
      <c r="AO369" s="4">
        <v>117</v>
      </c>
      <c r="AP369" s="4">
        <v>10</v>
      </c>
      <c r="AQ369" s="4">
        <v>607</v>
      </c>
      <c r="AR369" s="4">
        <v>46</v>
      </c>
      <c r="AS369" s="4">
        <v>66</v>
      </c>
      <c r="AU369" s="4">
        <v>1</v>
      </c>
      <c r="AV369" s="4">
        <v>4</v>
      </c>
      <c r="AW369" s="4">
        <v>5</v>
      </c>
      <c r="AX369" s="4">
        <v>23</v>
      </c>
      <c r="AZ369" s="4">
        <v>1</v>
      </c>
      <c r="BA369" s="4">
        <v>6</v>
      </c>
      <c r="BC369" s="4">
        <v>0</v>
      </c>
      <c r="BD369" s="4">
        <v>0</v>
      </c>
      <c r="BE369" s="4">
        <v>0</v>
      </c>
      <c r="BF369" s="4">
        <v>-366832752</v>
      </c>
      <c r="BJ369" s="6">
        <v>1994</v>
      </c>
      <c r="BK369" s="7">
        <f t="shared" ref="BK369:BK387" si="14">O369-P369</f>
        <v>0</v>
      </c>
      <c r="BL369" s="4" t="str">
        <f>'Generic Tax Classes'!$A$2</f>
        <v>Utility Steam Production</v>
      </c>
    </row>
    <row r="370" spans="1:64" hidden="1" x14ac:dyDescent="0.2">
      <c r="A370" s="4">
        <v>2020</v>
      </c>
      <c r="B370" s="4" t="s">
        <v>11</v>
      </c>
      <c r="C370" s="4" t="s">
        <v>178</v>
      </c>
      <c r="D370" s="4" t="s">
        <v>230</v>
      </c>
      <c r="E370" s="4" t="s">
        <v>326</v>
      </c>
      <c r="F370" s="4" t="s">
        <v>328</v>
      </c>
      <c r="H370" s="4">
        <v>123338.81</v>
      </c>
      <c r="I370" s="4">
        <v>133105.79</v>
      </c>
      <c r="J370" s="4">
        <v>133105.79</v>
      </c>
      <c r="K370" s="4">
        <v>0</v>
      </c>
      <c r="L370" s="4">
        <v>0</v>
      </c>
      <c r="M370" s="4">
        <v>146.19</v>
      </c>
      <c r="N370" s="4">
        <v>119043.49</v>
      </c>
      <c r="O370" s="4">
        <v>132650.73000000001</v>
      </c>
      <c r="P370" s="4">
        <v>132650.73000000001</v>
      </c>
      <c r="Q370" s="4">
        <v>0</v>
      </c>
      <c r="R370" s="4">
        <v>455.06</v>
      </c>
      <c r="S370" s="4">
        <v>3788.38</v>
      </c>
      <c r="T370" s="4">
        <v>11256.66</v>
      </c>
      <c r="U370" s="4">
        <v>15045.04</v>
      </c>
      <c r="V370" s="4">
        <v>3788.38</v>
      </c>
      <c r="W370" s="4">
        <v>0</v>
      </c>
      <c r="X370" s="4">
        <v>0</v>
      </c>
      <c r="Y370" s="4">
        <v>930.57</v>
      </c>
      <c r="Z370" s="4">
        <v>146.19</v>
      </c>
      <c r="AA370" s="4">
        <v>0</v>
      </c>
      <c r="AB370" s="4">
        <v>0</v>
      </c>
      <c r="AC370" s="4">
        <v>0</v>
      </c>
      <c r="AE370" s="4" t="s">
        <v>182</v>
      </c>
      <c r="AF370" s="4" t="s">
        <v>288</v>
      </c>
      <c r="AG370" s="4" t="s">
        <v>289</v>
      </c>
      <c r="AH370" s="4" t="s">
        <v>270</v>
      </c>
      <c r="AJ370" s="4" t="s">
        <v>288</v>
      </c>
      <c r="AK370" s="4" t="s">
        <v>302</v>
      </c>
      <c r="AM370" s="4" t="s">
        <v>187</v>
      </c>
      <c r="AO370" s="4">
        <v>117</v>
      </c>
      <c r="AP370" s="4">
        <v>10</v>
      </c>
      <c r="AQ370" s="4">
        <v>607</v>
      </c>
      <c r="AR370" s="4">
        <v>46</v>
      </c>
      <c r="AS370" s="4">
        <v>66</v>
      </c>
      <c r="AU370" s="4">
        <v>1</v>
      </c>
      <c r="AV370" s="4">
        <v>4</v>
      </c>
      <c r="AW370" s="4">
        <v>5</v>
      </c>
      <c r="AX370" s="4">
        <v>23</v>
      </c>
      <c r="AZ370" s="4">
        <v>1</v>
      </c>
      <c r="BA370" s="4">
        <v>6</v>
      </c>
      <c r="BC370" s="4">
        <v>0</v>
      </c>
      <c r="BD370" s="4">
        <v>0</v>
      </c>
      <c r="BE370" s="4">
        <v>0</v>
      </c>
      <c r="BF370" s="4">
        <v>-366832369</v>
      </c>
      <c r="BJ370" s="6">
        <v>1994</v>
      </c>
      <c r="BK370" s="7">
        <f t="shared" si="14"/>
        <v>0</v>
      </c>
      <c r="BL370" s="4" t="str">
        <f>'Generic Tax Classes'!$A$2</f>
        <v>Utility Steam Production</v>
      </c>
    </row>
    <row r="371" spans="1:64" hidden="1" x14ac:dyDescent="0.2">
      <c r="A371" s="4">
        <v>2020</v>
      </c>
      <c r="B371" s="4" t="s">
        <v>11</v>
      </c>
      <c r="C371" s="4" t="s">
        <v>178</v>
      </c>
      <c r="D371" s="4" t="s">
        <v>112</v>
      </c>
      <c r="E371" s="4" t="s">
        <v>329</v>
      </c>
      <c r="F371" s="4" t="s">
        <v>303</v>
      </c>
      <c r="H371" s="4">
        <v>-4047</v>
      </c>
      <c r="I371" s="4">
        <v>-4064.87</v>
      </c>
      <c r="J371" s="4">
        <v>-4064.87</v>
      </c>
      <c r="K371" s="4">
        <v>0</v>
      </c>
      <c r="L371" s="4">
        <v>0</v>
      </c>
      <c r="M371" s="4">
        <v>0</v>
      </c>
      <c r="N371" s="4">
        <v>-4047</v>
      </c>
      <c r="O371" s="4">
        <v>-4064.87</v>
      </c>
      <c r="P371" s="4">
        <v>-4064.87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0</v>
      </c>
      <c r="AE371" s="4" t="s">
        <v>182</v>
      </c>
      <c r="AF371" s="4" t="s">
        <v>288</v>
      </c>
      <c r="AG371" s="4" t="s">
        <v>289</v>
      </c>
      <c r="AH371" s="4" t="s">
        <v>270</v>
      </c>
      <c r="AJ371" s="4" t="s">
        <v>288</v>
      </c>
      <c r="AK371" s="4" t="s">
        <v>304</v>
      </c>
      <c r="AM371" s="4" t="s">
        <v>187</v>
      </c>
      <c r="AO371" s="4">
        <v>117</v>
      </c>
      <c r="AP371" s="4">
        <v>10</v>
      </c>
      <c r="AQ371" s="4">
        <v>109040</v>
      </c>
      <c r="AR371" s="4">
        <v>47</v>
      </c>
      <c r="AS371" s="4">
        <v>3</v>
      </c>
      <c r="AU371" s="4">
        <v>1</v>
      </c>
      <c r="AV371" s="4">
        <v>4</v>
      </c>
      <c r="AW371" s="4">
        <v>5</v>
      </c>
      <c r="AX371" s="4">
        <v>23</v>
      </c>
      <c r="AZ371" s="4">
        <v>1</v>
      </c>
      <c r="BA371" s="4">
        <v>3</v>
      </c>
      <c r="BC371" s="4">
        <v>0</v>
      </c>
      <c r="BD371" s="4">
        <v>0</v>
      </c>
      <c r="BE371" s="4">
        <v>0</v>
      </c>
      <c r="BF371" s="4">
        <v>-366833007</v>
      </c>
      <c r="BJ371" s="6">
        <v>1995</v>
      </c>
      <c r="BK371" s="7">
        <f t="shared" si="14"/>
        <v>0</v>
      </c>
      <c r="BL371" s="4" t="str">
        <f t="shared" ref="BL371:BL385" si="15">D371</f>
        <v>Utility General Plant</v>
      </c>
    </row>
    <row r="372" spans="1:64" hidden="1" x14ac:dyDescent="0.2">
      <c r="A372" s="4">
        <v>2020</v>
      </c>
      <c r="B372" s="4" t="s">
        <v>11</v>
      </c>
      <c r="C372" s="4" t="s">
        <v>178</v>
      </c>
      <c r="D372" s="4" t="s">
        <v>272</v>
      </c>
      <c r="E372" s="4" t="s">
        <v>329</v>
      </c>
      <c r="F372" s="4" t="s">
        <v>303</v>
      </c>
      <c r="H372" s="4">
        <v>2029.15</v>
      </c>
      <c r="I372" s="4">
        <v>1966.47</v>
      </c>
      <c r="J372" s="4">
        <v>1966.47</v>
      </c>
      <c r="K372" s="4">
        <v>0</v>
      </c>
      <c r="L372" s="4">
        <v>0</v>
      </c>
      <c r="M372" s="4">
        <v>0</v>
      </c>
      <c r="N372" s="4">
        <v>2029.15</v>
      </c>
      <c r="O372" s="4">
        <v>1966.47</v>
      </c>
      <c r="P372" s="4">
        <v>1966.47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0</v>
      </c>
      <c r="AE372" s="4" t="s">
        <v>182</v>
      </c>
      <c r="AF372" s="4" t="s">
        <v>288</v>
      </c>
      <c r="AG372" s="4" t="s">
        <v>289</v>
      </c>
      <c r="AH372" s="4" t="s">
        <v>270</v>
      </c>
      <c r="AJ372" s="4" t="s">
        <v>288</v>
      </c>
      <c r="AK372" s="4" t="s">
        <v>304</v>
      </c>
      <c r="AM372" s="4" t="s">
        <v>187</v>
      </c>
      <c r="AO372" s="4">
        <v>117</v>
      </c>
      <c r="AP372" s="4">
        <v>10</v>
      </c>
      <c r="AQ372" s="4">
        <v>484</v>
      </c>
      <c r="AR372" s="4">
        <v>47</v>
      </c>
      <c r="AS372" s="4">
        <v>3</v>
      </c>
      <c r="AU372" s="4">
        <v>1</v>
      </c>
      <c r="AV372" s="4">
        <v>4</v>
      </c>
      <c r="AW372" s="4">
        <v>5</v>
      </c>
      <c r="AX372" s="4">
        <v>23</v>
      </c>
      <c r="AZ372" s="4">
        <v>1</v>
      </c>
      <c r="BA372" s="4">
        <v>3</v>
      </c>
      <c r="BC372" s="4">
        <v>0</v>
      </c>
      <c r="BD372" s="4">
        <v>0</v>
      </c>
      <c r="BE372" s="4">
        <v>0</v>
      </c>
      <c r="BF372" s="4">
        <v>-366832843</v>
      </c>
      <c r="BJ372" s="6">
        <v>1995</v>
      </c>
      <c r="BK372" s="7">
        <f t="shared" si="14"/>
        <v>0</v>
      </c>
      <c r="BL372" s="4" t="str">
        <f>'Generic Tax Classes'!$A$4</f>
        <v>Utility General Plant</v>
      </c>
    </row>
    <row r="373" spans="1:64" hidden="1" x14ac:dyDescent="0.2">
      <c r="A373" s="4">
        <v>2020</v>
      </c>
      <c r="B373" s="4" t="s">
        <v>11</v>
      </c>
      <c r="C373" s="4" t="s">
        <v>178</v>
      </c>
      <c r="D373" s="4" t="s">
        <v>273</v>
      </c>
      <c r="E373" s="4" t="s">
        <v>329</v>
      </c>
      <c r="F373" s="4" t="s">
        <v>303</v>
      </c>
      <c r="H373" s="4">
        <v>7720</v>
      </c>
      <c r="I373" s="4">
        <v>7514.16</v>
      </c>
      <c r="J373" s="4">
        <v>7514.16</v>
      </c>
      <c r="K373" s="4">
        <v>0</v>
      </c>
      <c r="L373" s="4">
        <v>0</v>
      </c>
      <c r="M373" s="4">
        <v>0</v>
      </c>
      <c r="N373" s="4">
        <v>7720</v>
      </c>
      <c r="O373" s="4">
        <v>7514.16</v>
      </c>
      <c r="P373" s="4">
        <v>7514.16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E373" s="4" t="s">
        <v>182</v>
      </c>
      <c r="AF373" s="4" t="s">
        <v>288</v>
      </c>
      <c r="AG373" s="4" t="s">
        <v>289</v>
      </c>
      <c r="AH373" s="4" t="s">
        <v>270</v>
      </c>
      <c r="AJ373" s="4" t="s">
        <v>288</v>
      </c>
      <c r="AK373" s="4" t="s">
        <v>304</v>
      </c>
      <c r="AM373" s="4" t="s">
        <v>187</v>
      </c>
      <c r="AO373" s="4">
        <v>117</v>
      </c>
      <c r="AP373" s="4">
        <v>10</v>
      </c>
      <c r="AQ373" s="4">
        <v>528</v>
      </c>
      <c r="AR373" s="4">
        <v>47</v>
      </c>
      <c r="AS373" s="4">
        <v>3</v>
      </c>
      <c r="AU373" s="4">
        <v>1</v>
      </c>
      <c r="AV373" s="4">
        <v>4</v>
      </c>
      <c r="AW373" s="4">
        <v>5</v>
      </c>
      <c r="AX373" s="4">
        <v>23</v>
      </c>
      <c r="AZ373" s="4">
        <v>1</v>
      </c>
      <c r="BA373" s="4">
        <v>3</v>
      </c>
      <c r="BC373" s="4">
        <v>0</v>
      </c>
      <c r="BD373" s="4">
        <v>0</v>
      </c>
      <c r="BE373" s="4">
        <v>0</v>
      </c>
      <c r="BF373" s="4">
        <v>-366832443</v>
      </c>
      <c r="BJ373" s="6">
        <v>1995</v>
      </c>
      <c r="BK373" s="7">
        <f t="shared" si="14"/>
        <v>0</v>
      </c>
      <c r="BL373" s="4" t="str">
        <f t="shared" si="15"/>
        <v>Utility Mining Equipment Mitchell</v>
      </c>
    </row>
    <row r="374" spans="1:64" hidden="1" x14ac:dyDescent="0.2">
      <c r="A374" s="4">
        <v>2020</v>
      </c>
      <c r="B374" s="4" t="s">
        <v>11</v>
      </c>
      <c r="C374" s="4" t="s">
        <v>178</v>
      </c>
      <c r="D374" s="4" t="s">
        <v>104</v>
      </c>
      <c r="E374" s="4" t="s">
        <v>329</v>
      </c>
      <c r="F374" s="4" t="s">
        <v>301</v>
      </c>
      <c r="H374" s="4">
        <v>702011.87</v>
      </c>
      <c r="I374" s="4">
        <v>942978.48</v>
      </c>
      <c r="J374" s="4">
        <v>942978.48</v>
      </c>
      <c r="K374" s="4">
        <v>0</v>
      </c>
      <c r="L374" s="4">
        <v>0</v>
      </c>
      <c r="M374" s="4">
        <v>24.35</v>
      </c>
      <c r="N374" s="4">
        <v>701296.31</v>
      </c>
      <c r="O374" s="4">
        <v>942901.29</v>
      </c>
      <c r="P374" s="4">
        <v>942901.29</v>
      </c>
      <c r="Q374" s="4">
        <v>0</v>
      </c>
      <c r="R374" s="4">
        <v>77.19</v>
      </c>
      <c r="S374" s="4">
        <v>642.58000000000004</v>
      </c>
      <c r="T374" s="4">
        <v>236832.94</v>
      </c>
      <c r="U374" s="4">
        <v>237475.52</v>
      </c>
      <c r="V374" s="4">
        <v>642.58000000000004</v>
      </c>
      <c r="W374" s="4">
        <v>0</v>
      </c>
      <c r="X374" s="4">
        <v>0</v>
      </c>
      <c r="Y374" s="4">
        <v>155.02000000000001</v>
      </c>
      <c r="Z374" s="4">
        <v>24.35</v>
      </c>
      <c r="AA374" s="4">
        <v>0</v>
      </c>
      <c r="AB374" s="4">
        <v>0</v>
      </c>
      <c r="AC374" s="4">
        <v>0</v>
      </c>
      <c r="AE374" s="4" t="s">
        <v>182</v>
      </c>
      <c r="AF374" s="4" t="s">
        <v>288</v>
      </c>
      <c r="AG374" s="4" t="s">
        <v>289</v>
      </c>
      <c r="AH374" s="4" t="s">
        <v>270</v>
      </c>
      <c r="AJ374" s="4" t="s">
        <v>288</v>
      </c>
      <c r="AK374" s="4" t="s">
        <v>302</v>
      </c>
      <c r="AM374" s="4" t="s">
        <v>187</v>
      </c>
      <c r="AO374" s="4">
        <v>117</v>
      </c>
      <c r="AP374" s="4">
        <v>10</v>
      </c>
      <c r="AQ374" s="4">
        <v>101030</v>
      </c>
      <c r="AR374" s="4">
        <v>47</v>
      </c>
      <c r="AS374" s="4">
        <v>7</v>
      </c>
      <c r="AU374" s="4">
        <v>1</v>
      </c>
      <c r="AV374" s="4">
        <v>4</v>
      </c>
      <c r="AW374" s="4">
        <v>5</v>
      </c>
      <c r="AX374" s="4">
        <v>23</v>
      </c>
      <c r="AZ374" s="4">
        <v>1</v>
      </c>
      <c r="BA374" s="4">
        <v>6</v>
      </c>
      <c r="BC374" s="4">
        <v>0</v>
      </c>
      <c r="BD374" s="4">
        <v>0</v>
      </c>
      <c r="BE374" s="4">
        <v>0</v>
      </c>
      <c r="BF374" s="4">
        <v>-366832888</v>
      </c>
      <c r="BJ374" s="6">
        <v>1995</v>
      </c>
      <c r="BK374" s="7">
        <f t="shared" si="14"/>
        <v>0</v>
      </c>
      <c r="BL374" s="4" t="str">
        <f t="shared" si="15"/>
        <v>Utility Steam Production</v>
      </c>
    </row>
    <row r="375" spans="1:64" hidden="1" x14ac:dyDescent="0.2">
      <c r="A375" s="4">
        <v>2020</v>
      </c>
      <c r="B375" s="4" t="s">
        <v>11</v>
      </c>
      <c r="C375" s="4" t="s">
        <v>178</v>
      </c>
      <c r="D375" s="4" t="s">
        <v>230</v>
      </c>
      <c r="E375" s="4" t="s">
        <v>329</v>
      </c>
      <c r="F375" s="4" t="s">
        <v>301</v>
      </c>
      <c r="H375" s="4">
        <v>242095.86</v>
      </c>
      <c r="I375" s="4">
        <v>246978.48</v>
      </c>
      <c r="J375" s="4">
        <v>246978.48</v>
      </c>
      <c r="K375" s="4">
        <v>0</v>
      </c>
      <c r="L375" s="4">
        <v>0</v>
      </c>
      <c r="M375" s="4">
        <v>10.34</v>
      </c>
      <c r="N375" s="4">
        <v>241792.05</v>
      </c>
      <c r="O375" s="4">
        <v>246951.09</v>
      </c>
      <c r="P375" s="4">
        <v>246951.09</v>
      </c>
      <c r="Q375" s="4">
        <v>0</v>
      </c>
      <c r="R375" s="4">
        <v>27.39</v>
      </c>
      <c r="S375" s="4">
        <v>228</v>
      </c>
      <c r="T375" s="4">
        <v>43472.03</v>
      </c>
      <c r="U375" s="4">
        <v>43700.03</v>
      </c>
      <c r="V375" s="4">
        <v>228</v>
      </c>
      <c r="W375" s="4">
        <v>0</v>
      </c>
      <c r="X375" s="4">
        <v>0</v>
      </c>
      <c r="Y375" s="4">
        <v>65.819999999999993</v>
      </c>
      <c r="Z375" s="4">
        <v>10.34</v>
      </c>
      <c r="AA375" s="4">
        <v>0</v>
      </c>
      <c r="AB375" s="4">
        <v>0</v>
      </c>
      <c r="AC375" s="4">
        <v>0</v>
      </c>
      <c r="AE375" s="4" t="s">
        <v>182</v>
      </c>
      <c r="AF375" s="4" t="s">
        <v>288</v>
      </c>
      <c r="AG375" s="4" t="s">
        <v>289</v>
      </c>
      <c r="AH375" s="4" t="s">
        <v>270</v>
      </c>
      <c r="AJ375" s="4" t="s">
        <v>288</v>
      </c>
      <c r="AK375" s="4" t="s">
        <v>302</v>
      </c>
      <c r="AM375" s="4" t="s">
        <v>187</v>
      </c>
      <c r="AO375" s="4">
        <v>117</v>
      </c>
      <c r="AP375" s="4">
        <v>10</v>
      </c>
      <c r="AQ375" s="4">
        <v>607</v>
      </c>
      <c r="AR375" s="4">
        <v>47</v>
      </c>
      <c r="AS375" s="4">
        <v>7</v>
      </c>
      <c r="AU375" s="4">
        <v>1</v>
      </c>
      <c r="AV375" s="4">
        <v>4</v>
      </c>
      <c r="AW375" s="4">
        <v>5</v>
      </c>
      <c r="AX375" s="4">
        <v>23</v>
      </c>
      <c r="AZ375" s="4">
        <v>1</v>
      </c>
      <c r="BA375" s="4">
        <v>6</v>
      </c>
      <c r="BC375" s="4">
        <v>0</v>
      </c>
      <c r="BD375" s="4">
        <v>0</v>
      </c>
      <c r="BE375" s="4">
        <v>0</v>
      </c>
      <c r="BF375" s="4">
        <v>-366832804</v>
      </c>
      <c r="BJ375" s="6">
        <v>1995</v>
      </c>
      <c r="BK375" s="7">
        <f t="shared" si="14"/>
        <v>0</v>
      </c>
      <c r="BL375" s="4" t="str">
        <f>'Generic Tax Classes'!$A$2</f>
        <v>Utility Steam Production</v>
      </c>
    </row>
    <row r="376" spans="1:64" hidden="1" x14ac:dyDescent="0.2">
      <c r="A376" s="4">
        <v>2020</v>
      </c>
      <c r="B376" s="4" t="s">
        <v>11</v>
      </c>
      <c r="C376" s="4" t="s">
        <v>178</v>
      </c>
      <c r="D376" s="4" t="s">
        <v>230</v>
      </c>
      <c r="E376" s="4" t="s">
        <v>329</v>
      </c>
      <c r="F376" s="4" t="s">
        <v>301</v>
      </c>
      <c r="H376" s="4">
        <v>214273.08</v>
      </c>
      <c r="I376" s="4">
        <v>258880.05</v>
      </c>
      <c r="J376" s="4">
        <v>258880.05</v>
      </c>
      <c r="K376" s="4">
        <v>0</v>
      </c>
      <c r="L376" s="4">
        <v>0</v>
      </c>
      <c r="M376" s="4">
        <v>9.15</v>
      </c>
      <c r="N376" s="4">
        <v>214004.19</v>
      </c>
      <c r="O376" s="4">
        <v>258850.96</v>
      </c>
      <c r="P376" s="4">
        <v>258850.96</v>
      </c>
      <c r="Q376" s="4">
        <v>0</v>
      </c>
      <c r="R376" s="4">
        <v>29.09</v>
      </c>
      <c r="S376" s="4">
        <v>242.15</v>
      </c>
      <c r="T376" s="4">
        <v>42729.82</v>
      </c>
      <c r="U376" s="4">
        <v>42971.97</v>
      </c>
      <c r="V376" s="4">
        <v>242.15</v>
      </c>
      <c r="W376" s="4">
        <v>0</v>
      </c>
      <c r="X376" s="4">
        <v>0</v>
      </c>
      <c r="Y376" s="4">
        <v>58.25</v>
      </c>
      <c r="Z376" s="4">
        <v>9.15</v>
      </c>
      <c r="AA376" s="4">
        <v>0</v>
      </c>
      <c r="AB376" s="4">
        <v>0</v>
      </c>
      <c r="AC376" s="4">
        <v>0</v>
      </c>
      <c r="AE376" s="4" t="s">
        <v>182</v>
      </c>
      <c r="AF376" s="4" t="s">
        <v>288</v>
      </c>
      <c r="AG376" s="4" t="s">
        <v>289</v>
      </c>
      <c r="AH376" s="4" t="s">
        <v>270</v>
      </c>
      <c r="AJ376" s="4" t="s">
        <v>288</v>
      </c>
      <c r="AK376" s="4" t="s">
        <v>302</v>
      </c>
      <c r="AM376" s="4" t="s">
        <v>330</v>
      </c>
      <c r="AO376" s="4">
        <v>117</v>
      </c>
      <c r="AP376" s="4">
        <v>10</v>
      </c>
      <c r="AQ376" s="4">
        <v>607</v>
      </c>
      <c r="AR376" s="4">
        <v>47</v>
      </c>
      <c r="AS376" s="4">
        <v>7</v>
      </c>
      <c r="AU376" s="4">
        <v>1</v>
      </c>
      <c r="AV376" s="4">
        <v>4</v>
      </c>
      <c r="AW376" s="4">
        <v>5</v>
      </c>
      <c r="AX376" s="4">
        <v>23</v>
      </c>
      <c r="AZ376" s="4">
        <v>1</v>
      </c>
      <c r="BA376" s="4">
        <v>6</v>
      </c>
      <c r="BC376" s="4">
        <v>57</v>
      </c>
      <c r="BD376" s="4">
        <v>0</v>
      </c>
      <c r="BE376" s="4">
        <v>0</v>
      </c>
      <c r="BF376" s="4">
        <v>-366832214</v>
      </c>
      <c r="BJ376" s="6">
        <v>1995</v>
      </c>
      <c r="BK376" s="7">
        <f t="shared" si="14"/>
        <v>0</v>
      </c>
      <c r="BL376" s="4" t="str">
        <f>'Generic Tax Classes'!$A$2</f>
        <v>Utility Steam Production</v>
      </c>
    </row>
    <row r="377" spans="1:64" hidden="1" x14ac:dyDescent="0.2">
      <c r="A377" s="4">
        <v>2020</v>
      </c>
      <c r="B377" s="4" t="s">
        <v>11</v>
      </c>
      <c r="C377" s="4" t="s">
        <v>178</v>
      </c>
      <c r="D377" s="4" t="s">
        <v>112</v>
      </c>
      <c r="E377" s="4" t="s">
        <v>331</v>
      </c>
      <c r="F377" s="4" t="s">
        <v>303</v>
      </c>
      <c r="H377" s="4">
        <v>8698.2800000000007</v>
      </c>
      <c r="I377" s="4">
        <v>8526.65</v>
      </c>
      <c r="J377" s="4">
        <v>8526.65</v>
      </c>
      <c r="K377" s="4">
        <v>0</v>
      </c>
      <c r="L377" s="4">
        <v>0</v>
      </c>
      <c r="M377" s="4">
        <v>296.05</v>
      </c>
      <c r="N377" s="4">
        <v>0</v>
      </c>
      <c r="O377" s="4">
        <v>7612.27</v>
      </c>
      <c r="P377" s="4">
        <v>7612.27</v>
      </c>
      <c r="Q377" s="4">
        <v>0</v>
      </c>
      <c r="R377" s="4">
        <v>914.38</v>
      </c>
      <c r="S377" s="4">
        <v>7612.27</v>
      </c>
      <c r="T377" s="4">
        <v>0</v>
      </c>
      <c r="U377" s="4">
        <v>7612.27</v>
      </c>
      <c r="V377" s="4">
        <v>7612.27</v>
      </c>
      <c r="W377" s="4">
        <v>0</v>
      </c>
      <c r="X377" s="4">
        <v>0</v>
      </c>
      <c r="Y377" s="4">
        <v>1884.46</v>
      </c>
      <c r="Z377" s="4">
        <v>296.05</v>
      </c>
      <c r="AA377" s="4">
        <v>0</v>
      </c>
      <c r="AB377" s="4">
        <v>0</v>
      </c>
      <c r="AC377" s="4">
        <v>0</v>
      </c>
      <c r="AE377" s="4" t="s">
        <v>182</v>
      </c>
      <c r="AF377" s="4" t="s">
        <v>288</v>
      </c>
      <c r="AG377" s="4" t="s">
        <v>289</v>
      </c>
      <c r="AH377" s="4" t="s">
        <v>270</v>
      </c>
      <c r="AJ377" s="4" t="s">
        <v>288</v>
      </c>
      <c r="AK377" s="4" t="s">
        <v>304</v>
      </c>
      <c r="AM377" s="4" t="s">
        <v>187</v>
      </c>
      <c r="AO377" s="4">
        <v>117</v>
      </c>
      <c r="AP377" s="4">
        <v>10</v>
      </c>
      <c r="AQ377" s="4">
        <v>109040</v>
      </c>
      <c r="AR377" s="4">
        <v>49</v>
      </c>
      <c r="AS377" s="4">
        <v>3</v>
      </c>
      <c r="AU377" s="4">
        <v>1</v>
      </c>
      <c r="AV377" s="4">
        <v>4</v>
      </c>
      <c r="AW377" s="4">
        <v>5</v>
      </c>
      <c r="AX377" s="4">
        <v>23</v>
      </c>
      <c r="AZ377" s="4">
        <v>1</v>
      </c>
      <c r="BA377" s="4">
        <v>3</v>
      </c>
      <c r="BC377" s="4">
        <v>0</v>
      </c>
      <c r="BD377" s="4">
        <v>0</v>
      </c>
      <c r="BE377" s="4">
        <v>0</v>
      </c>
      <c r="BF377" s="4">
        <v>-366832882</v>
      </c>
      <c r="BJ377" s="6">
        <v>1996</v>
      </c>
      <c r="BK377" s="7">
        <f t="shared" si="14"/>
        <v>0</v>
      </c>
      <c r="BL377" s="4" t="str">
        <f t="shared" si="15"/>
        <v>Utility General Plant</v>
      </c>
    </row>
    <row r="378" spans="1:64" hidden="1" x14ac:dyDescent="0.2">
      <c r="A378" s="4">
        <v>2020</v>
      </c>
      <c r="B378" s="4" t="s">
        <v>11</v>
      </c>
      <c r="C378" s="4" t="s">
        <v>178</v>
      </c>
      <c r="D378" s="4" t="s">
        <v>272</v>
      </c>
      <c r="E378" s="4" t="s">
        <v>331</v>
      </c>
      <c r="F378" s="4" t="s">
        <v>303</v>
      </c>
      <c r="H378" s="4">
        <v>-20262.669999999998</v>
      </c>
      <c r="I378" s="4">
        <v>-20269.650000000001</v>
      </c>
      <c r="J378" s="4">
        <v>-20269.650000000001</v>
      </c>
      <c r="K378" s="4">
        <v>0</v>
      </c>
      <c r="L378" s="4">
        <v>0</v>
      </c>
      <c r="M378" s="4">
        <v>0</v>
      </c>
      <c r="N378" s="4">
        <v>-20262.669999999998</v>
      </c>
      <c r="O378" s="4">
        <v>-20269.650000000001</v>
      </c>
      <c r="P378" s="4">
        <v>-20269.650000000001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E378" s="4" t="s">
        <v>182</v>
      </c>
      <c r="AF378" s="4" t="s">
        <v>288</v>
      </c>
      <c r="AG378" s="4" t="s">
        <v>289</v>
      </c>
      <c r="AH378" s="4" t="s">
        <v>270</v>
      </c>
      <c r="AJ378" s="4" t="s">
        <v>288</v>
      </c>
      <c r="AK378" s="4" t="s">
        <v>304</v>
      </c>
      <c r="AM378" s="4" t="s">
        <v>187</v>
      </c>
      <c r="AO378" s="4">
        <v>117</v>
      </c>
      <c r="AP378" s="4">
        <v>10</v>
      </c>
      <c r="AQ378" s="4">
        <v>484</v>
      </c>
      <c r="AR378" s="4">
        <v>49</v>
      </c>
      <c r="AS378" s="4">
        <v>3</v>
      </c>
      <c r="AU378" s="4">
        <v>1</v>
      </c>
      <c r="AV378" s="4">
        <v>4</v>
      </c>
      <c r="AW378" s="4">
        <v>5</v>
      </c>
      <c r="AX378" s="4">
        <v>23</v>
      </c>
      <c r="AZ378" s="4">
        <v>1</v>
      </c>
      <c r="BA378" s="4">
        <v>3</v>
      </c>
      <c r="BC378" s="4">
        <v>0</v>
      </c>
      <c r="BD378" s="4">
        <v>0</v>
      </c>
      <c r="BE378" s="4">
        <v>0</v>
      </c>
      <c r="BF378" s="4">
        <v>-366832256</v>
      </c>
      <c r="BJ378" s="6">
        <v>1996</v>
      </c>
      <c r="BK378" s="7">
        <f t="shared" si="14"/>
        <v>0</v>
      </c>
      <c r="BL378" s="4" t="str">
        <f>'Generic Tax Classes'!$A$4</f>
        <v>Utility General Plant</v>
      </c>
    </row>
    <row r="379" spans="1:64" hidden="1" x14ac:dyDescent="0.2">
      <c r="A379" s="4">
        <v>2020</v>
      </c>
      <c r="B379" s="4" t="s">
        <v>11</v>
      </c>
      <c r="C379" s="4" t="s">
        <v>178</v>
      </c>
      <c r="D379" s="4" t="s">
        <v>104</v>
      </c>
      <c r="E379" s="4" t="s">
        <v>331</v>
      </c>
      <c r="F379" s="4" t="s">
        <v>301</v>
      </c>
      <c r="H379" s="4">
        <v>1316116.68</v>
      </c>
      <c r="I379" s="4">
        <v>1880111.23</v>
      </c>
      <c r="J379" s="4">
        <v>1880111.23</v>
      </c>
      <c r="K379" s="4">
        <v>0</v>
      </c>
      <c r="L379" s="4">
        <v>0</v>
      </c>
      <c r="M379" s="4">
        <v>13247.48</v>
      </c>
      <c r="N379" s="4">
        <v>926888.17</v>
      </c>
      <c r="O379" s="4">
        <v>1838803.16</v>
      </c>
      <c r="P379" s="4">
        <v>1838803.16</v>
      </c>
      <c r="Q379" s="4">
        <v>0</v>
      </c>
      <c r="R379" s="4">
        <v>41308.07</v>
      </c>
      <c r="S379" s="4">
        <v>343891.63</v>
      </c>
      <c r="T379" s="4">
        <v>577617.41</v>
      </c>
      <c r="U379" s="4">
        <v>921509.04</v>
      </c>
      <c r="V379" s="4">
        <v>343891.63</v>
      </c>
      <c r="W379" s="4">
        <v>0</v>
      </c>
      <c r="X379" s="4">
        <v>0</v>
      </c>
      <c r="Y379" s="4">
        <v>84325.51</v>
      </c>
      <c r="Z379" s="4">
        <v>13247.48</v>
      </c>
      <c r="AA379" s="4">
        <v>0</v>
      </c>
      <c r="AB379" s="4">
        <v>0</v>
      </c>
      <c r="AC379" s="4">
        <v>0</v>
      </c>
      <c r="AE379" s="4" t="s">
        <v>182</v>
      </c>
      <c r="AF379" s="4" t="s">
        <v>288</v>
      </c>
      <c r="AG379" s="4" t="s">
        <v>289</v>
      </c>
      <c r="AH379" s="4" t="s">
        <v>270</v>
      </c>
      <c r="AJ379" s="4" t="s">
        <v>288</v>
      </c>
      <c r="AK379" s="4" t="s">
        <v>302</v>
      </c>
      <c r="AM379" s="4" t="s">
        <v>187</v>
      </c>
      <c r="AO379" s="4">
        <v>117</v>
      </c>
      <c r="AP379" s="4">
        <v>10</v>
      </c>
      <c r="AQ379" s="4">
        <v>101030</v>
      </c>
      <c r="AR379" s="4">
        <v>49</v>
      </c>
      <c r="AS379" s="4">
        <v>7</v>
      </c>
      <c r="AU379" s="4">
        <v>1</v>
      </c>
      <c r="AV379" s="4">
        <v>4</v>
      </c>
      <c r="AW379" s="4">
        <v>5</v>
      </c>
      <c r="AX379" s="4">
        <v>23</v>
      </c>
      <c r="AZ379" s="4">
        <v>1</v>
      </c>
      <c r="BA379" s="4">
        <v>6</v>
      </c>
      <c r="BC379" s="4">
        <v>0</v>
      </c>
      <c r="BD379" s="4">
        <v>0</v>
      </c>
      <c r="BE379" s="4">
        <v>0</v>
      </c>
      <c r="BF379" s="4">
        <v>-366832941</v>
      </c>
      <c r="BJ379" s="6">
        <v>1996</v>
      </c>
      <c r="BK379" s="7">
        <f t="shared" si="14"/>
        <v>0</v>
      </c>
      <c r="BL379" s="4" t="str">
        <f t="shared" si="15"/>
        <v>Utility Steam Production</v>
      </c>
    </row>
    <row r="380" spans="1:64" hidden="1" x14ac:dyDescent="0.2">
      <c r="A380" s="4">
        <v>2020</v>
      </c>
      <c r="B380" s="4" t="s">
        <v>11</v>
      </c>
      <c r="C380" s="4" t="s">
        <v>178</v>
      </c>
      <c r="D380" s="4" t="s">
        <v>230</v>
      </c>
      <c r="E380" s="4" t="s">
        <v>331</v>
      </c>
      <c r="F380" s="4" t="s">
        <v>301</v>
      </c>
      <c r="H380" s="4">
        <v>350229.64</v>
      </c>
      <c r="I380" s="4">
        <v>349823.42</v>
      </c>
      <c r="J380" s="4">
        <v>349823.42</v>
      </c>
      <c r="K380" s="4">
        <v>0</v>
      </c>
      <c r="L380" s="4">
        <v>0</v>
      </c>
      <c r="M380" s="4">
        <v>14.96</v>
      </c>
      <c r="N380" s="4">
        <v>349790.13</v>
      </c>
      <c r="O380" s="4">
        <v>349776.92</v>
      </c>
      <c r="P380" s="4">
        <v>349776.92</v>
      </c>
      <c r="Q380" s="4">
        <v>0</v>
      </c>
      <c r="R380" s="4">
        <v>46.5</v>
      </c>
      <c r="S380" s="4">
        <v>387.16</v>
      </c>
      <c r="T380" s="4">
        <v>4256.95</v>
      </c>
      <c r="U380" s="4">
        <v>4644.1099999999997</v>
      </c>
      <c r="V380" s="4">
        <v>387.16</v>
      </c>
      <c r="W380" s="4">
        <v>0</v>
      </c>
      <c r="X380" s="4">
        <v>0</v>
      </c>
      <c r="Y380" s="4">
        <v>95.22</v>
      </c>
      <c r="Z380" s="4">
        <v>14.96</v>
      </c>
      <c r="AA380" s="4">
        <v>0</v>
      </c>
      <c r="AB380" s="4">
        <v>0</v>
      </c>
      <c r="AC380" s="4">
        <v>0</v>
      </c>
      <c r="AE380" s="4" t="s">
        <v>182</v>
      </c>
      <c r="AF380" s="4" t="s">
        <v>288</v>
      </c>
      <c r="AG380" s="4" t="s">
        <v>289</v>
      </c>
      <c r="AH380" s="4" t="s">
        <v>270</v>
      </c>
      <c r="AJ380" s="4" t="s">
        <v>288</v>
      </c>
      <c r="AK380" s="4" t="s">
        <v>302</v>
      </c>
      <c r="AM380" s="4" t="s">
        <v>330</v>
      </c>
      <c r="AO380" s="4">
        <v>117</v>
      </c>
      <c r="AP380" s="4">
        <v>10</v>
      </c>
      <c r="AQ380" s="4">
        <v>607</v>
      </c>
      <c r="AR380" s="4">
        <v>49</v>
      </c>
      <c r="AS380" s="4">
        <v>7</v>
      </c>
      <c r="AU380" s="4">
        <v>1</v>
      </c>
      <c r="AV380" s="4">
        <v>4</v>
      </c>
      <c r="AW380" s="4">
        <v>5</v>
      </c>
      <c r="AX380" s="4">
        <v>23</v>
      </c>
      <c r="AZ380" s="4">
        <v>1</v>
      </c>
      <c r="BA380" s="4">
        <v>6</v>
      </c>
      <c r="BC380" s="4">
        <v>57</v>
      </c>
      <c r="BD380" s="4">
        <v>0</v>
      </c>
      <c r="BE380" s="4">
        <v>0</v>
      </c>
      <c r="BF380" s="4">
        <v>-366832733</v>
      </c>
      <c r="BJ380" s="6">
        <v>1996</v>
      </c>
      <c r="BK380" s="7">
        <f t="shared" si="14"/>
        <v>0</v>
      </c>
      <c r="BL380" s="4" t="str">
        <f>'Generic Tax Classes'!$A$2</f>
        <v>Utility Steam Production</v>
      </c>
    </row>
    <row r="381" spans="1:64" hidden="1" x14ac:dyDescent="0.2">
      <c r="A381" s="4">
        <v>2020</v>
      </c>
      <c r="B381" s="4" t="s">
        <v>11</v>
      </c>
      <c r="C381" s="4" t="s">
        <v>178</v>
      </c>
      <c r="D381" s="4" t="s">
        <v>230</v>
      </c>
      <c r="E381" s="4" t="s">
        <v>331</v>
      </c>
      <c r="F381" s="4" t="s">
        <v>301</v>
      </c>
      <c r="H381" s="4">
        <v>127183.45</v>
      </c>
      <c r="I381" s="4">
        <v>144427.39000000001</v>
      </c>
      <c r="J381" s="4">
        <v>144427.39000000001</v>
      </c>
      <c r="K381" s="4">
        <v>0</v>
      </c>
      <c r="L381" s="4">
        <v>0</v>
      </c>
      <c r="M381" s="4">
        <v>5.43</v>
      </c>
      <c r="N381" s="4">
        <v>127023.85</v>
      </c>
      <c r="O381" s="4">
        <v>144408.54</v>
      </c>
      <c r="P381" s="4">
        <v>144408.54</v>
      </c>
      <c r="Q381" s="4">
        <v>0</v>
      </c>
      <c r="R381" s="4">
        <v>18.850000000000001</v>
      </c>
      <c r="S381" s="4">
        <v>156.85</v>
      </c>
      <c r="T381" s="4">
        <v>4420.9399999999996</v>
      </c>
      <c r="U381" s="4">
        <v>4577.79</v>
      </c>
      <c r="V381" s="4">
        <v>156.85</v>
      </c>
      <c r="W381" s="4">
        <v>0</v>
      </c>
      <c r="X381" s="4">
        <v>0</v>
      </c>
      <c r="Y381" s="4">
        <v>34.58</v>
      </c>
      <c r="Z381" s="4">
        <v>5.43</v>
      </c>
      <c r="AA381" s="4">
        <v>0</v>
      </c>
      <c r="AB381" s="4">
        <v>0</v>
      </c>
      <c r="AC381" s="4">
        <v>0</v>
      </c>
      <c r="AE381" s="4" t="s">
        <v>182</v>
      </c>
      <c r="AF381" s="4" t="s">
        <v>288</v>
      </c>
      <c r="AG381" s="4" t="s">
        <v>289</v>
      </c>
      <c r="AH381" s="4" t="s">
        <v>270</v>
      </c>
      <c r="AJ381" s="4" t="s">
        <v>288</v>
      </c>
      <c r="AK381" s="4" t="s">
        <v>302</v>
      </c>
      <c r="AM381" s="4" t="s">
        <v>187</v>
      </c>
      <c r="AO381" s="4">
        <v>117</v>
      </c>
      <c r="AP381" s="4">
        <v>10</v>
      </c>
      <c r="AQ381" s="4">
        <v>607</v>
      </c>
      <c r="AR381" s="4">
        <v>49</v>
      </c>
      <c r="AS381" s="4">
        <v>7</v>
      </c>
      <c r="AU381" s="4">
        <v>1</v>
      </c>
      <c r="AV381" s="4">
        <v>4</v>
      </c>
      <c r="AW381" s="4">
        <v>5</v>
      </c>
      <c r="AX381" s="4">
        <v>23</v>
      </c>
      <c r="AZ381" s="4">
        <v>1</v>
      </c>
      <c r="BA381" s="4">
        <v>6</v>
      </c>
      <c r="BC381" s="4">
        <v>0</v>
      </c>
      <c r="BD381" s="4">
        <v>0</v>
      </c>
      <c r="BE381" s="4">
        <v>0</v>
      </c>
      <c r="BF381" s="4">
        <v>-366832451</v>
      </c>
      <c r="BJ381" s="6">
        <v>1996</v>
      </c>
      <c r="BK381" s="7">
        <f t="shared" si="14"/>
        <v>0</v>
      </c>
      <c r="BL381" s="4" t="str">
        <f>'Generic Tax Classes'!$A$2</f>
        <v>Utility Steam Production</v>
      </c>
    </row>
    <row r="382" spans="1:64" hidden="1" x14ac:dyDescent="0.2">
      <c r="A382" s="4">
        <v>2020</v>
      </c>
      <c r="B382" s="4" t="s">
        <v>11</v>
      </c>
      <c r="C382" s="4" t="s">
        <v>178</v>
      </c>
      <c r="D382" s="4" t="s">
        <v>112</v>
      </c>
      <c r="E382" s="4" t="s">
        <v>332</v>
      </c>
      <c r="F382" s="4" t="s">
        <v>303</v>
      </c>
      <c r="H382" s="4">
        <v>-9163</v>
      </c>
      <c r="I382" s="4">
        <v>-8937.24</v>
      </c>
      <c r="J382" s="4">
        <v>-8937.24</v>
      </c>
      <c r="K382" s="4">
        <v>0</v>
      </c>
      <c r="L382" s="4">
        <v>0</v>
      </c>
      <c r="M382" s="4">
        <v>0</v>
      </c>
      <c r="N382" s="4">
        <v>-9163</v>
      </c>
      <c r="O382" s="4">
        <v>-8937.24</v>
      </c>
      <c r="P382" s="4">
        <v>-8937.24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0</v>
      </c>
      <c r="AE382" s="4" t="s">
        <v>182</v>
      </c>
      <c r="AF382" s="4" t="s">
        <v>288</v>
      </c>
      <c r="AG382" s="4" t="s">
        <v>289</v>
      </c>
      <c r="AH382" s="4" t="s">
        <v>270</v>
      </c>
      <c r="AJ382" s="4" t="s">
        <v>288</v>
      </c>
      <c r="AK382" s="4" t="s">
        <v>304</v>
      </c>
      <c r="AM382" s="4" t="s">
        <v>187</v>
      </c>
      <c r="AO382" s="4">
        <v>117</v>
      </c>
      <c r="AP382" s="4">
        <v>10</v>
      </c>
      <c r="AQ382" s="4">
        <v>109040</v>
      </c>
      <c r="AR382" s="4">
        <v>50</v>
      </c>
      <c r="AS382" s="4">
        <v>3</v>
      </c>
      <c r="AU382" s="4">
        <v>1</v>
      </c>
      <c r="AV382" s="4">
        <v>4</v>
      </c>
      <c r="AW382" s="4">
        <v>5</v>
      </c>
      <c r="AX382" s="4">
        <v>23</v>
      </c>
      <c r="AZ382" s="4">
        <v>1</v>
      </c>
      <c r="BA382" s="4">
        <v>3</v>
      </c>
      <c r="BC382" s="4">
        <v>0</v>
      </c>
      <c r="BD382" s="4">
        <v>0</v>
      </c>
      <c r="BE382" s="4">
        <v>0</v>
      </c>
      <c r="BF382" s="4">
        <v>-366833046</v>
      </c>
      <c r="BJ382" s="6">
        <v>1997</v>
      </c>
      <c r="BK382" s="7">
        <f t="shared" si="14"/>
        <v>0</v>
      </c>
      <c r="BL382" s="4" t="str">
        <f t="shared" si="15"/>
        <v>Utility General Plant</v>
      </c>
    </row>
    <row r="383" spans="1:64" hidden="1" x14ac:dyDescent="0.2">
      <c r="A383" s="4">
        <v>2020</v>
      </c>
      <c r="B383" s="4" t="s">
        <v>11</v>
      </c>
      <c r="C383" s="4" t="s">
        <v>178</v>
      </c>
      <c r="D383" s="4" t="s">
        <v>272</v>
      </c>
      <c r="E383" s="4" t="s">
        <v>332</v>
      </c>
      <c r="F383" s="4" t="s">
        <v>303</v>
      </c>
      <c r="H383" s="4">
        <v>9472.83</v>
      </c>
      <c r="I383" s="4">
        <v>9305.02</v>
      </c>
      <c r="J383" s="4">
        <v>9305.02</v>
      </c>
      <c r="K383" s="4">
        <v>0</v>
      </c>
      <c r="L383" s="4">
        <v>0</v>
      </c>
      <c r="M383" s="4">
        <v>0</v>
      </c>
      <c r="N383" s="4">
        <v>9472.83</v>
      </c>
      <c r="O383" s="4">
        <v>9305.02</v>
      </c>
      <c r="P383" s="4">
        <v>9305.02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0</v>
      </c>
      <c r="AE383" s="4" t="s">
        <v>182</v>
      </c>
      <c r="AF383" s="4" t="s">
        <v>288</v>
      </c>
      <c r="AG383" s="4" t="s">
        <v>289</v>
      </c>
      <c r="AH383" s="4" t="s">
        <v>270</v>
      </c>
      <c r="AJ383" s="4" t="s">
        <v>288</v>
      </c>
      <c r="AK383" s="4" t="s">
        <v>304</v>
      </c>
      <c r="AM383" s="4" t="s">
        <v>187</v>
      </c>
      <c r="AO383" s="4">
        <v>117</v>
      </c>
      <c r="AP383" s="4">
        <v>10</v>
      </c>
      <c r="AQ383" s="4">
        <v>484</v>
      </c>
      <c r="AR383" s="4">
        <v>50</v>
      </c>
      <c r="AS383" s="4">
        <v>3</v>
      </c>
      <c r="AU383" s="4">
        <v>1</v>
      </c>
      <c r="AV383" s="4">
        <v>4</v>
      </c>
      <c r="AW383" s="4">
        <v>5</v>
      </c>
      <c r="AX383" s="4">
        <v>23</v>
      </c>
      <c r="AZ383" s="4">
        <v>1</v>
      </c>
      <c r="BA383" s="4">
        <v>3</v>
      </c>
      <c r="BC383" s="4">
        <v>0</v>
      </c>
      <c r="BD383" s="4">
        <v>0</v>
      </c>
      <c r="BE383" s="4">
        <v>0</v>
      </c>
      <c r="BF383" s="4">
        <v>-366832476</v>
      </c>
      <c r="BJ383" s="6">
        <v>1997</v>
      </c>
      <c r="BK383" s="7">
        <f t="shared" si="14"/>
        <v>0</v>
      </c>
      <c r="BL383" s="4" t="str">
        <f>'Generic Tax Classes'!$A$4</f>
        <v>Utility General Plant</v>
      </c>
    </row>
    <row r="384" spans="1:64" hidden="1" x14ac:dyDescent="0.2">
      <c r="A384" s="4">
        <v>2020</v>
      </c>
      <c r="B384" s="4" t="s">
        <v>11</v>
      </c>
      <c r="C384" s="4" t="s">
        <v>178</v>
      </c>
      <c r="D384" s="4" t="s">
        <v>273</v>
      </c>
      <c r="E384" s="4" t="s">
        <v>332</v>
      </c>
      <c r="F384" s="4" t="s">
        <v>303</v>
      </c>
      <c r="H384" s="4">
        <v>1120.3599999999999</v>
      </c>
      <c r="I384" s="4">
        <v>1097.76</v>
      </c>
      <c r="J384" s="4">
        <v>1097.76</v>
      </c>
      <c r="K384" s="4">
        <v>0</v>
      </c>
      <c r="L384" s="4">
        <v>0</v>
      </c>
      <c r="M384" s="4">
        <v>0</v>
      </c>
      <c r="N384" s="4">
        <v>1120.3599999999999</v>
      </c>
      <c r="O384" s="4">
        <v>1097.76</v>
      </c>
      <c r="P384" s="4">
        <v>1097.76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E384" s="4" t="s">
        <v>182</v>
      </c>
      <c r="AF384" s="4" t="s">
        <v>288</v>
      </c>
      <c r="AG384" s="4" t="s">
        <v>289</v>
      </c>
      <c r="AH384" s="4" t="s">
        <v>270</v>
      </c>
      <c r="AJ384" s="4" t="s">
        <v>288</v>
      </c>
      <c r="AK384" s="4" t="s">
        <v>304</v>
      </c>
      <c r="AM384" s="4" t="s">
        <v>187</v>
      </c>
      <c r="AO384" s="4">
        <v>117</v>
      </c>
      <c r="AP384" s="4">
        <v>10</v>
      </c>
      <c r="AQ384" s="4">
        <v>528</v>
      </c>
      <c r="AR384" s="4">
        <v>50</v>
      </c>
      <c r="AS384" s="4">
        <v>3</v>
      </c>
      <c r="AU384" s="4">
        <v>1</v>
      </c>
      <c r="AV384" s="4">
        <v>4</v>
      </c>
      <c r="AW384" s="4">
        <v>5</v>
      </c>
      <c r="AX384" s="4">
        <v>23</v>
      </c>
      <c r="AZ384" s="4">
        <v>1</v>
      </c>
      <c r="BA384" s="4">
        <v>3</v>
      </c>
      <c r="BC384" s="4">
        <v>0</v>
      </c>
      <c r="BD384" s="4">
        <v>0</v>
      </c>
      <c r="BE384" s="4">
        <v>0</v>
      </c>
      <c r="BF384" s="4">
        <v>-366832440</v>
      </c>
      <c r="BJ384" s="6">
        <v>1997</v>
      </c>
      <c r="BK384" s="7">
        <f t="shared" si="14"/>
        <v>0</v>
      </c>
      <c r="BL384" s="4" t="str">
        <f t="shared" si="15"/>
        <v>Utility Mining Equipment Mitchell</v>
      </c>
    </row>
    <row r="385" spans="1:64" hidden="1" x14ac:dyDescent="0.2">
      <c r="A385" s="4">
        <v>2020</v>
      </c>
      <c r="B385" s="4" t="s">
        <v>11</v>
      </c>
      <c r="C385" s="4" t="s">
        <v>178</v>
      </c>
      <c r="D385" s="4" t="s">
        <v>104</v>
      </c>
      <c r="E385" s="4" t="s">
        <v>332</v>
      </c>
      <c r="F385" s="4" t="s">
        <v>301</v>
      </c>
      <c r="H385" s="4">
        <v>0</v>
      </c>
      <c r="I385" s="4">
        <v>21397.38</v>
      </c>
      <c r="J385" s="4">
        <v>21397.38</v>
      </c>
      <c r="K385" s="4">
        <v>0</v>
      </c>
      <c r="L385" s="4">
        <v>0</v>
      </c>
      <c r="M385" s="4">
        <v>0</v>
      </c>
      <c r="N385" s="4">
        <v>0</v>
      </c>
      <c r="O385" s="4">
        <v>21397.38</v>
      </c>
      <c r="P385" s="4">
        <v>21397.38</v>
      </c>
      <c r="Q385" s="4">
        <v>0</v>
      </c>
      <c r="R385" s="4">
        <v>0</v>
      </c>
      <c r="S385" s="4">
        <v>0</v>
      </c>
      <c r="T385" s="4">
        <v>21397.360000000001</v>
      </c>
      <c r="U385" s="4">
        <v>21397.360000000001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E385" s="4" t="s">
        <v>182</v>
      </c>
      <c r="AF385" s="4" t="s">
        <v>288</v>
      </c>
      <c r="AG385" s="4" t="s">
        <v>289</v>
      </c>
      <c r="AH385" s="4" t="s">
        <v>270</v>
      </c>
      <c r="AJ385" s="4" t="s">
        <v>288</v>
      </c>
      <c r="AK385" s="4" t="s">
        <v>302</v>
      </c>
      <c r="AM385" s="4" t="s">
        <v>187</v>
      </c>
      <c r="AO385" s="4">
        <v>117</v>
      </c>
      <c r="AP385" s="4">
        <v>10</v>
      </c>
      <c r="AQ385" s="4">
        <v>101030</v>
      </c>
      <c r="AR385" s="4">
        <v>50</v>
      </c>
      <c r="AS385" s="4">
        <v>7</v>
      </c>
      <c r="AU385" s="4">
        <v>1</v>
      </c>
      <c r="AV385" s="4">
        <v>4</v>
      </c>
      <c r="AW385" s="4">
        <v>5</v>
      </c>
      <c r="AX385" s="4">
        <v>23</v>
      </c>
      <c r="AZ385" s="4">
        <v>1</v>
      </c>
      <c r="BA385" s="4">
        <v>6</v>
      </c>
      <c r="BC385" s="4">
        <v>0</v>
      </c>
      <c r="BD385" s="4">
        <v>0</v>
      </c>
      <c r="BE385" s="4">
        <v>0</v>
      </c>
      <c r="BF385" s="4">
        <v>-366833006</v>
      </c>
      <c r="BJ385" s="6">
        <v>1997</v>
      </c>
      <c r="BK385" s="7">
        <f t="shared" si="14"/>
        <v>0</v>
      </c>
      <c r="BL385" s="4" t="str">
        <f t="shared" si="15"/>
        <v>Utility Steam Production</v>
      </c>
    </row>
    <row r="386" spans="1:64" hidden="1" x14ac:dyDescent="0.2">
      <c r="A386" s="4">
        <v>2020</v>
      </c>
      <c r="B386" s="4" t="s">
        <v>11</v>
      </c>
      <c r="C386" s="4" t="s">
        <v>178</v>
      </c>
      <c r="D386" s="4" t="s">
        <v>230</v>
      </c>
      <c r="E386" s="4" t="s">
        <v>332</v>
      </c>
      <c r="F386" s="4" t="s">
        <v>301</v>
      </c>
      <c r="H386" s="4">
        <v>1134838.99</v>
      </c>
      <c r="I386" s="4">
        <v>1297151.29</v>
      </c>
      <c r="J386" s="4">
        <v>1297151.29</v>
      </c>
      <c r="K386" s="4">
        <v>0</v>
      </c>
      <c r="L386" s="4">
        <v>0</v>
      </c>
      <c r="M386" s="4">
        <v>59.68</v>
      </c>
      <c r="N386" s="4">
        <v>1133085.56</v>
      </c>
      <c r="O386" s="4">
        <v>1296944.03</v>
      </c>
      <c r="P386" s="4">
        <v>1296944.03</v>
      </c>
      <c r="Q386" s="4">
        <v>0</v>
      </c>
      <c r="R386" s="4">
        <v>207.26</v>
      </c>
      <c r="S386" s="4">
        <v>1725.51</v>
      </c>
      <c r="T386" s="4">
        <v>46238.96</v>
      </c>
      <c r="U386" s="4">
        <v>47964.47</v>
      </c>
      <c r="V386" s="4">
        <v>1725.51</v>
      </c>
      <c r="W386" s="4">
        <v>0</v>
      </c>
      <c r="X386" s="4">
        <v>0</v>
      </c>
      <c r="Y386" s="4">
        <v>379.88</v>
      </c>
      <c r="Z386" s="4">
        <v>59.68</v>
      </c>
      <c r="AA386" s="4">
        <v>0</v>
      </c>
      <c r="AB386" s="4">
        <v>0</v>
      </c>
      <c r="AC386" s="4">
        <v>0</v>
      </c>
      <c r="AE386" s="4" t="s">
        <v>182</v>
      </c>
      <c r="AF386" s="4" t="s">
        <v>288</v>
      </c>
      <c r="AG386" s="4" t="s">
        <v>289</v>
      </c>
      <c r="AH386" s="4" t="s">
        <v>270</v>
      </c>
      <c r="AJ386" s="4" t="s">
        <v>288</v>
      </c>
      <c r="AK386" s="4" t="s">
        <v>302</v>
      </c>
      <c r="AM386" s="4" t="s">
        <v>187</v>
      </c>
      <c r="AO386" s="4">
        <v>117</v>
      </c>
      <c r="AP386" s="4">
        <v>10</v>
      </c>
      <c r="AQ386" s="4">
        <v>607</v>
      </c>
      <c r="AR386" s="4">
        <v>50</v>
      </c>
      <c r="AS386" s="4">
        <v>7</v>
      </c>
      <c r="AU386" s="4">
        <v>1</v>
      </c>
      <c r="AV386" s="4">
        <v>4</v>
      </c>
      <c r="AW386" s="4">
        <v>5</v>
      </c>
      <c r="AX386" s="4">
        <v>23</v>
      </c>
      <c r="AZ386" s="4">
        <v>1</v>
      </c>
      <c r="BA386" s="4">
        <v>6</v>
      </c>
      <c r="BC386" s="4">
        <v>0</v>
      </c>
      <c r="BD386" s="4">
        <v>0</v>
      </c>
      <c r="BE386" s="4">
        <v>0</v>
      </c>
      <c r="BF386" s="4">
        <v>-366832842</v>
      </c>
      <c r="BJ386" s="6">
        <v>1997</v>
      </c>
      <c r="BK386" s="7">
        <f t="shared" si="14"/>
        <v>0</v>
      </c>
      <c r="BL386" s="4" t="str">
        <f>'Generic Tax Classes'!$A$2</f>
        <v>Utility Steam Production</v>
      </c>
    </row>
    <row r="387" spans="1:64" hidden="1" x14ac:dyDescent="0.2">
      <c r="A387" s="4">
        <v>2020</v>
      </c>
      <c r="B387" s="4" t="s">
        <v>11</v>
      </c>
      <c r="C387" s="4" t="s">
        <v>178</v>
      </c>
      <c r="D387" s="4" t="s">
        <v>230</v>
      </c>
      <c r="E387" s="4" t="s">
        <v>332</v>
      </c>
      <c r="F387" s="4" t="s">
        <v>301</v>
      </c>
      <c r="H387" s="4">
        <v>1447410.41</v>
      </c>
      <c r="I387" s="4">
        <v>1448131.5</v>
      </c>
      <c r="J387" s="4">
        <v>1448131.5</v>
      </c>
      <c r="K387" s="4">
        <v>0</v>
      </c>
      <c r="L387" s="4">
        <v>0</v>
      </c>
      <c r="M387" s="4">
        <v>76.12</v>
      </c>
      <c r="N387" s="4">
        <v>1445174.03</v>
      </c>
      <c r="O387" s="4">
        <v>1447895.23</v>
      </c>
      <c r="P387" s="4">
        <v>1447895.23</v>
      </c>
      <c r="Q387" s="4">
        <v>0</v>
      </c>
      <c r="R387" s="4">
        <v>236.27</v>
      </c>
      <c r="S387" s="4">
        <v>1966.92</v>
      </c>
      <c r="T387" s="4">
        <v>22202.62</v>
      </c>
      <c r="U387" s="4">
        <v>24169.54</v>
      </c>
      <c r="V387" s="4">
        <v>1966.92</v>
      </c>
      <c r="W387" s="4">
        <v>0</v>
      </c>
      <c r="X387" s="4">
        <v>0</v>
      </c>
      <c r="Y387" s="4">
        <v>484.51</v>
      </c>
      <c r="Z387" s="4">
        <v>76.12</v>
      </c>
      <c r="AA387" s="4">
        <v>0</v>
      </c>
      <c r="AB387" s="4">
        <v>0</v>
      </c>
      <c r="AC387" s="4">
        <v>0</v>
      </c>
      <c r="AE387" s="4" t="s">
        <v>182</v>
      </c>
      <c r="AF387" s="4" t="s">
        <v>288</v>
      </c>
      <c r="AG387" s="4" t="s">
        <v>289</v>
      </c>
      <c r="AH387" s="4" t="s">
        <v>270</v>
      </c>
      <c r="AJ387" s="4" t="s">
        <v>288</v>
      </c>
      <c r="AK387" s="4" t="s">
        <v>302</v>
      </c>
      <c r="AM387" s="4" t="s">
        <v>330</v>
      </c>
      <c r="AO387" s="4">
        <v>117</v>
      </c>
      <c r="AP387" s="4">
        <v>10</v>
      </c>
      <c r="AQ387" s="4">
        <v>607</v>
      </c>
      <c r="AR387" s="4">
        <v>50</v>
      </c>
      <c r="AS387" s="4">
        <v>7</v>
      </c>
      <c r="AU387" s="4">
        <v>1</v>
      </c>
      <c r="AV387" s="4">
        <v>4</v>
      </c>
      <c r="AW387" s="4">
        <v>5</v>
      </c>
      <c r="AX387" s="4">
        <v>23</v>
      </c>
      <c r="AZ387" s="4">
        <v>1</v>
      </c>
      <c r="BA387" s="4">
        <v>6</v>
      </c>
      <c r="BC387" s="4">
        <v>57</v>
      </c>
      <c r="BD387" s="4">
        <v>0</v>
      </c>
      <c r="BE387" s="4">
        <v>0</v>
      </c>
      <c r="BF387" s="4">
        <v>-366832382</v>
      </c>
      <c r="BJ387" s="6">
        <v>1997</v>
      </c>
      <c r="BK387" s="7">
        <f t="shared" si="14"/>
        <v>0</v>
      </c>
      <c r="BL387" s="4" t="str">
        <f>'Generic Tax Classes'!$A$2</f>
        <v>Utility Steam Production</v>
      </c>
    </row>
    <row r="388" spans="1:64" hidden="1" x14ac:dyDescent="0.2">
      <c r="A388" s="4">
        <v>2020</v>
      </c>
      <c r="B388" s="4" t="s">
        <v>11</v>
      </c>
      <c r="C388" s="4" t="s">
        <v>178</v>
      </c>
      <c r="D388" s="4" t="s">
        <v>236</v>
      </c>
      <c r="E388" s="4" t="s">
        <v>333</v>
      </c>
      <c r="F388" s="4" t="s">
        <v>301</v>
      </c>
      <c r="H388" s="4">
        <v>75670.62</v>
      </c>
      <c r="I388" s="4">
        <v>84327.92</v>
      </c>
      <c r="J388" s="4">
        <v>84327.92</v>
      </c>
      <c r="K388" s="4">
        <v>0</v>
      </c>
      <c r="L388" s="4">
        <v>0</v>
      </c>
      <c r="M388" s="4">
        <v>0</v>
      </c>
      <c r="N388" s="4">
        <v>75670.62</v>
      </c>
      <c r="O388" s="4">
        <v>84327.92</v>
      </c>
      <c r="P388" s="4">
        <v>84327.92</v>
      </c>
      <c r="Q388" s="4">
        <v>0</v>
      </c>
      <c r="R388" s="4">
        <v>0</v>
      </c>
      <c r="S388" s="4">
        <v>0</v>
      </c>
      <c r="T388" s="4">
        <v>7976.11</v>
      </c>
      <c r="U388" s="4">
        <v>7976.11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E388" s="4" t="s">
        <v>182</v>
      </c>
      <c r="AF388" s="4" t="s">
        <v>288</v>
      </c>
      <c r="AG388" s="4" t="s">
        <v>289</v>
      </c>
      <c r="AH388" s="4" t="s">
        <v>270</v>
      </c>
      <c r="AJ388" s="4" t="s">
        <v>288</v>
      </c>
      <c r="AK388" s="4" t="s">
        <v>302</v>
      </c>
      <c r="AM388" s="4" t="s">
        <v>187</v>
      </c>
      <c r="AO388" s="4">
        <v>117</v>
      </c>
      <c r="AP388" s="4">
        <v>10</v>
      </c>
      <c r="AQ388" s="4">
        <v>592</v>
      </c>
      <c r="AR388" s="4">
        <v>51</v>
      </c>
      <c r="AS388" s="4">
        <v>7</v>
      </c>
      <c r="AU388" s="4">
        <v>1</v>
      </c>
      <c r="AV388" s="4">
        <v>4</v>
      </c>
      <c r="AW388" s="4">
        <v>5</v>
      </c>
      <c r="AX388" s="4">
        <v>23</v>
      </c>
      <c r="AZ388" s="4">
        <v>1</v>
      </c>
      <c r="BA388" s="4">
        <v>6</v>
      </c>
      <c r="BC388" s="4">
        <v>0</v>
      </c>
      <c r="BD388" s="4">
        <v>0</v>
      </c>
      <c r="BE388" s="4">
        <v>0</v>
      </c>
      <c r="BF388" s="4">
        <v>-366832551</v>
      </c>
      <c r="BJ388" s="6">
        <v>1998</v>
      </c>
      <c r="BK388" s="7">
        <f t="shared" ref="BK388:BK441" si="16">O388-P388</f>
        <v>0</v>
      </c>
      <c r="BL388" s="4" t="str">
        <f t="shared" ref="BL388:BL441" si="17">D388</f>
        <v>Util Steam Improv Mitchell</v>
      </c>
    </row>
    <row r="389" spans="1:64" hidden="1" x14ac:dyDescent="0.2">
      <c r="A389" s="4">
        <v>2020</v>
      </c>
      <c r="B389" s="4" t="s">
        <v>11</v>
      </c>
      <c r="C389" s="4" t="s">
        <v>178</v>
      </c>
      <c r="D389" s="4" t="s">
        <v>112</v>
      </c>
      <c r="E389" s="4" t="s">
        <v>333</v>
      </c>
      <c r="F389" s="4" t="s">
        <v>303</v>
      </c>
      <c r="H389" s="4">
        <v>53844</v>
      </c>
      <c r="I389" s="4">
        <v>52649.81</v>
      </c>
      <c r="J389" s="4">
        <v>52649.81</v>
      </c>
      <c r="K389" s="4">
        <v>0</v>
      </c>
      <c r="L389" s="4">
        <v>0</v>
      </c>
      <c r="M389" s="4">
        <v>1832.59</v>
      </c>
      <c r="N389" s="4">
        <v>0</v>
      </c>
      <c r="O389" s="4">
        <v>47003.74</v>
      </c>
      <c r="P389" s="4">
        <v>47003.74</v>
      </c>
      <c r="Q389" s="4">
        <v>0</v>
      </c>
      <c r="R389" s="4">
        <v>5646.07</v>
      </c>
      <c r="S389" s="4">
        <v>47003.74</v>
      </c>
      <c r="T389" s="4">
        <v>0</v>
      </c>
      <c r="U389" s="4">
        <v>47003.74</v>
      </c>
      <c r="V389" s="4">
        <v>47003.74</v>
      </c>
      <c r="W389" s="4">
        <v>0</v>
      </c>
      <c r="X389" s="4">
        <v>0</v>
      </c>
      <c r="Y389" s="4">
        <v>11665.19</v>
      </c>
      <c r="Z389" s="4">
        <v>1832.59</v>
      </c>
      <c r="AA389" s="4">
        <v>0</v>
      </c>
      <c r="AB389" s="4">
        <v>0</v>
      </c>
      <c r="AC389" s="4">
        <v>0</v>
      </c>
      <c r="AE389" s="4" t="s">
        <v>182</v>
      </c>
      <c r="AF389" s="4" t="s">
        <v>288</v>
      </c>
      <c r="AG389" s="4" t="s">
        <v>289</v>
      </c>
      <c r="AH389" s="4" t="s">
        <v>270</v>
      </c>
      <c r="AJ389" s="4" t="s">
        <v>288</v>
      </c>
      <c r="AK389" s="4" t="s">
        <v>304</v>
      </c>
      <c r="AM389" s="4" t="s">
        <v>187</v>
      </c>
      <c r="AO389" s="4">
        <v>117</v>
      </c>
      <c r="AP389" s="4">
        <v>10</v>
      </c>
      <c r="AQ389" s="4">
        <v>109040</v>
      </c>
      <c r="AR389" s="4">
        <v>51</v>
      </c>
      <c r="AS389" s="4">
        <v>3</v>
      </c>
      <c r="AU389" s="4">
        <v>1</v>
      </c>
      <c r="AV389" s="4">
        <v>4</v>
      </c>
      <c r="AW389" s="4">
        <v>5</v>
      </c>
      <c r="AX389" s="4">
        <v>23</v>
      </c>
      <c r="AZ389" s="4">
        <v>1</v>
      </c>
      <c r="BA389" s="4">
        <v>3</v>
      </c>
      <c r="BC389" s="4">
        <v>0</v>
      </c>
      <c r="BD389" s="4">
        <v>0</v>
      </c>
      <c r="BE389" s="4">
        <v>0</v>
      </c>
      <c r="BF389" s="4">
        <v>-366832944</v>
      </c>
      <c r="BJ389" s="6">
        <v>1998</v>
      </c>
      <c r="BK389" s="7">
        <f t="shared" si="16"/>
        <v>0</v>
      </c>
      <c r="BL389" s="4" t="str">
        <f t="shared" si="17"/>
        <v>Utility General Plant</v>
      </c>
    </row>
    <row r="390" spans="1:64" hidden="1" x14ac:dyDescent="0.2">
      <c r="A390" s="4">
        <v>2020</v>
      </c>
      <c r="B390" s="4" t="s">
        <v>11</v>
      </c>
      <c r="C390" s="4" t="s">
        <v>178</v>
      </c>
      <c r="D390" s="4" t="s">
        <v>272</v>
      </c>
      <c r="E390" s="4" t="s">
        <v>333</v>
      </c>
      <c r="F390" s="4" t="s">
        <v>303</v>
      </c>
      <c r="H390" s="4">
        <v>15089.99</v>
      </c>
      <c r="I390" s="4">
        <v>15108.51</v>
      </c>
      <c r="J390" s="4">
        <v>15108.51</v>
      </c>
      <c r="K390" s="4">
        <v>0</v>
      </c>
      <c r="L390" s="4">
        <v>0</v>
      </c>
      <c r="M390" s="4">
        <v>0</v>
      </c>
      <c r="N390" s="4">
        <v>15089.99</v>
      </c>
      <c r="O390" s="4">
        <v>15108.51</v>
      </c>
      <c r="P390" s="4">
        <v>15108.51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0</v>
      </c>
      <c r="AE390" s="4" t="s">
        <v>182</v>
      </c>
      <c r="AF390" s="4" t="s">
        <v>288</v>
      </c>
      <c r="AG390" s="4" t="s">
        <v>289</v>
      </c>
      <c r="AH390" s="4" t="s">
        <v>270</v>
      </c>
      <c r="AJ390" s="4" t="s">
        <v>288</v>
      </c>
      <c r="AK390" s="4" t="s">
        <v>304</v>
      </c>
      <c r="AM390" s="4" t="s">
        <v>187</v>
      </c>
      <c r="AO390" s="4">
        <v>117</v>
      </c>
      <c r="AP390" s="4">
        <v>10</v>
      </c>
      <c r="AQ390" s="4">
        <v>484</v>
      </c>
      <c r="AR390" s="4">
        <v>51</v>
      </c>
      <c r="AS390" s="4">
        <v>3</v>
      </c>
      <c r="AU390" s="4">
        <v>1</v>
      </c>
      <c r="AV390" s="4">
        <v>4</v>
      </c>
      <c r="AW390" s="4">
        <v>5</v>
      </c>
      <c r="AX390" s="4">
        <v>23</v>
      </c>
      <c r="AZ390" s="4">
        <v>1</v>
      </c>
      <c r="BA390" s="4">
        <v>3</v>
      </c>
      <c r="BC390" s="4">
        <v>0</v>
      </c>
      <c r="BD390" s="4">
        <v>0</v>
      </c>
      <c r="BE390" s="4">
        <v>0</v>
      </c>
      <c r="BF390" s="4">
        <v>-366832460</v>
      </c>
      <c r="BJ390" s="6">
        <v>1998</v>
      </c>
      <c r="BK390" s="7">
        <f t="shared" si="16"/>
        <v>0</v>
      </c>
      <c r="BL390" s="4" t="str">
        <f>'Generic Tax Classes'!$A$4</f>
        <v>Utility General Plant</v>
      </c>
    </row>
    <row r="391" spans="1:64" hidden="1" x14ac:dyDescent="0.2">
      <c r="A391" s="4">
        <v>2020</v>
      </c>
      <c r="B391" s="4" t="s">
        <v>11</v>
      </c>
      <c r="C391" s="4" t="s">
        <v>178</v>
      </c>
      <c r="D391" s="4" t="s">
        <v>273</v>
      </c>
      <c r="E391" s="4" t="s">
        <v>333</v>
      </c>
      <c r="F391" s="4" t="s">
        <v>303</v>
      </c>
      <c r="H391" s="4">
        <v>312.83999999999997</v>
      </c>
      <c r="I391" s="4">
        <v>306.83999999999997</v>
      </c>
      <c r="J391" s="4">
        <v>306.83999999999997</v>
      </c>
      <c r="K391" s="4">
        <v>0</v>
      </c>
      <c r="L391" s="4">
        <v>0</v>
      </c>
      <c r="M391" s="4">
        <v>0</v>
      </c>
      <c r="N391" s="4">
        <v>312.83999999999997</v>
      </c>
      <c r="O391" s="4">
        <v>306.83999999999997</v>
      </c>
      <c r="P391" s="4">
        <v>306.83999999999997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  <c r="AC391" s="4">
        <v>0</v>
      </c>
      <c r="AE391" s="4" t="s">
        <v>182</v>
      </c>
      <c r="AF391" s="4" t="s">
        <v>288</v>
      </c>
      <c r="AG391" s="4" t="s">
        <v>289</v>
      </c>
      <c r="AH391" s="4" t="s">
        <v>270</v>
      </c>
      <c r="AJ391" s="4" t="s">
        <v>288</v>
      </c>
      <c r="AK391" s="4" t="s">
        <v>304</v>
      </c>
      <c r="AM391" s="4" t="s">
        <v>187</v>
      </c>
      <c r="AO391" s="4">
        <v>117</v>
      </c>
      <c r="AP391" s="4">
        <v>10</v>
      </c>
      <c r="AQ391" s="4">
        <v>528</v>
      </c>
      <c r="AR391" s="4">
        <v>51</v>
      </c>
      <c r="AS391" s="4">
        <v>3</v>
      </c>
      <c r="AU391" s="4">
        <v>1</v>
      </c>
      <c r="AV391" s="4">
        <v>4</v>
      </c>
      <c r="AW391" s="4">
        <v>5</v>
      </c>
      <c r="AX391" s="4">
        <v>23</v>
      </c>
      <c r="AZ391" s="4">
        <v>1</v>
      </c>
      <c r="BA391" s="4">
        <v>3</v>
      </c>
      <c r="BC391" s="4">
        <v>0</v>
      </c>
      <c r="BD391" s="4">
        <v>0</v>
      </c>
      <c r="BE391" s="4">
        <v>0</v>
      </c>
      <c r="BF391" s="4">
        <v>-366832234</v>
      </c>
      <c r="BJ391" s="6">
        <v>1998</v>
      </c>
      <c r="BK391" s="7">
        <f t="shared" si="16"/>
        <v>0</v>
      </c>
      <c r="BL391" s="4" t="str">
        <f t="shared" si="17"/>
        <v>Utility Mining Equipment Mitchell</v>
      </c>
    </row>
    <row r="392" spans="1:64" hidden="1" x14ac:dyDescent="0.2">
      <c r="A392" s="4">
        <v>2020</v>
      </c>
      <c r="B392" s="4" t="s">
        <v>11</v>
      </c>
      <c r="C392" s="4" t="s">
        <v>178</v>
      </c>
      <c r="D392" s="4" t="s">
        <v>104</v>
      </c>
      <c r="E392" s="4" t="s">
        <v>333</v>
      </c>
      <c r="F392" s="4" t="s">
        <v>301</v>
      </c>
      <c r="H392" s="4">
        <v>0</v>
      </c>
      <c r="I392" s="4">
        <v>3201.4</v>
      </c>
      <c r="J392" s="4">
        <v>3201.4</v>
      </c>
      <c r="K392" s="4">
        <v>0</v>
      </c>
      <c r="L392" s="4">
        <v>0</v>
      </c>
      <c r="M392" s="4">
        <v>0</v>
      </c>
      <c r="N392" s="4">
        <v>0</v>
      </c>
      <c r="O392" s="4">
        <v>3201.4</v>
      </c>
      <c r="P392" s="4">
        <v>3201.4</v>
      </c>
      <c r="Q392" s="4">
        <v>0</v>
      </c>
      <c r="R392" s="4">
        <v>0</v>
      </c>
      <c r="S392" s="4">
        <v>0</v>
      </c>
      <c r="T392" s="4">
        <v>3201.42</v>
      </c>
      <c r="U392" s="4">
        <v>3201.42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  <c r="AB392" s="4">
        <v>0</v>
      </c>
      <c r="AC392" s="4">
        <v>0</v>
      </c>
      <c r="AE392" s="4" t="s">
        <v>182</v>
      </c>
      <c r="AF392" s="4" t="s">
        <v>288</v>
      </c>
      <c r="AG392" s="4" t="s">
        <v>289</v>
      </c>
      <c r="AH392" s="4" t="s">
        <v>270</v>
      </c>
      <c r="AJ392" s="4" t="s">
        <v>288</v>
      </c>
      <c r="AK392" s="4" t="s">
        <v>302</v>
      </c>
      <c r="AM392" s="4" t="s">
        <v>187</v>
      </c>
      <c r="AO392" s="4">
        <v>117</v>
      </c>
      <c r="AP392" s="4">
        <v>10</v>
      </c>
      <c r="AQ392" s="4">
        <v>101030</v>
      </c>
      <c r="AR392" s="4">
        <v>51</v>
      </c>
      <c r="AS392" s="4">
        <v>7</v>
      </c>
      <c r="AU392" s="4">
        <v>1</v>
      </c>
      <c r="AV392" s="4">
        <v>4</v>
      </c>
      <c r="AW392" s="4">
        <v>5</v>
      </c>
      <c r="AX392" s="4">
        <v>23</v>
      </c>
      <c r="AZ392" s="4">
        <v>1</v>
      </c>
      <c r="BA392" s="4">
        <v>6</v>
      </c>
      <c r="BC392" s="4">
        <v>0</v>
      </c>
      <c r="BD392" s="4">
        <v>0</v>
      </c>
      <c r="BE392" s="4">
        <v>0</v>
      </c>
      <c r="BF392" s="4">
        <v>-366833012</v>
      </c>
      <c r="BJ392" s="6">
        <v>1998</v>
      </c>
      <c r="BK392" s="7">
        <f t="shared" si="16"/>
        <v>0</v>
      </c>
      <c r="BL392" s="4" t="str">
        <f t="shared" si="17"/>
        <v>Utility Steam Production</v>
      </c>
    </row>
    <row r="393" spans="1:64" hidden="1" x14ac:dyDescent="0.2">
      <c r="A393" s="4">
        <v>2020</v>
      </c>
      <c r="B393" s="4" t="s">
        <v>11</v>
      </c>
      <c r="C393" s="4" t="s">
        <v>178</v>
      </c>
      <c r="D393" s="4" t="s">
        <v>230</v>
      </c>
      <c r="E393" s="4" t="s">
        <v>333</v>
      </c>
      <c r="F393" s="4" t="s">
        <v>301</v>
      </c>
      <c r="H393" s="4">
        <v>17887.89</v>
      </c>
      <c r="I393" s="4">
        <v>28141.8</v>
      </c>
      <c r="J393" s="4">
        <v>28141.8</v>
      </c>
      <c r="K393" s="4">
        <v>0</v>
      </c>
      <c r="L393" s="4">
        <v>0</v>
      </c>
      <c r="M393" s="4">
        <v>0</v>
      </c>
      <c r="N393" s="4">
        <v>17887.849999999999</v>
      </c>
      <c r="O393" s="4">
        <v>28141.8</v>
      </c>
      <c r="P393" s="4">
        <v>28141.8</v>
      </c>
      <c r="Q393" s="4">
        <v>0</v>
      </c>
      <c r="R393" s="4">
        <v>0</v>
      </c>
      <c r="S393" s="4">
        <v>0.04</v>
      </c>
      <c r="T393" s="4">
        <v>8521.66</v>
      </c>
      <c r="U393" s="4">
        <v>8521.7000000000007</v>
      </c>
      <c r="V393" s="4">
        <v>0.04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  <c r="AC393" s="4">
        <v>0</v>
      </c>
      <c r="AE393" s="4" t="s">
        <v>182</v>
      </c>
      <c r="AF393" s="4" t="s">
        <v>288</v>
      </c>
      <c r="AG393" s="4" t="s">
        <v>289</v>
      </c>
      <c r="AH393" s="4" t="s">
        <v>270</v>
      </c>
      <c r="AJ393" s="4" t="s">
        <v>288</v>
      </c>
      <c r="AK393" s="4" t="s">
        <v>302</v>
      </c>
      <c r="AM393" s="4" t="s">
        <v>330</v>
      </c>
      <c r="AO393" s="4">
        <v>117</v>
      </c>
      <c r="AP393" s="4">
        <v>10</v>
      </c>
      <c r="AQ393" s="4">
        <v>607</v>
      </c>
      <c r="AR393" s="4">
        <v>51</v>
      </c>
      <c r="AS393" s="4">
        <v>7</v>
      </c>
      <c r="AU393" s="4">
        <v>1</v>
      </c>
      <c r="AV393" s="4">
        <v>4</v>
      </c>
      <c r="AW393" s="4">
        <v>5</v>
      </c>
      <c r="AX393" s="4">
        <v>23</v>
      </c>
      <c r="AZ393" s="4">
        <v>1</v>
      </c>
      <c r="BA393" s="4">
        <v>6</v>
      </c>
      <c r="BC393" s="4">
        <v>57</v>
      </c>
      <c r="BD393" s="4">
        <v>0</v>
      </c>
      <c r="BE393" s="4">
        <v>0</v>
      </c>
      <c r="BF393" s="4">
        <v>-366832629</v>
      </c>
      <c r="BJ393" s="6">
        <v>1998</v>
      </c>
      <c r="BK393" s="7">
        <f t="shared" si="16"/>
        <v>0</v>
      </c>
      <c r="BL393" s="4" t="str">
        <f>'Generic Tax Classes'!$A$2</f>
        <v>Utility Steam Production</v>
      </c>
    </row>
    <row r="394" spans="1:64" hidden="1" x14ac:dyDescent="0.2">
      <c r="A394" s="4">
        <v>2020</v>
      </c>
      <c r="B394" s="4" t="s">
        <v>11</v>
      </c>
      <c r="C394" s="4" t="s">
        <v>178</v>
      </c>
      <c r="D394" s="4" t="s">
        <v>230</v>
      </c>
      <c r="E394" s="4" t="s">
        <v>333</v>
      </c>
      <c r="F394" s="4" t="s">
        <v>301</v>
      </c>
      <c r="H394" s="4">
        <v>199657.04</v>
      </c>
      <c r="I394" s="4">
        <v>324194.09999999998</v>
      </c>
      <c r="J394" s="4">
        <v>324194.09999999998</v>
      </c>
      <c r="K394" s="4">
        <v>0</v>
      </c>
      <c r="L394" s="4">
        <v>0</v>
      </c>
      <c r="M394" s="4">
        <v>0.02</v>
      </c>
      <c r="N394" s="4">
        <v>199656.56</v>
      </c>
      <c r="O394" s="4">
        <v>324194.05</v>
      </c>
      <c r="P394" s="4">
        <v>324194.05</v>
      </c>
      <c r="Q394" s="4">
        <v>0</v>
      </c>
      <c r="R394" s="4">
        <v>0.05</v>
      </c>
      <c r="S394" s="4">
        <v>0.41</v>
      </c>
      <c r="T394" s="4">
        <v>134242.73000000001</v>
      </c>
      <c r="U394" s="4">
        <v>134243.14000000001</v>
      </c>
      <c r="V394" s="4">
        <v>0.41</v>
      </c>
      <c r="W394" s="4">
        <v>0</v>
      </c>
      <c r="X394" s="4">
        <v>0</v>
      </c>
      <c r="Y394" s="4">
        <v>0.1</v>
      </c>
      <c r="Z394" s="4">
        <v>0.02</v>
      </c>
      <c r="AA394" s="4">
        <v>0</v>
      </c>
      <c r="AB394" s="4">
        <v>0</v>
      </c>
      <c r="AC394" s="4">
        <v>0</v>
      </c>
      <c r="AE394" s="4" t="s">
        <v>182</v>
      </c>
      <c r="AF394" s="4" t="s">
        <v>288</v>
      </c>
      <c r="AG394" s="4" t="s">
        <v>289</v>
      </c>
      <c r="AH394" s="4" t="s">
        <v>270</v>
      </c>
      <c r="AJ394" s="4" t="s">
        <v>288</v>
      </c>
      <c r="AK394" s="4" t="s">
        <v>302</v>
      </c>
      <c r="AM394" s="4" t="s">
        <v>187</v>
      </c>
      <c r="AO394" s="4">
        <v>117</v>
      </c>
      <c r="AP394" s="4">
        <v>10</v>
      </c>
      <c r="AQ394" s="4">
        <v>607</v>
      </c>
      <c r="AR394" s="4">
        <v>51</v>
      </c>
      <c r="AS394" s="4">
        <v>7</v>
      </c>
      <c r="AU394" s="4">
        <v>1</v>
      </c>
      <c r="AV394" s="4">
        <v>4</v>
      </c>
      <c r="AW394" s="4">
        <v>5</v>
      </c>
      <c r="AX394" s="4">
        <v>23</v>
      </c>
      <c r="AZ394" s="4">
        <v>1</v>
      </c>
      <c r="BA394" s="4">
        <v>6</v>
      </c>
      <c r="BC394" s="4">
        <v>0</v>
      </c>
      <c r="BD394" s="4">
        <v>0</v>
      </c>
      <c r="BE394" s="4">
        <v>0</v>
      </c>
      <c r="BF394" s="4">
        <v>-366832552</v>
      </c>
      <c r="BJ394" s="6">
        <v>1998</v>
      </c>
      <c r="BK394" s="7">
        <f t="shared" si="16"/>
        <v>0</v>
      </c>
      <c r="BL394" s="4" t="str">
        <f>'Generic Tax Classes'!$A$2</f>
        <v>Utility Steam Production</v>
      </c>
    </row>
    <row r="395" spans="1:64" hidden="1" x14ac:dyDescent="0.2">
      <c r="A395" s="4">
        <v>2020</v>
      </c>
      <c r="B395" s="4" t="s">
        <v>11</v>
      </c>
      <c r="C395" s="4" t="s">
        <v>178</v>
      </c>
      <c r="D395" s="4" t="s">
        <v>334</v>
      </c>
      <c r="E395" s="4" t="s">
        <v>335</v>
      </c>
      <c r="F395" s="4" t="s">
        <v>336</v>
      </c>
      <c r="H395" s="4">
        <v>0</v>
      </c>
      <c r="I395" s="4">
        <v>10641</v>
      </c>
      <c r="J395" s="4">
        <v>10641</v>
      </c>
      <c r="K395" s="4">
        <v>0</v>
      </c>
      <c r="L395" s="4">
        <v>0</v>
      </c>
      <c r="M395" s="4">
        <v>0</v>
      </c>
      <c r="N395" s="4">
        <v>0</v>
      </c>
      <c r="O395" s="4">
        <v>10641</v>
      </c>
      <c r="P395" s="4">
        <v>10641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  <c r="AB395" s="4">
        <v>0</v>
      </c>
      <c r="AC395" s="4">
        <v>0</v>
      </c>
      <c r="AG395" s="4" t="s">
        <v>289</v>
      </c>
      <c r="AH395" s="4" t="s">
        <v>270</v>
      </c>
      <c r="AJ395" s="4" t="s">
        <v>190</v>
      </c>
      <c r="AK395" s="4" t="s">
        <v>337</v>
      </c>
      <c r="AM395" s="4" t="s">
        <v>187</v>
      </c>
      <c r="AO395" s="4">
        <v>117</v>
      </c>
      <c r="AP395" s="4">
        <v>10</v>
      </c>
      <c r="AQ395" s="4">
        <v>8015103</v>
      </c>
      <c r="AR395" s="4">
        <v>52</v>
      </c>
      <c r="AS395" s="4">
        <v>712</v>
      </c>
      <c r="AW395" s="4">
        <v>5</v>
      </c>
      <c r="AX395" s="4">
        <v>23</v>
      </c>
      <c r="AZ395" s="4">
        <v>3</v>
      </c>
      <c r="BA395" s="4">
        <v>1</v>
      </c>
      <c r="BC395" s="4">
        <v>0</v>
      </c>
      <c r="BD395" s="4">
        <v>0</v>
      </c>
      <c r="BE395" s="4">
        <v>0</v>
      </c>
      <c r="BF395" s="4">
        <v>-366833043</v>
      </c>
      <c r="BJ395" s="6">
        <v>1999</v>
      </c>
      <c r="BK395" s="7">
        <f t="shared" si="16"/>
        <v>0</v>
      </c>
      <c r="BL395" s="4" t="str">
        <f t="shared" si="17"/>
        <v>Software</v>
      </c>
    </row>
    <row r="396" spans="1:64" hidden="1" x14ac:dyDescent="0.2">
      <c r="A396" s="4">
        <v>2020</v>
      </c>
      <c r="B396" s="4" t="s">
        <v>11</v>
      </c>
      <c r="C396" s="4" t="s">
        <v>178</v>
      </c>
      <c r="D396" s="4" t="s">
        <v>338</v>
      </c>
      <c r="E396" s="4" t="s">
        <v>335</v>
      </c>
      <c r="F396" s="4" t="s">
        <v>336</v>
      </c>
      <c r="H396" s="4">
        <v>0</v>
      </c>
      <c r="I396" s="4">
        <v>1829.03</v>
      </c>
      <c r="J396" s="4">
        <v>1829.03</v>
      </c>
      <c r="K396" s="4">
        <v>0</v>
      </c>
      <c r="L396" s="4">
        <v>0</v>
      </c>
      <c r="M396" s="4">
        <v>0</v>
      </c>
      <c r="N396" s="4">
        <v>0</v>
      </c>
      <c r="O396" s="4">
        <v>1829.03</v>
      </c>
      <c r="P396" s="4">
        <v>1829.03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  <c r="AC396" s="4">
        <v>0</v>
      </c>
      <c r="AG396" s="4" t="s">
        <v>289</v>
      </c>
      <c r="AH396" s="4" t="s">
        <v>270</v>
      </c>
      <c r="AJ396" s="4" t="s">
        <v>190</v>
      </c>
      <c r="AK396" s="4" t="s">
        <v>337</v>
      </c>
      <c r="AM396" s="4" t="s">
        <v>187</v>
      </c>
      <c r="AO396" s="4">
        <v>117</v>
      </c>
      <c r="AP396" s="4">
        <v>10</v>
      </c>
      <c r="AQ396" s="4">
        <v>280</v>
      </c>
      <c r="AR396" s="4">
        <v>52</v>
      </c>
      <c r="AS396" s="4">
        <v>712</v>
      </c>
      <c r="AW396" s="4">
        <v>5</v>
      </c>
      <c r="AX396" s="4">
        <v>23</v>
      </c>
      <c r="AZ396" s="4">
        <v>3</v>
      </c>
      <c r="BA396" s="4">
        <v>1</v>
      </c>
      <c r="BC396" s="4">
        <v>0</v>
      </c>
      <c r="BD396" s="4">
        <v>0</v>
      </c>
      <c r="BE396" s="4">
        <v>0</v>
      </c>
      <c r="BF396" s="4">
        <v>-366832730</v>
      </c>
      <c r="BJ396" s="6">
        <v>1999</v>
      </c>
      <c r="BK396" s="7">
        <f t="shared" si="16"/>
        <v>0</v>
      </c>
      <c r="BL396" s="4" t="str">
        <f t="shared" si="17"/>
        <v>Software Mitchell</v>
      </c>
    </row>
    <row r="397" spans="1:64" hidden="1" x14ac:dyDescent="0.2">
      <c r="A397" s="4">
        <v>2020</v>
      </c>
      <c r="B397" s="4" t="s">
        <v>11</v>
      </c>
      <c r="C397" s="4" t="s">
        <v>178</v>
      </c>
      <c r="D397" s="4" t="s">
        <v>338</v>
      </c>
      <c r="E397" s="4" t="s">
        <v>335</v>
      </c>
      <c r="F397" s="4" t="s">
        <v>336</v>
      </c>
      <c r="H397" s="4">
        <v>0</v>
      </c>
      <c r="I397" s="4">
        <v>631.4</v>
      </c>
      <c r="J397" s="4">
        <v>631.4</v>
      </c>
      <c r="K397" s="4">
        <v>0</v>
      </c>
      <c r="L397" s="4">
        <v>0</v>
      </c>
      <c r="M397" s="4">
        <v>0</v>
      </c>
      <c r="N397" s="4">
        <v>0</v>
      </c>
      <c r="O397" s="4">
        <v>631.4</v>
      </c>
      <c r="P397" s="4">
        <v>631.4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G397" s="4" t="s">
        <v>289</v>
      </c>
      <c r="AH397" s="4" t="s">
        <v>270</v>
      </c>
      <c r="AJ397" s="4" t="s">
        <v>190</v>
      </c>
      <c r="AK397" s="4" t="s">
        <v>337</v>
      </c>
      <c r="AM397" s="4" t="s">
        <v>187</v>
      </c>
      <c r="AO397" s="4">
        <v>117</v>
      </c>
      <c r="AP397" s="4">
        <v>10</v>
      </c>
      <c r="AQ397" s="4">
        <v>280</v>
      </c>
      <c r="AR397" s="4">
        <v>52</v>
      </c>
      <c r="AS397" s="4">
        <v>712</v>
      </c>
      <c r="AW397" s="4">
        <v>5</v>
      </c>
      <c r="AX397" s="4">
        <v>23</v>
      </c>
      <c r="AZ397" s="4">
        <v>3</v>
      </c>
      <c r="BA397" s="4">
        <v>1</v>
      </c>
      <c r="BC397" s="4">
        <v>0</v>
      </c>
      <c r="BD397" s="4">
        <v>0</v>
      </c>
      <c r="BE397" s="4">
        <v>0</v>
      </c>
      <c r="BF397" s="4">
        <v>-366832340</v>
      </c>
      <c r="BJ397" s="6">
        <v>1999</v>
      </c>
      <c r="BK397" s="7">
        <f t="shared" si="16"/>
        <v>0</v>
      </c>
      <c r="BL397" s="4" t="str">
        <f t="shared" si="17"/>
        <v>Software Mitchell</v>
      </c>
    </row>
    <row r="398" spans="1:64" hidden="1" x14ac:dyDescent="0.2">
      <c r="A398" s="4">
        <v>2020</v>
      </c>
      <c r="B398" s="4" t="s">
        <v>11</v>
      </c>
      <c r="C398" s="4" t="s">
        <v>178</v>
      </c>
      <c r="D398" s="4" t="s">
        <v>112</v>
      </c>
      <c r="E398" s="4" t="s">
        <v>335</v>
      </c>
      <c r="F398" s="4" t="s">
        <v>303</v>
      </c>
      <c r="H398" s="4">
        <v>7207.01</v>
      </c>
      <c r="I398" s="4">
        <v>7130.53</v>
      </c>
      <c r="J398" s="4">
        <v>7130.53</v>
      </c>
      <c r="K398" s="4">
        <v>0</v>
      </c>
      <c r="L398" s="4">
        <v>0</v>
      </c>
      <c r="M398" s="4">
        <v>167.73</v>
      </c>
      <c r="N398" s="4">
        <v>2278.96</v>
      </c>
      <c r="O398" s="4">
        <v>6607.67</v>
      </c>
      <c r="P398" s="4">
        <v>6607.67</v>
      </c>
      <c r="Q398" s="4">
        <v>0</v>
      </c>
      <c r="R398" s="4">
        <v>522.86</v>
      </c>
      <c r="S398" s="4">
        <v>4352.8900000000003</v>
      </c>
      <c r="T398" s="4">
        <v>0</v>
      </c>
      <c r="U398" s="4">
        <v>4352.8900000000003</v>
      </c>
      <c r="V398" s="4">
        <v>4352.8900000000003</v>
      </c>
      <c r="W398" s="4">
        <v>0</v>
      </c>
      <c r="X398" s="4">
        <v>0</v>
      </c>
      <c r="Y398" s="4">
        <v>1067.6500000000001</v>
      </c>
      <c r="Z398" s="4">
        <v>167.73</v>
      </c>
      <c r="AA398" s="4">
        <v>0</v>
      </c>
      <c r="AB398" s="4">
        <v>0</v>
      </c>
      <c r="AC398" s="4">
        <v>0</v>
      </c>
      <c r="AE398" s="4" t="s">
        <v>182</v>
      </c>
      <c r="AF398" s="4" t="s">
        <v>288</v>
      </c>
      <c r="AG398" s="4" t="s">
        <v>289</v>
      </c>
      <c r="AH398" s="4" t="s">
        <v>270</v>
      </c>
      <c r="AJ398" s="4" t="s">
        <v>288</v>
      </c>
      <c r="AK398" s="4" t="s">
        <v>304</v>
      </c>
      <c r="AM398" s="4" t="s">
        <v>187</v>
      </c>
      <c r="AO398" s="4">
        <v>117</v>
      </c>
      <c r="AP398" s="4">
        <v>10</v>
      </c>
      <c r="AQ398" s="4">
        <v>109040</v>
      </c>
      <c r="AR398" s="4">
        <v>52</v>
      </c>
      <c r="AS398" s="4">
        <v>3</v>
      </c>
      <c r="AU398" s="4">
        <v>1</v>
      </c>
      <c r="AV398" s="4">
        <v>4</v>
      </c>
      <c r="AW398" s="4">
        <v>5</v>
      </c>
      <c r="AX398" s="4">
        <v>23</v>
      </c>
      <c r="AZ398" s="4">
        <v>1</v>
      </c>
      <c r="BA398" s="4">
        <v>3</v>
      </c>
      <c r="BC398" s="4">
        <v>0</v>
      </c>
      <c r="BD398" s="4">
        <v>0</v>
      </c>
      <c r="BE398" s="4">
        <v>0</v>
      </c>
      <c r="BF398" s="4">
        <v>-366832903</v>
      </c>
      <c r="BJ398" s="6">
        <v>1999</v>
      </c>
      <c r="BK398" s="7">
        <f t="shared" si="16"/>
        <v>0</v>
      </c>
      <c r="BL398" s="4" t="str">
        <f t="shared" si="17"/>
        <v>Utility General Plant</v>
      </c>
    </row>
    <row r="399" spans="1:64" hidden="1" x14ac:dyDescent="0.2">
      <c r="A399" s="4">
        <v>2020</v>
      </c>
      <c r="B399" s="4" t="s">
        <v>11</v>
      </c>
      <c r="C399" s="4" t="s">
        <v>178</v>
      </c>
      <c r="D399" s="4" t="s">
        <v>272</v>
      </c>
      <c r="E399" s="4" t="s">
        <v>335</v>
      </c>
      <c r="F399" s="4" t="s">
        <v>303</v>
      </c>
      <c r="H399" s="4">
        <v>2651.36</v>
      </c>
      <c r="I399" s="4">
        <v>2651.33</v>
      </c>
      <c r="J399" s="4">
        <v>2651.33</v>
      </c>
      <c r="K399" s="4">
        <v>0</v>
      </c>
      <c r="L399" s="4">
        <v>0</v>
      </c>
      <c r="M399" s="4">
        <v>0</v>
      </c>
      <c r="N399" s="4">
        <v>2651.36</v>
      </c>
      <c r="O399" s="4">
        <v>2651.33</v>
      </c>
      <c r="P399" s="4">
        <v>2651.33</v>
      </c>
      <c r="Q399" s="4">
        <v>0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0</v>
      </c>
      <c r="AC399" s="4">
        <v>0</v>
      </c>
      <c r="AE399" s="4" t="s">
        <v>182</v>
      </c>
      <c r="AF399" s="4" t="s">
        <v>288</v>
      </c>
      <c r="AG399" s="4" t="s">
        <v>289</v>
      </c>
      <c r="AH399" s="4" t="s">
        <v>270</v>
      </c>
      <c r="AJ399" s="4" t="s">
        <v>288</v>
      </c>
      <c r="AK399" s="4" t="s">
        <v>304</v>
      </c>
      <c r="AM399" s="4" t="s">
        <v>187</v>
      </c>
      <c r="AO399" s="4">
        <v>117</v>
      </c>
      <c r="AP399" s="4">
        <v>10</v>
      </c>
      <c r="AQ399" s="4">
        <v>484</v>
      </c>
      <c r="AR399" s="4">
        <v>52</v>
      </c>
      <c r="AS399" s="4">
        <v>3</v>
      </c>
      <c r="AU399" s="4">
        <v>1</v>
      </c>
      <c r="AV399" s="4">
        <v>4</v>
      </c>
      <c r="AW399" s="4">
        <v>5</v>
      </c>
      <c r="AX399" s="4">
        <v>23</v>
      </c>
      <c r="AZ399" s="4">
        <v>1</v>
      </c>
      <c r="BA399" s="4">
        <v>3</v>
      </c>
      <c r="BC399" s="4">
        <v>0</v>
      </c>
      <c r="BD399" s="4">
        <v>0</v>
      </c>
      <c r="BE399" s="4">
        <v>0</v>
      </c>
      <c r="BF399" s="4">
        <v>-366832875</v>
      </c>
      <c r="BJ399" s="6">
        <v>1999</v>
      </c>
      <c r="BK399" s="7">
        <f t="shared" si="16"/>
        <v>0</v>
      </c>
      <c r="BL399" s="4" t="str">
        <f>'Generic Tax Classes'!$A$4</f>
        <v>Utility General Plant</v>
      </c>
    </row>
    <row r="400" spans="1:64" hidden="1" x14ac:dyDescent="0.2">
      <c r="A400" s="4">
        <v>2020</v>
      </c>
      <c r="B400" s="4" t="s">
        <v>11</v>
      </c>
      <c r="C400" s="4" t="s">
        <v>178</v>
      </c>
      <c r="D400" s="4" t="s">
        <v>272</v>
      </c>
      <c r="E400" s="4" t="s">
        <v>335</v>
      </c>
      <c r="F400" s="4" t="s">
        <v>303</v>
      </c>
      <c r="H400" s="4">
        <v>0</v>
      </c>
      <c r="I400" s="4">
        <v>-30.11</v>
      </c>
      <c r="J400" s="4">
        <v>-30.11</v>
      </c>
      <c r="K400" s="4">
        <v>0</v>
      </c>
      <c r="L400" s="4">
        <v>0</v>
      </c>
      <c r="M400" s="4">
        <v>0</v>
      </c>
      <c r="N400" s="4">
        <v>0</v>
      </c>
      <c r="O400" s="4">
        <v>-30.11</v>
      </c>
      <c r="P400" s="4">
        <v>-30.11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  <c r="AC400" s="4">
        <v>0</v>
      </c>
      <c r="AE400" s="4" t="s">
        <v>182</v>
      </c>
      <c r="AF400" s="4" t="s">
        <v>288</v>
      </c>
      <c r="AG400" s="4" t="s">
        <v>289</v>
      </c>
      <c r="AH400" s="4" t="s">
        <v>270</v>
      </c>
      <c r="AJ400" s="4" t="s">
        <v>288</v>
      </c>
      <c r="AK400" s="4" t="s">
        <v>304</v>
      </c>
      <c r="AM400" s="4" t="s">
        <v>187</v>
      </c>
      <c r="AO400" s="4">
        <v>117</v>
      </c>
      <c r="AP400" s="4">
        <v>10</v>
      </c>
      <c r="AQ400" s="4">
        <v>484</v>
      </c>
      <c r="AR400" s="4">
        <v>52</v>
      </c>
      <c r="AS400" s="4">
        <v>3</v>
      </c>
      <c r="AU400" s="4">
        <v>1</v>
      </c>
      <c r="AV400" s="4">
        <v>4</v>
      </c>
      <c r="AW400" s="4">
        <v>5</v>
      </c>
      <c r="AX400" s="4">
        <v>23</v>
      </c>
      <c r="AZ400" s="4">
        <v>1</v>
      </c>
      <c r="BA400" s="4">
        <v>3</v>
      </c>
      <c r="BC400" s="4">
        <v>0</v>
      </c>
      <c r="BD400" s="4">
        <v>0</v>
      </c>
      <c r="BE400" s="4">
        <v>0</v>
      </c>
      <c r="BF400" s="4">
        <v>-366832803</v>
      </c>
      <c r="BJ400" s="6">
        <v>1999</v>
      </c>
      <c r="BK400" s="7">
        <f t="shared" si="16"/>
        <v>0</v>
      </c>
      <c r="BL400" s="4" t="str">
        <f>'Generic Tax Classes'!$A$4</f>
        <v>Utility General Plant</v>
      </c>
    </row>
    <row r="401" spans="1:64" hidden="1" x14ac:dyDescent="0.2">
      <c r="A401" s="4">
        <v>2020</v>
      </c>
      <c r="B401" s="4" t="s">
        <v>11</v>
      </c>
      <c r="C401" s="4" t="s">
        <v>178</v>
      </c>
      <c r="D401" s="4" t="s">
        <v>104</v>
      </c>
      <c r="E401" s="4" t="s">
        <v>335</v>
      </c>
      <c r="F401" s="4" t="s">
        <v>301</v>
      </c>
      <c r="H401" s="4">
        <v>0</v>
      </c>
      <c r="I401" s="4">
        <v>17786.650000000001</v>
      </c>
      <c r="J401" s="4">
        <v>17786.650000000001</v>
      </c>
      <c r="K401" s="4">
        <v>0</v>
      </c>
      <c r="L401" s="4">
        <v>0</v>
      </c>
      <c r="M401" s="4">
        <v>0</v>
      </c>
      <c r="N401" s="4">
        <v>0</v>
      </c>
      <c r="O401" s="4">
        <v>17786.650000000001</v>
      </c>
      <c r="P401" s="4">
        <v>17786.650000000001</v>
      </c>
      <c r="Q401" s="4">
        <v>0</v>
      </c>
      <c r="R401" s="4">
        <v>0</v>
      </c>
      <c r="S401" s="4">
        <v>0</v>
      </c>
      <c r="T401" s="4">
        <v>17786.64</v>
      </c>
      <c r="U401" s="4">
        <v>17786.64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  <c r="AA401" s="4">
        <v>0</v>
      </c>
      <c r="AB401" s="4">
        <v>0</v>
      </c>
      <c r="AC401" s="4">
        <v>0</v>
      </c>
      <c r="AE401" s="4" t="s">
        <v>182</v>
      </c>
      <c r="AF401" s="4" t="s">
        <v>288</v>
      </c>
      <c r="AG401" s="4" t="s">
        <v>289</v>
      </c>
      <c r="AH401" s="4" t="s">
        <v>270</v>
      </c>
      <c r="AJ401" s="4" t="s">
        <v>288</v>
      </c>
      <c r="AK401" s="4" t="s">
        <v>302</v>
      </c>
      <c r="AM401" s="4" t="s">
        <v>187</v>
      </c>
      <c r="AO401" s="4">
        <v>117</v>
      </c>
      <c r="AP401" s="4">
        <v>10</v>
      </c>
      <c r="AQ401" s="4">
        <v>101030</v>
      </c>
      <c r="AR401" s="4">
        <v>52</v>
      </c>
      <c r="AS401" s="4">
        <v>7</v>
      </c>
      <c r="AU401" s="4">
        <v>1</v>
      </c>
      <c r="AV401" s="4">
        <v>4</v>
      </c>
      <c r="AW401" s="4">
        <v>5</v>
      </c>
      <c r="AX401" s="4">
        <v>23</v>
      </c>
      <c r="AZ401" s="4">
        <v>1</v>
      </c>
      <c r="BA401" s="4">
        <v>6</v>
      </c>
      <c r="BC401" s="4">
        <v>0</v>
      </c>
      <c r="BD401" s="4">
        <v>0</v>
      </c>
      <c r="BE401" s="4">
        <v>0</v>
      </c>
      <c r="BF401" s="4">
        <v>-366833034</v>
      </c>
      <c r="BJ401" s="6">
        <v>1999</v>
      </c>
      <c r="BK401" s="7">
        <f t="shared" si="16"/>
        <v>0</v>
      </c>
      <c r="BL401" s="4" t="str">
        <f t="shared" si="17"/>
        <v>Utility Steam Production</v>
      </c>
    </row>
    <row r="402" spans="1:64" hidden="1" x14ac:dyDescent="0.2">
      <c r="A402" s="4">
        <v>2020</v>
      </c>
      <c r="B402" s="4" t="s">
        <v>11</v>
      </c>
      <c r="C402" s="4" t="s">
        <v>178</v>
      </c>
      <c r="D402" s="4" t="s">
        <v>230</v>
      </c>
      <c r="E402" s="4" t="s">
        <v>335</v>
      </c>
      <c r="F402" s="4" t="s">
        <v>301</v>
      </c>
      <c r="H402" s="4">
        <v>687648.66</v>
      </c>
      <c r="I402" s="4">
        <v>888277.57</v>
      </c>
      <c r="J402" s="4">
        <v>888277.57</v>
      </c>
      <c r="K402" s="4">
        <v>0</v>
      </c>
      <c r="L402" s="4">
        <v>0</v>
      </c>
      <c r="M402" s="4">
        <v>0</v>
      </c>
      <c r="N402" s="4">
        <v>687648.66</v>
      </c>
      <c r="O402" s="4">
        <v>888277.57</v>
      </c>
      <c r="P402" s="4">
        <v>888277.57</v>
      </c>
      <c r="Q402" s="4">
        <v>0</v>
      </c>
      <c r="R402" s="4">
        <v>0</v>
      </c>
      <c r="S402" s="4">
        <v>0</v>
      </c>
      <c r="T402" s="4">
        <v>175447.95</v>
      </c>
      <c r="U402" s="4">
        <v>175447.95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v>0</v>
      </c>
      <c r="AC402" s="4">
        <v>0</v>
      </c>
      <c r="AE402" s="4" t="s">
        <v>182</v>
      </c>
      <c r="AF402" s="4" t="s">
        <v>288</v>
      </c>
      <c r="AG402" s="4" t="s">
        <v>289</v>
      </c>
      <c r="AH402" s="4" t="s">
        <v>270</v>
      </c>
      <c r="AJ402" s="4" t="s">
        <v>288</v>
      </c>
      <c r="AK402" s="4" t="s">
        <v>302</v>
      </c>
      <c r="AM402" s="4" t="s">
        <v>330</v>
      </c>
      <c r="AO402" s="4">
        <v>117</v>
      </c>
      <c r="AP402" s="4">
        <v>10</v>
      </c>
      <c r="AQ402" s="4">
        <v>607</v>
      </c>
      <c r="AR402" s="4">
        <v>52</v>
      </c>
      <c r="AS402" s="4">
        <v>7</v>
      </c>
      <c r="AU402" s="4">
        <v>1</v>
      </c>
      <c r="AV402" s="4">
        <v>4</v>
      </c>
      <c r="AW402" s="4">
        <v>5</v>
      </c>
      <c r="AX402" s="4">
        <v>23</v>
      </c>
      <c r="AZ402" s="4">
        <v>1</v>
      </c>
      <c r="BA402" s="4">
        <v>6</v>
      </c>
      <c r="BC402" s="4">
        <v>57</v>
      </c>
      <c r="BD402" s="4">
        <v>0</v>
      </c>
      <c r="BE402" s="4">
        <v>0</v>
      </c>
      <c r="BF402" s="4">
        <v>-366832871</v>
      </c>
      <c r="BJ402" s="6">
        <v>1999</v>
      </c>
      <c r="BK402" s="7">
        <f t="shared" si="16"/>
        <v>0</v>
      </c>
      <c r="BL402" s="4" t="str">
        <f>'Generic Tax Classes'!$A$2</f>
        <v>Utility Steam Production</v>
      </c>
    </row>
    <row r="403" spans="1:64" hidden="1" x14ac:dyDescent="0.2">
      <c r="A403" s="4">
        <v>2020</v>
      </c>
      <c r="B403" s="4" t="s">
        <v>11</v>
      </c>
      <c r="C403" s="4" t="s">
        <v>178</v>
      </c>
      <c r="D403" s="4" t="s">
        <v>230</v>
      </c>
      <c r="E403" s="4" t="s">
        <v>335</v>
      </c>
      <c r="F403" s="4" t="s">
        <v>301</v>
      </c>
      <c r="H403" s="4">
        <v>158077.62</v>
      </c>
      <c r="I403" s="4">
        <v>164892.04999999999</v>
      </c>
      <c r="J403" s="4">
        <v>164892.04999999999</v>
      </c>
      <c r="K403" s="4">
        <v>0</v>
      </c>
      <c r="L403" s="4">
        <v>0</v>
      </c>
      <c r="M403" s="4">
        <v>0</v>
      </c>
      <c r="N403" s="4">
        <v>158077.62</v>
      </c>
      <c r="O403" s="4">
        <v>164892.04999999999</v>
      </c>
      <c r="P403" s="4">
        <v>164892.04999999999</v>
      </c>
      <c r="Q403" s="4">
        <v>0</v>
      </c>
      <c r="R403" s="4">
        <v>0</v>
      </c>
      <c r="S403" s="4">
        <v>0</v>
      </c>
      <c r="T403" s="4">
        <v>32816.44</v>
      </c>
      <c r="U403" s="4">
        <v>32816.44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  <c r="AC403" s="4">
        <v>0</v>
      </c>
      <c r="AE403" s="4" t="s">
        <v>182</v>
      </c>
      <c r="AF403" s="4" t="s">
        <v>288</v>
      </c>
      <c r="AG403" s="4" t="s">
        <v>289</v>
      </c>
      <c r="AH403" s="4" t="s">
        <v>270</v>
      </c>
      <c r="AJ403" s="4" t="s">
        <v>288</v>
      </c>
      <c r="AK403" s="4" t="s">
        <v>302</v>
      </c>
      <c r="AM403" s="4" t="s">
        <v>187</v>
      </c>
      <c r="AO403" s="4">
        <v>117</v>
      </c>
      <c r="AP403" s="4">
        <v>10</v>
      </c>
      <c r="AQ403" s="4">
        <v>607</v>
      </c>
      <c r="AR403" s="4">
        <v>52</v>
      </c>
      <c r="AS403" s="4">
        <v>7</v>
      </c>
      <c r="AU403" s="4">
        <v>1</v>
      </c>
      <c r="AV403" s="4">
        <v>4</v>
      </c>
      <c r="AW403" s="4">
        <v>5</v>
      </c>
      <c r="AX403" s="4">
        <v>23</v>
      </c>
      <c r="AZ403" s="4">
        <v>1</v>
      </c>
      <c r="BA403" s="4">
        <v>6</v>
      </c>
      <c r="BC403" s="4">
        <v>0</v>
      </c>
      <c r="BD403" s="4">
        <v>0</v>
      </c>
      <c r="BE403" s="4">
        <v>0</v>
      </c>
      <c r="BF403" s="4">
        <v>-366832841</v>
      </c>
      <c r="BJ403" s="6">
        <v>1999</v>
      </c>
      <c r="BK403" s="7">
        <f t="shared" si="16"/>
        <v>0</v>
      </c>
      <c r="BL403" s="4" t="str">
        <f>'Generic Tax Classes'!$A$2</f>
        <v>Utility Steam Production</v>
      </c>
    </row>
    <row r="404" spans="1:64" hidden="1" x14ac:dyDescent="0.2">
      <c r="A404" s="4">
        <v>2020</v>
      </c>
      <c r="B404" s="4" t="s">
        <v>11</v>
      </c>
      <c r="C404" s="4" t="s">
        <v>178</v>
      </c>
      <c r="D404" s="4" t="s">
        <v>339</v>
      </c>
      <c r="E404" s="4" t="s">
        <v>340</v>
      </c>
      <c r="F404" s="4" t="s">
        <v>301</v>
      </c>
      <c r="H404" s="4">
        <v>-22768</v>
      </c>
      <c r="I404" s="4">
        <v>-22043.93</v>
      </c>
      <c r="J404" s="4">
        <v>-21552.13</v>
      </c>
      <c r="K404" s="4">
        <v>-491.8</v>
      </c>
      <c r="L404" s="4">
        <v>0</v>
      </c>
      <c r="M404" s="4">
        <v>0</v>
      </c>
      <c r="N404" s="4">
        <v>-22768</v>
      </c>
      <c r="O404" s="4">
        <v>-22043.93</v>
      </c>
      <c r="P404" s="4">
        <v>-22043.93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  <c r="AC404" s="4">
        <v>0</v>
      </c>
      <c r="AE404" s="4" t="s">
        <v>182</v>
      </c>
      <c r="AF404" s="4" t="s">
        <v>288</v>
      </c>
      <c r="AG404" s="4" t="s">
        <v>289</v>
      </c>
      <c r="AH404" s="4" t="s">
        <v>270</v>
      </c>
      <c r="AJ404" s="4" t="s">
        <v>288</v>
      </c>
      <c r="AK404" s="4" t="s">
        <v>302</v>
      </c>
      <c r="AM404" s="4" t="s">
        <v>187</v>
      </c>
      <c r="AO404" s="4">
        <v>117</v>
      </c>
      <c r="AP404" s="4">
        <v>10</v>
      </c>
      <c r="AQ404" s="4">
        <v>8015107</v>
      </c>
      <c r="AR404" s="4">
        <v>9</v>
      </c>
      <c r="AS404" s="4">
        <v>7</v>
      </c>
      <c r="AU404" s="4">
        <v>1</v>
      </c>
      <c r="AV404" s="4">
        <v>4</v>
      </c>
      <c r="AW404" s="4">
        <v>5</v>
      </c>
      <c r="AX404" s="4">
        <v>23</v>
      </c>
      <c r="AZ404" s="4">
        <v>1</v>
      </c>
      <c r="BA404" s="4">
        <v>6</v>
      </c>
      <c r="BC404" s="4">
        <v>0</v>
      </c>
      <c r="BD404" s="4">
        <v>0</v>
      </c>
      <c r="BE404" s="4">
        <v>0</v>
      </c>
      <c r="BF404" s="4">
        <v>-366832909</v>
      </c>
      <c r="BJ404" s="6">
        <v>2000</v>
      </c>
      <c r="BK404" s="7">
        <f t="shared" si="16"/>
        <v>0</v>
      </c>
      <c r="BL404" s="4" t="str">
        <f t="shared" si="17"/>
        <v>20 Yr Lead/Lag Bundled</v>
      </c>
    </row>
    <row r="405" spans="1:64" hidden="1" x14ac:dyDescent="0.2">
      <c r="A405" s="4">
        <v>2020</v>
      </c>
      <c r="B405" s="4" t="s">
        <v>11</v>
      </c>
      <c r="C405" s="4" t="s">
        <v>178</v>
      </c>
      <c r="D405" s="4" t="s">
        <v>341</v>
      </c>
      <c r="E405" s="4" t="s">
        <v>340</v>
      </c>
      <c r="F405" s="4" t="s">
        <v>301</v>
      </c>
      <c r="H405" s="4">
        <v>5303025.79</v>
      </c>
      <c r="I405" s="4">
        <v>5666004.46</v>
      </c>
      <c r="J405" s="4">
        <v>5496466.9100000001</v>
      </c>
      <c r="K405" s="4">
        <v>169537.55</v>
      </c>
      <c r="L405" s="4">
        <v>0</v>
      </c>
      <c r="M405" s="4">
        <v>0</v>
      </c>
      <c r="N405" s="4">
        <v>5303025.79</v>
      </c>
      <c r="O405" s="4">
        <v>5666004.46</v>
      </c>
      <c r="P405" s="4">
        <v>5666004.46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v>0</v>
      </c>
      <c r="AC405" s="4">
        <v>0</v>
      </c>
      <c r="AE405" s="4" t="s">
        <v>182</v>
      </c>
      <c r="AF405" s="4" t="s">
        <v>288</v>
      </c>
      <c r="AG405" s="4" t="s">
        <v>289</v>
      </c>
      <c r="AH405" s="4" t="s">
        <v>270</v>
      </c>
      <c r="AJ405" s="4" t="s">
        <v>288</v>
      </c>
      <c r="AK405" s="4" t="s">
        <v>302</v>
      </c>
      <c r="AM405" s="4" t="s">
        <v>187</v>
      </c>
      <c r="AO405" s="4">
        <v>117</v>
      </c>
      <c r="AP405" s="4">
        <v>10</v>
      </c>
      <c r="AQ405" s="4">
        <v>106</v>
      </c>
      <c r="AR405" s="4">
        <v>9</v>
      </c>
      <c r="AS405" s="4">
        <v>7</v>
      </c>
      <c r="AU405" s="4">
        <v>1</v>
      </c>
      <c r="AV405" s="4">
        <v>4</v>
      </c>
      <c r="AW405" s="4">
        <v>5</v>
      </c>
      <c r="AX405" s="4">
        <v>23</v>
      </c>
      <c r="AZ405" s="4">
        <v>1</v>
      </c>
      <c r="BA405" s="4">
        <v>6</v>
      </c>
      <c r="BC405" s="4">
        <v>0</v>
      </c>
      <c r="BD405" s="4">
        <v>0</v>
      </c>
      <c r="BE405" s="4">
        <v>0</v>
      </c>
      <c r="BF405" s="4">
        <v>-366832486</v>
      </c>
      <c r="BJ405" s="6">
        <v>2000</v>
      </c>
      <c r="BK405" s="7">
        <f t="shared" si="16"/>
        <v>0</v>
      </c>
      <c r="BL405" s="4" t="str">
        <f t="shared" si="17"/>
        <v>20 Yr Lead/Lag Bundled Mitchell</v>
      </c>
    </row>
    <row r="406" spans="1:64" hidden="1" x14ac:dyDescent="0.2">
      <c r="A406" s="4">
        <v>2020</v>
      </c>
      <c r="B406" s="4" t="s">
        <v>11</v>
      </c>
      <c r="C406" s="4" t="s">
        <v>178</v>
      </c>
      <c r="D406" s="4" t="s">
        <v>341</v>
      </c>
      <c r="E406" s="4" t="s">
        <v>340</v>
      </c>
      <c r="F406" s="4" t="s">
        <v>301</v>
      </c>
      <c r="H406" s="4">
        <v>-1084382.29</v>
      </c>
      <c r="I406" s="4">
        <v>-1018102.36</v>
      </c>
      <c r="J406" s="4">
        <v>-995388.52</v>
      </c>
      <c r="K406" s="4">
        <v>-22713.84</v>
      </c>
      <c r="L406" s="4">
        <v>0</v>
      </c>
      <c r="M406" s="4">
        <v>0</v>
      </c>
      <c r="N406" s="4">
        <v>-1084382.29</v>
      </c>
      <c r="O406" s="4">
        <v>-1018102.36</v>
      </c>
      <c r="P406" s="4">
        <v>-1018102.36</v>
      </c>
      <c r="Q406" s="4">
        <v>0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  <c r="AA406" s="4">
        <v>0</v>
      </c>
      <c r="AB406" s="4">
        <v>0</v>
      </c>
      <c r="AC406" s="4">
        <v>0</v>
      </c>
      <c r="AE406" s="4" t="s">
        <v>182</v>
      </c>
      <c r="AF406" s="4" t="s">
        <v>288</v>
      </c>
      <c r="AG406" s="4" t="s">
        <v>289</v>
      </c>
      <c r="AH406" s="4" t="s">
        <v>270</v>
      </c>
      <c r="AJ406" s="4" t="s">
        <v>288</v>
      </c>
      <c r="AK406" s="4" t="s">
        <v>302</v>
      </c>
      <c r="AM406" s="4" t="s">
        <v>187</v>
      </c>
      <c r="AO406" s="4">
        <v>117</v>
      </c>
      <c r="AP406" s="4">
        <v>10</v>
      </c>
      <c r="AQ406" s="4">
        <v>106</v>
      </c>
      <c r="AR406" s="4">
        <v>9</v>
      </c>
      <c r="AS406" s="4">
        <v>7</v>
      </c>
      <c r="AU406" s="4">
        <v>1</v>
      </c>
      <c r="AV406" s="4">
        <v>4</v>
      </c>
      <c r="AW406" s="4">
        <v>5</v>
      </c>
      <c r="AX406" s="4">
        <v>23</v>
      </c>
      <c r="AZ406" s="4">
        <v>1</v>
      </c>
      <c r="BA406" s="4">
        <v>6</v>
      </c>
      <c r="BC406" s="4">
        <v>0</v>
      </c>
      <c r="BD406" s="4">
        <v>0</v>
      </c>
      <c r="BE406" s="4">
        <v>0</v>
      </c>
      <c r="BF406" s="4">
        <v>-366832264</v>
      </c>
      <c r="BJ406" s="6">
        <v>2000</v>
      </c>
      <c r="BK406" s="7">
        <f t="shared" si="16"/>
        <v>0</v>
      </c>
      <c r="BL406" s="4" t="str">
        <f t="shared" si="17"/>
        <v>20 Yr Lead/Lag Bundled Mitchell</v>
      </c>
    </row>
    <row r="407" spans="1:64" hidden="1" x14ac:dyDescent="0.2">
      <c r="A407" s="4">
        <v>2020</v>
      </c>
      <c r="B407" s="4" t="s">
        <v>11</v>
      </c>
      <c r="C407" s="4" t="s">
        <v>178</v>
      </c>
      <c r="D407" s="4" t="s">
        <v>342</v>
      </c>
      <c r="E407" s="4" t="s">
        <v>340</v>
      </c>
      <c r="F407" s="4" t="s">
        <v>301</v>
      </c>
      <c r="H407" s="4">
        <v>1990892.79</v>
      </c>
      <c r="I407" s="4">
        <v>2003566.66</v>
      </c>
      <c r="J407" s="4">
        <v>1957547.84</v>
      </c>
      <c r="K407" s="4">
        <v>46018.82</v>
      </c>
      <c r="L407" s="4">
        <v>0</v>
      </c>
      <c r="M407" s="4">
        <v>0</v>
      </c>
      <c r="N407" s="4">
        <v>1990892.79</v>
      </c>
      <c r="O407" s="4">
        <v>2003566.66</v>
      </c>
      <c r="P407" s="4">
        <v>2003566.66</v>
      </c>
      <c r="Q407" s="4">
        <v>0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0</v>
      </c>
      <c r="Z407" s="4">
        <v>0</v>
      </c>
      <c r="AA407" s="4">
        <v>0</v>
      </c>
      <c r="AB407" s="4">
        <v>0</v>
      </c>
      <c r="AC407" s="4">
        <v>0</v>
      </c>
      <c r="AE407" s="4" t="s">
        <v>182</v>
      </c>
      <c r="AF407" s="4" t="s">
        <v>288</v>
      </c>
      <c r="AG407" s="4" t="s">
        <v>289</v>
      </c>
      <c r="AH407" s="4" t="s">
        <v>270</v>
      </c>
      <c r="AJ407" s="4" t="s">
        <v>288</v>
      </c>
      <c r="AK407" s="4" t="s">
        <v>302</v>
      </c>
      <c r="AM407" s="4" t="s">
        <v>187</v>
      </c>
      <c r="AO407" s="4">
        <v>117</v>
      </c>
      <c r="AP407" s="4">
        <v>10</v>
      </c>
      <c r="AQ407" s="4">
        <v>119</v>
      </c>
      <c r="AR407" s="4">
        <v>9</v>
      </c>
      <c r="AS407" s="4">
        <v>7</v>
      </c>
      <c r="AU407" s="4">
        <v>1</v>
      </c>
      <c r="AV407" s="4">
        <v>4</v>
      </c>
      <c r="AW407" s="4">
        <v>5</v>
      </c>
      <c r="AX407" s="4">
        <v>23</v>
      </c>
      <c r="AZ407" s="4">
        <v>1</v>
      </c>
      <c r="BA407" s="4">
        <v>6</v>
      </c>
      <c r="BC407" s="4">
        <v>0</v>
      </c>
      <c r="BD407" s="4">
        <v>0</v>
      </c>
      <c r="BE407" s="4">
        <v>0</v>
      </c>
      <c r="BF407" s="4">
        <v>-366832741</v>
      </c>
      <c r="BJ407" s="6">
        <v>2000</v>
      </c>
      <c r="BK407" s="7">
        <f t="shared" si="16"/>
        <v>0</v>
      </c>
      <c r="BL407" s="4" t="str">
        <f t="shared" si="17"/>
        <v>20 Yr Lead/Lag Gen Mitchell</v>
      </c>
    </row>
    <row r="408" spans="1:64" hidden="1" x14ac:dyDescent="0.2">
      <c r="A408" s="4">
        <v>2020</v>
      </c>
      <c r="B408" s="4" t="s">
        <v>11</v>
      </c>
      <c r="C408" s="4" t="s">
        <v>178</v>
      </c>
      <c r="D408" s="4" t="s">
        <v>343</v>
      </c>
      <c r="E408" s="4" t="s">
        <v>340</v>
      </c>
      <c r="F408" s="4" t="s">
        <v>301</v>
      </c>
      <c r="H408" s="4">
        <v>2694793</v>
      </c>
      <c r="I408" s="4">
        <v>2679565.64</v>
      </c>
      <c r="J408" s="4">
        <v>2619772.9700000002</v>
      </c>
      <c r="K408" s="4">
        <v>59792.67</v>
      </c>
      <c r="L408" s="4">
        <v>0</v>
      </c>
      <c r="M408" s="4">
        <v>0</v>
      </c>
      <c r="N408" s="4">
        <v>2694793</v>
      </c>
      <c r="O408" s="4">
        <v>2679565.64</v>
      </c>
      <c r="P408" s="4">
        <v>2679565.64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  <c r="AA408" s="4">
        <v>0</v>
      </c>
      <c r="AB408" s="4">
        <v>0</v>
      </c>
      <c r="AC408" s="4">
        <v>0</v>
      </c>
      <c r="AE408" s="4" t="s">
        <v>182</v>
      </c>
      <c r="AF408" s="4" t="s">
        <v>288</v>
      </c>
      <c r="AG408" s="4" t="s">
        <v>289</v>
      </c>
      <c r="AH408" s="4" t="s">
        <v>270</v>
      </c>
      <c r="AJ408" s="4" t="s">
        <v>288</v>
      </c>
      <c r="AK408" s="4" t="s">
        <v>302</v>
      </c>
      <c r="AM408" s="4" t="s">
        <v>187</v>
      </c>
      <c r="AO408" s="4">
        <v>117</v>
      </c>
      <c r="AP408" s="4">
        <v>10</v>
      </c>
      <c r="AQ408" s="4">
        <v>8015109</v>
      </c>
      <c r="AR408" s="4">
        <v>9</v>
      </c>
      <c r="AS408" s="4">
        <v>7</v>
      </c>
      <c r="AU408" s="4">
        <v>1</v>
      </c>
      <c r="AV408" s="4">
        <v>4</v>
      </c>
      <c r="AW408" s="4">
        <v>5</v>
      </c>
      <c r="AX408" s="4">
        <v>23</v>
      </c>
      <c r="AZ408" s="4">
        <v>1</v>
      </c>
      <c r="BA408" s="4">
        <v>6</v>
      </c>
      <c r="BC408" s="4">
        <v>0</v>
      </c>
      <c r="BD408" s="4">
        <v>0</v>
      </c>
      <c r="BE408" s="4">
        <v>0</v>
      </c>
      <c r="BF408" s="4">
        <v>-366833042</v>
      </c>
      <c r="BJ408" s="6">
        <v>2000</v>
      </c>
      <c r="BK408" s="7">
        <f t="shared" si="16"/>
        <v>0</v>
      </c>
      <c r="BL408" s="4" t="str">
        <f t="shared" si="17"/>
        <v>20 Yr Lead/Lag Generation</v>
      </c>
    </row>
    <row r="409" spans="1:64" hidden="1" x14ac:dyDescent="0.2">
      <c r="A409" s="4">
        <v>2020</v>
      </c>
      <c r="B409" s="4" t="s">
        <v>11</v>
      </c>
      <c r="C409" s="4" t="s">
        <v>178</v>
      </c>
      <c r="D409" s="4" t="s">
        <v>344</v>
      </c>
      <c r="E409" s="4" t="s">
        <v>340</v>
      </c>
      <c r="F409" s="4" t="s">
        <v>303</v>
      </c>
      <c r="H409" s="4">
        <v>983</v>
      </c>
      <c r="I409" s="4">
        <v>977.45</v>
      </c>
      <c r="J409" s="4">
        <v>977.45</v>
      </c>
      <c r="K409" s="4">
        <v>0</v>
      </c>
      <c r="L409" s="4">
        <v>0</v>
      </c>
      <c r="M409" s="4">
        <v>0</v>
      </c>
      <c r="N409" s="4">
        <v>983</v>
      </c>
      <c r="O409" s="4">
        <v>977.45</v>
      </c>
      <c r="P409" s="4">
        <v>977.45</v>
      </c>
      <c r="Q409" s="4">
        <v>0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v>0</v>
      </c>
      <c r="AC409" s="4">
        <v>0</v>
      </c>
      <c r="AE409" s="4" t="s">
        <v>182</v>
      </c>
      <c r="AF409" s="4" t="s">
        <v>288</v>
      </c>
      <c r="AG409" s="4" t="s">
        <v>289</v>
      </c>
      <c r="AH409" s="4" t="s">
        <v>270</v>
      </c>
      <c r="AJ409" s="4" t="s">
        <v>288</v>
      </c>
      <c r="AK409" s="4" t="s">
        <v>304</v>
      </c>
      <c r="AM409" s="4" t="s">
        <v>187</v>
      </c>
      <c r="AO409" s="4">
        <v>117</v>
      </c>
      <c r="AP409" s="4">
        <v>10</v>
      </c>
      <c r="AQ409" s="4">
        <v>8015105</v>
      </c>
      <c r="AR409" s="4">
        <v>9</v>
      </c>
      <c r="AS409" s="4">
        <v>3</v>
      </c>
      <c r="AU409" s="4">
        <v>1</v>
      </c>
      <c r="AV409" s="4">
        <v>4</v>
      </c>
      <c r="AW409" s="4">
        <v>5</v>
      </c>
      <c r="AX409" s="4">
        <v>23</v>
      </c>
      <c r="AZ409" s="4">
        <v>1</v>
      </c>
      <c r="BA409" s="4">
        <v>3</v>
      </c>
      <c r="BC409" s="4">
        <v>0</v>
      </c>
      <c r="BD409" s="4">
        <v>0</v>
      </c>
      <c r="BE409" s="4">
        <v>0</v>
      </c>
      <c r="BF409" s="4">
        <v>-366832948</v>
      </c>
      <c r="BJ409" s="6">
        <v>2000</v>
      </c>
      <c r="BK409" s="7">
        <f t="shared" si="16"/>
        <v>0</v>
      </c>
      <c r="BL409" s="4" t="str">
        <f t="shared" si="17"/>
        <v>7 Yr Lead/Lag Bundled</v>
      </c>
    </row>
    <row r="410" spans="1:64" hidden="1" x14ac:dyDescent="0.2">
      <c r="A410" s="4">
        <v>2020</v>
      </c>
      <c r="B410" s="4" t="s">
        <v>11</v>
      </c>
      <c r="C410" s="4" t="s">
        <v>178</v>
      </c>
      <c r="D410" s="4" t="s">
        <v>345</v>
      </c>
      <c r="E410" s="4" t="s">
        <v>340</v>
      </c>
      <c r="F410" s="4" t="s">
        <v>303</v>
      </c>
      <c r="H410" s="4">
        <v>1882.87</v>
      </c>
      <c r="I410" s="4">
        <v>1862.89</v>
      </c>
      <c r="J410" s="4">
        <v>1862.89</v>
      </c>
      <c r="K410" s="4">
        <v>0</v>
      </c>
      <c r="L410" s="4">
        <v>0</v>
      </c>
      <c r="M410" s="4">
        <v>0</v>
      </c>
      <c r="N410" s="4">
        <v>1882.87</v>
      </c>
      <c r="O410" s="4">
        <v>1862.89</v>
      </c>
      <c r="P410" s="4">
        <v>1862.89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>
        <v>0</v>
      </c>
      <c r="X410" s="4">
        <v>0</v>
      </c>
      <c r="Y410" s="4">
        <v>0</v>
      </c>
      <c r="Z410" s="4">
        <v>0</v>
      </c>
      <c r="AA410" s="4">
        <v>0</v>
      </c>
      <c r="AB410" s="4">
        <v>0</v>
      </c>
      <c r="AC410" s="4">
        <v>0</v>
      </c>
      <c r="AE410" s="4" t="s">
        <v>182</v>
      </c>
      <c r="AF410" s="4" t="s">
        <v>288</v>
      </c>
      <c r="AG410" s="4" t="s">
        <v>289</v>
      </c>
      <c r="AH410" s="4" t="s">
        <v>270</v>
      </c>
      <c r="AJ410" s="4" t="s">
        <v>288</v>
      </c>
      <c r="AK410" s="4" t="s">
        <v>304</v>
      </c>
      <c r="AM410" s="4" t="s">
        <v>187</v>
      </c>
      <c r="AO410" s="4">
        <v>117</v>
      </c>
      <c r="AP410" s="4">
        <v>10</v>
      </c>
      <c r="AQ410" s="4">
        <v>159</v>
      </c>
      <c r="AR410" s="4">
        <v>9</v>
      </c>
      <c r="AS410" s="4">
        <v>3</v>
      </c>
      <c r="AU410" s="4">
        <v>1</v>
      </c>
      <c r="AV410" s="4">
        <v>4</v>
      </c>
      <c r="AW410" s="4">
        <v>5</v>
      </c>
      <c r="AX410" s="4">
        <v>23</v>
      </c>
      <c r="AZ410" s="4">
        <v>1</v>
      </c>
      <c r="BA410" s="4">
        <v>3</v>
      </c>
      <c r="BC410" s="4">
        <v>0</v>
      </c>
      <c r="BD410" s="4">
        <v>0</v>
      </c>
      <c r="BE410" s="4">
        <v>0</v>
      </c>
      <c r="BF410" s="4">
        <v>-366832849</v>
      </c>
      <c r="BJ410" s="6">
        <v>2000</v>
      </c>
      <c r="BK410" s="7">
        <f t="shared" si="16"/>
        <v>0</v>
      </c>
      <c r="BL410" s="4" t="str">
        <f t="shared" si="17"/>
        <v>7 Yr Lead/Lag Bundled Mitchell</v>
      </c>
    </row>
    <row r="411" spans="1:64" hidden="1" x14ac:dyDescent="0.2">
      <c r="A411" s="4">
        <v>2020</v>
      </c>
      <c r="B411" s="4" t="s">
        <v>11</v>
      </c>
      <c r="C411" s="4" t="s">
        <v>178</v>
      </c>
      <c r="D411" s="4" t="s">
        <v>345</v>
      </c>
      <c r="E411" s="4" t="s">
        <v>340</v>
      </c>
      <c r="F411" s="4" t="s">
        <v>303</v>
      </c>
      <c r="H411" s="4">
        <v>4389.9399999999996</v>
      </c>
      <c r="I411" s="4">
        <v>4417.8900000000003</v>
      </c>
      <c r="J411" s="4">
        <v>4417.8900000000003</v>
      </c>
      <c r="K411" s="4">
        <v>0</v>
      </c>
      <c r="L411" s="4">
        <v>0</v>
      </c>
      <c r="M411" s="4">
        <v>0</v>
      </c>
      <c r="N411" s="4">
        <v>4389.9399999999996</v>
      </c>
      <c r="O411" s="4">
        <v>4417.8900000000003</v>
      </c>
      <c r="P411" s="4">
        <v>4417.8900000000003</v>
      </c>
      <c r="Q411" s="4">
        <v>0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  <c r="AC411" s="4">
        <v>0</v>
      </c>
      <c r="AE411" s="4" t="s">
        <v>182</v>
      </c>
      <c r="AF411" s="4" t="s">
        <v>288</v>
      </c>
      <c r="AG411" s="4" t="s">
        <v>289</v>
      </c>
      <c r="AH411" s="4" t="s">
        <v>270</v>
      </c>
      <c r="AJ411" s="4" t="s">
        <v>288</v>
      </c>
      <c r="AK411" s="4" t="s">
        <v>304</v>
      </c>
      <c r="AM411" s="4" t="s">
        <v>187</v>
      </c>
      <c r="AO411" s="4">
        <v>117</v>
      </c>
      <c r="AP411" s="4">
        <v>10</v>
      </c>
      <c r="AQ411" s="4">
        <v>159</v>
      </c>
      <c r="AR411" s="4">
        <v>9</v>
      </c>
      <c r="AS411" s="4">
        <v>3</v>
      </c>
      <c r="AU411" s="4">
        <v>1</v>
      </c>
      <c r="AV411" s="4">
        <v>4</v>
      </c>
      <c r="AW411" s="4">
        <v>5</v>
      </c>
      <c r="AX411" s="4">
        <v>23</v>
      </c>
      <c r="AZ411" s="4">
        <v>1</v>
      </c>
      <c r="BA411" s="4">
        <v>3</v>
      </c>
      <c r="BC411" s="4">
        <v>0</v>
      </c>
      <c r="BD411" s="4">
        <v>0</v>
      </c>
      <c r="BE411" s="4">
        <v>0</v>
      </c>
      <c r="BF411" s="4">
        <v>-366832392</v>
      </c>
      <c r="BJ411" s="6">
        <v>2000</v>
      </c>
      <c r="BK411" s="7">
        <f t="shared" si="16"/>
        <v>0</v>
      </c>
      <c r="BL411" s="4" t="str">
        <f t="shared" si="17"/>
        <v>7 Yr Lead/Lag Bundled Mitchell</v>
      </c>
    </row>
    <row r="412" spans="1:64" hidden="1" x14ac:dyDescent="0.2">
      <c r="A412" s="4">
        <v>2020</v>
      </c>
      <c r="B412" s="4" t="s">
        <v>11</v>
      </c>
      <c r="C412" s="4" t="s">
        <v>178</v>
      </c>
      <c r="D412" s="4" t="s">
        <v>334</v>
      </c>
      <c r="E412" s="4" t="s">
        <v>340</v>
      </c>
      <c r="F412" s="4" t="s">
        <v>336</v>
      </c>
      <c r="H412" s="4">
        <v>0</v>
      </c>
      <c r="I412" s="4">
        <v>49</v>
      </c>
      <c r="J412" s="4">
        <v>49</v>
      </c>
      <c r="K412" s="4">
        <v>0</v>
      </c>
      <c r="L412" s="4">
        <v>0</v>
      </c>
      <c r="M412" s="4">
        <v>0</v>
      </c>
      <c r="N412" s="4">
        <v>0</v>
      </c>
      <c r="O412" s="4">
        <v>49</v>
      </c>
      <c r="P412" s="4">
        <v>49</v>
      </c>
      <c r="Q412" s="4">
        <v>0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v>0</v>
      </c>
      <c r="AC412" s="4">
        <v>0</v>
      </c>
      <c r="AG412" s="4" t="s">
        <v>289</v>
      </c>
      <c r="AH412" s="4" t="s">
        <v>270</v>
      </c>
      <c r="AJ412" s="4" t="s">
        <v>190</v>
      </c>
      <c r="AK412" s="4" t="s">
        <v>337</v>
      </c>
      <c r="AM412" s="4" t="s">
        <v>187</v>
      </c>
      <c r="AO412" s="4">
        <v>117</v>
      </c>
      <c r="AP412" s="4">
        <v>10</v>
      </c>
      <c r="AQ412" s="4">
        <v>8015103</v>
      </c>
      <c r="AR412" s="4">
        <v>9</v>
      </c>
      <c r="AS412" s="4">
        <v>712</v>
      </c>
      <c r="AW412" s="4">
        <v>5</v>
      </c>
      <c r="AX412" s="4">
        <v>23</v>
      </c>
      <c r="AZ412" s="4">
        <v>3</v>
      </c>
      <c r="BA412" s="4">
        <v>1</v>
      </c>
      <c r="BC412" s="4">
        <v>0</v>
      </c>
      <c r="BD412" s="4">
        <v>0</v>
      </c>
      <c r="BE412" s="4">
        <v>0</v>
      </c>
      <c r="BF412" s="4">
        <v>-366832918</v>
      </c>
      <c r="BJ412" s="6">
        <v>2000</v>
      </c>
      <c r="BK412" s="7">
        <f t="shared" si="16"/>
        <v>0</v>
      </c>
      <c r="BL412" s="4" t="str">
        <f t="shared" si="17"/>
        <v>Software</v>
      </c>
    </row>
    <row r="413" spans="1:64" hidden="1" x14ac:dyDescent="0.2">
      <c r="A413" s="4">
        <v>2020</v>
      </c>
      <c r="B413" s="4" t="s">
        <v>11</v>
      </c>
      <c r="C413" s="4" t="s">
        <v>178</v>
      </c>
      <c r="D413" s="4" t="s">
        <v>338</v>
      </c>
      <c r="E413" s="4" t="s">
        <v>340</v>
      </c>
      <c r="F413" s="4" t="s">
        <v>336</v>
      </c>
      <c r="H413" s="4">
        <v>0</v>
      </c>
      <c r="I413" s="4">
        <v>407.56</v>
      </c>
      <c r="J413" s="4">
        <v>407.56</v>
      </c>
      <c r="K413" s="4">
        <v>0</v>
      </c>
      <c r="L413" s="4">
        <v>0</v>
      </c>
      <c r="M413" s="4">
        <v>0</v>
      </c>
      <c r="N413" s="4">
        <v>0</v>
      </c>
      <c r="O413" s="4">
        <v>407.56</v>
      </c>
      <c r="P413" s="4">
        <v>407.56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v>0</v>
      </c>
      <c r="AC413" s="4">
        <v>0</v>
      </c>
      <c r="AG413" s="4" t="s">
        <v>289</v>
      </c>
      <c r="AH413" s="4" t="s">
        <v>270</v>
      </c>
      <c r="AJ413" s="4" t="s">
        <v>190</v>
      </c>
      <c r="AK413" s="4" t="s">
        <v>337</v>
      </c>
      <c r="AM413" s="4" t="s">
        <v>187</v>
      </c>
      <c r="AO413" s="4">
        <v>117</v>
      </c>
      <c r="AP413" s="4">
        <v>10</v>
      </c>
      <c r="AQ413" s="4">
        <v>280</v>
      </c>
      <c r="AR413" s="4">
        <v>9</v>
      </c>
      <c r="AS413" s="4">
        <v>712</v>
      </c>
      <c r="AW413" s="4">
        <v>5</v>
      </c>
      <c r="AX413" s="4">
        <v>23</v>
      </c>
      <c r="AZ413" s="4">
        <v>3</v>
      </c>
      <c r="BA413" s="4">
        <v>1</v>
      </c>
      <c r="BC413" s="4">
        <v>0</v>
      </c>
      <c r="BD413" s="4">
        <v>0</v>
      </c>
      <c r="BE413" s="4">
        <v>0</v>
      </c>
      <c r="BF413" s="4">
        <v>-366832676</v>
      </c>
      <c r="BJ413" s="6">
        <v>2000</v>
      </c>
      <c r="BK413" s="7">
        <f t="shared" si="16"/>
        <v>0</v>
      </c>
      <c r="BL413" s="4" t="str">
        <f t="shared" si="17"/>
        <v>Software Mitchell</v>
      </c>
    </row>
    <row r="414" spans="1:64" hidden="1" x14ac:dyDescent="0.2">
      <c r="A414" s="4">
        <v>2020</v>
      </c>
      <c r="B414" s="4" t="s">
        <v>11</v>
      </c>
      <c r="C414" s="4" t="s">
        <v>178</v>
      </c>
      <c r="D414" s="4" t="s">
        <v>338</v>
      </c>
      <c r="E414" s="4" t="s">
        <v>340</v>
      </c>
      <c r="F414" s="4" t="s">
        <v>336</v>
      </c>
      <c r="H414" s="4">
        <v>0</v>
      </c>
      <c r="I414" s="4">
        <v>782.67</v>
      </c>
      <c r="J414" s="4">
        <v>782.67</v>
      </c>
      <c r="K414" s="4">
        <v>0</v>
      </c>
      <c r="L414" s="4">
        <v>0</v>
      </c>
      <c r="M414" s="4">
        <v>0</v>
      </c>
      <c r="N414" s="4">
        <v>0</v>
      </c>
      <c r="O414" s="4">
        <v>782.67</v>
      </c>
      <c r="P414" s="4">
        <v>782.67</v>
      </c>
      <c r="Q414" s="4">
        <v>0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  <c r="AA414" s="4">
        <v>0</v>
      </c>
      <c r="AB414" s="4">
        <v>0</v>
      </c>
      <c r="AC414" s="4">
        <v>0</v>
      </c>
      <c r="AG414" s="4" t="s">
        <v>289</v>
      </c>
      <c r="AH414" s="4" t="s">
        <v>270</v>
      </c>
      <c r="AJ414" s="4" t="s">
        <v>190</v>
      </c>
      <c r="AK414" s="4" t="s">
        <v>337</v>
      </c>
      <c r="AM414" s="4" t="s">
        <v>187</v>
      </c>
      <c r="AO414" s="4">
        <v>117</v>
      </c>
      <c r="AP414" s="4">
        <v>10</v>
      </c>
      <c r="AQ414" s="4">
        <v>280</v>
      </c>
      <c r="AR414" s="4">
        <v>9</v>
      </c>
      <c r="AS414" s="4">
        <v>712</v>
      </c>
      <c r="AW414" s="4">
        <v>5</v>
      </c>
      <c r="AX414" s="4">
        <v>23</v>
      </c>
      <c r="AZ414" s="4">
        <v>3</v>
      </c>
      <c r="BA414" s="4">
        <v>1</v>
      </c>
      <c r="BC414" s="4">
        <v>0</v>
      </c>
      <c r="BD414" s="4">
        <v>0</v>
      </c>
      <c r="BE414" s="4">
        <v>0</v>
      </c>
      <c r="BF414" s="4">
        <v>-366832311</v>
      </c>
      <c r="BJ414" s="6">
        <v>2000</v>
      </c>
      <c r="BK414" s="7">
        <f t="shared" si="16"/>
        <v>0</v>
      </c>
      <c r="BL414" s="4" t="str">
        <f t="shared" si="17"/>
        <v>Software Mitchell</v>
      </c>
    </row>
    <row r="415" spans="1:64" hidden="1" x14ac:dyDescent="0.2">
      <c r="A415" s="4">
        <v>2020</v>
      </c>
      <c r="B415" s="4" t="s">
        <v>11</v>
      </c>
      <c r="C415" s="4" t="s">
        <v>178</v>
      </c>
      <c r="D415" s="4" t="s">
        <v>236</v>
      </c>
      <c r="E415" s="4" t="s">
        <v>340</v>
      </c>
      <c r="F415" s="4" t="s">
        <v>301</v>
      </c>
      <c r="H415" s="4">
        <v>940725.1</v>
      </c>
      <c r="I415" s="4">
        <v>975568.56</v>
      </c>
      <c r="J415" s="4">
        <v>953803.62</v>
      </c>
      <c r="K415" s="4">
        <v>21764.94</v>
      </c>
      <c r="L415" s="4">
        <v>0</v>
      </c>
      <c r="M415" s="4">
        <v>0</v>
      </c>
      <c r="N415" s="4">
        <v>940725.1</v>
      </c>
      <c r="O415" s="4">
        <v>975568.56</v>
      </c>
      <c r="P415" s="4">
        <v>975568.56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4">
        <v>0</v>
      </c>
      <c r="AB415" s="4">
        <v>0</v>
      </c>
      <c r="AC415" s="4">
        <v>0</v>
      </c>
      <c r="AE415" s="4" t="s">
        <v>182</v>
      </c>
      <c r="AF415" s="4" t="s">
        <v>288</v>
      </c>
      <c r="AG415" s="4" t="s">
        <v>289</v>
      </c>
      <c r="AH415" s="4" t="s">
        <v>270</v>
      </c>
      <c r="AJ415" s="4" t="s">
        <v>288</v>
      </c>
      <c r="AK415" s="4" t="s">
        <v>302</v>
      </c>
      <c r="AM415" s="4" t="s">
        <v>187</v>
      </c>
      <c r="AO415" s="4">
        <v>117</v>
      </c>
      <c r="AP415" s="4">
        <v>10</v>
      </c>
      <c r="AQ415" s="4">
        <v>592</v>
      </c>
      <c r="AR415" s="4">
        <v>9</v>
      </c>
      <c r="AS415" s="4">
        <v>7</v>
      </c>
      <c r="AU415" s="4">
        <v>1</v>
      </c>
      <c r="AV415" s="4">
        <v>4</v>
      </c>
      <c r="AW415" s="4">
        <v>5</v>
      </c>
      <c r="AX415" s="4">
        <v>23</v>
      </c>
      <c r="AZ415" s="4">
        <v>1</v>
      </c>
      <c r="BA415" s="4">
        <v>6</v>
      </c>
      <c r="BC415" s="4">
        <v>0</v>
      </c>
      <c r="BD415" s="4">
        <v>0</v>
      </c>
      <c r="BE415" s="4">
        <v>0</v>
      </c>
      <c r="BF415" s="4">
        <v>-366832367</v>
      </c>
      <c r="BJ415" s="6">
        <v>2000</v>
      </c>
      <c r="BK415" s="7">
        <f t="shared" si="16"/>
        <v>0</v>
      </c>
      <c r="BL415" s="4" t="str">
        <f t="shared" si="17"/>
        <v>Util Steam Improv Mitchell</v>
      </c>
    </row>
    <row r="416" spans="1:64" hidden="1" x14ac:dyDescent="0.2">
      <c r="A416" s="4">
        <v>2020</v>
      </c>
      <c r="B416" s="4" t="s">
        <v>11</v>
      </c>
      <c r="C416" s="4" t="s">
        <v>178</v>
      </c>
      <c r="D416" s="4" t="s">
        <v>112</v>
      </c>
      <c r="E416" s="4" t="s">
        <v>340</v>
      </c>
      <c r="F416" s="4" t="s">
        <v>303</v>
      </c>
      <c r="H416" s="4">
        <v>7089.13</v>
      </c>
      <c r="I416" s="4">
        <v>7049.99</v>
      </c>
      <c r="J416" s="4">
        <v>7049.99</v>
      </c>
      <c r="K416" s="4">
        <v>0</v>
      </c>
      <c r="L416" s="4">
        <v>0</v>
      </c>
      <c r="M416" s="4">
        <v>166.55</v>
      </c>
      <c r="N416" s="4">
        <v>2195.5300000000002</v>
      </c>
      <c r="O416" s="4">
        <v>6528.11</v>
      </c>
      <c r="P416" s="4">
        <v>6528.11</v>
      </c>
      <c r="Q416" s="4">
        <v>0</v>
      </c>
      <c r="R416" s="4">
        <v>521.88</v>
      </c>
      <c r="S416" s="4">
        <v>4344.6899999999996</v>
      </c>
      <c r="T416" s="4">
        <v>0</v>
      </c>
      <c r="U416" s="4">
        <v>4344.6899999999996</v>
      </c>
      <c r="V416" s="4">
        <v>4344.6899999999996</v>
      </c>
      <c r="W416" s="4">
        <v>0</v>
      </c>
      <c r="X416" s="4">
        <v>0</v>
      </c>
      <c r="Y416" s="4">
        <v>1060.19</v>
      </c>
      <c r="Z416" s="4">
        <v>166.55</v>
      </c>
      <c r="AA416" s="4">
        <v>0</v>
      </c>
      <c r="AB416" s="4">
        <v>0</v>
      </c>
      <c r="AC416" s="4">
        <v>0</v>
      </c>
      <c r="AE416" s="4" t="s">
        <v>182</v>
      </c>
      <c r="AF416" s="4" t="s">
        <v>288</v>
      </c>
      <c r="AG416" s="4" t="s">
        <v>289</v>
      </c>
      <c r="AH416" s="4" t="s">
        <v>270</v>
      </c>
      <c r="AJ416" s="4" t="s">
        <v>288</v>
      </c>
      <c r="AK416" s="4" t="s">
        <v>304</v>
      </c>
      <c r="AM416" s="4" t="s">
        <v>187</v>
      </c>
      <c r="AO416" s="4">
        <v>117</v>
      </c>
      <c r="AP416" s="4">
        <v>10</v>
      </c>
      <c r="AQ416" s="4">
        <v>109040</v>
      </c>
      <c r="AR416" s="4">
        <v>9</v>
      </c>
      <c r="AS416" s="4">
        <v>3</v>
      </c>
      <c r="AU416" s="4">
        <v>1</v>
      </c>
      <c r="AV416" s="4">
        <v>4</v>
      </c>
      <c r="AW416" s="4">
        <v>5</v>
      </c>
      <c r="AX416" s="4">
        <v>23</v>
      </c>
      <c r="AZ416" s="4">
        <v>1</v>
      </c>
      <c r="BA416" s="4">
        <v>3</v>
      </c>
      <c r="BC416" s="4">
        <v>0</v>
      </c>
      <c r="BD416" s="4">
        <v>0</v>
      </c>
      <c r="BE416" s="4">
        <v>0</v>
      </c>
      <c r="BF416" s="4">
        <v>-366832891</v>
      </c>
      <c r="BJ416" s="6">
        <v>2000</v>
      </c>
      <c r="BK416" s="7">
        <f t="shared" si="16"/>
        <v>0</v>
      </c>
      <c r="BL416" s="4" t="str">
        <f t="shared" si="17"/>
        <v>Utility General Plant</v>
      </c>
    </row>
    <row r="417" spans="1:64" hidden="1" x14ac:dyDescent="0.2">
      <c r="A417" s="4">
        <v>2020</v>
      </c>
      <c r="B417" s="4" t="s">
        <v>11</v>
      </c>
      <c r="C417" s="4" t="s">
        <v>178</v>
      </c>
      <c r="D417" s="4" t="s">
        <v>272</v>
      </c>
      <c r="E417" s="4" t="s">
        <v>340</v>
      </c>
      <c r="F417" s="4" t="s">
        <v>303</v>
      </c>
      <c r="H417" s="4">
        <v>5712.92</v>
      </c>
      <c r="I417" s="4">
        <v>7015.51</v>
      </c>
      <c r="J417" s="4">
        <v>7015.51</v>
      </c>
      <c r="K417" s="4">
        <v>0</v>
      </c>
      <c r="L417" s="4">
        <v>0</v>
      </c>
      <c r="M417" s="4">
        <v>0</v>
      </c>
      <c r="N417" s="4">
        <v>5712.92</v>
      </c>
      <c r="O417" s="4">
        <v>7015.51</v>
      </c>
      <c r="P417" s="4">
        <v>7015.51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  <c r="AA417" s="4">
        <v>0</v>
      </c>
      <c r="AB417" s="4">
        <v>0</v>
      </c>
      <c r="AC417" s="4">
        <v>0</v>
      </c>
      <c r="AE417" s="4" t="s">
        <v>182</v>
      </c>
      <c r="AF417" s="4" t="s">
        <v>288</v>
      </c>
      <c r="AG417" s="4" t="s">
        <v>289</v>
      </c>
      <c r="AH417" s="4" t="s">
        <v>270</v>
      </c>
      <c r="AJ417" s="4" t="s">
        <v>288</v>
      </c>
      <c r="AK417" s="4" t="s">
        <v>304</v>
      </c>
      <c r="AM417" s="4" t="s">
        <v>187</v>
      </c>
      <c r="AO417" s="4">
        <v>117</v>
      </c>
      <c r="AP417" s="4">
        <v>10</v>
      </c>
      <c r="AQ417" s="4">
        <v>484</v>
      </c>
      <c r="AR417" s="4">
        <v>9</v>
      </c>
      <c r="AS417" s="4">
        <v>3</v>
      </c>
      <c r="AU417" s="4">
        <v>1</v>
      </c>
      <c r="AV417" s="4">
        <v>4</v>
      </c>
      <c r="AW417" s="4">
        <v>5</v>
      </c>
      <c r="AX417" s="4">
        <v>23</v>
      </c>
      <c r="AZ417" s="4">
        <v>1</v>
      </c>
      <c r="BA417" s="4">
        <v>3</v>
      </c>
      <c r="BC417" s="4">
        <v>0</v>
      </c>
      <c r="BD417" s="4">
        <v>0</v>
      </c>
      <c r="BE417" s="4">
        <v>0</v>
      </c>
      <c r="BF417" s="4">
        <v>-366832208</v>
      </c>
      <c r="BJ417" s="6">
        <v>2000</v>
      </c>
      <c r="BK417" s="7">
        <f t="shared" si="16"/>
        <v>0</v>
      </c>
      <c r="BL417" s="4" t="str">
        <f>'Generic Tax Classes'!$A$4</f>
        <v>Utility General Plant</v>
      </c>
    </row>
    <row r="418" spans="1:64" hidden="1" x14ac:dyDescent="0.2">
      <c r="A418" s="4">
        <v>2020</v>
      </c>
      <c r="B418" s="4" t="s">
        <v>11</v>
      </c>
      <c r="C418" s="4" t="s">
        <v>178</v>
      </c>
      <c r="D418" s="4" t="s">
        <v>104</v>
      </c>
      <c r="E418" s="4" t="s">
        <v>340</v>
      </c>
      <c r="F418" s="4" t="s">
        <v>301</v>
      </c>
      <c r="H418" s="4">
        <v>0</v>
      </c>
      <c r="I418" s="4">
        <v>302950.82</v>
      </c>
      <c r="J418" s="4">
        <v>296192</v>
      </c>
      <c r="K418" s="4">
        <v>6758.82</v>
      </c>
      <c r="L418" s="4">
        <v>0</v>
      </c>
      <c r="M418" s="4">
        <v>0</v>
      </c>
      <c r="N418" s="4">
        <v>0</v>
      </c>
      <c r="O418" s="4">
        <v>302950.82</v>
      </c>
      <c r="P418" s="4">
        <v>302950.82</v>
      </c>
      <c r="Q418" s="4">
        <v>0</v>
      </c>
      <c r="R418" s="4">
        <v>0</v>
      </c>
      <c r="S418" s="4">
        <v>0</v>
      </c>
      <c r="T418" s="4">
        <v>302950.78999999998</v>
      </c>
      <c r="U418" s="4">
        <v>302950.78999999998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  <c r="AA418" s="4">
        <v>0</v>
      </c>
      <c r="AB418" s="4">
        <v>0</v>
      </c>
      <c r="AC418" s="4">
        <v>0</v>
      </c>
      <c r="AE418" s="4" t="s">
        <v>182</v>
      </c>
      <c r="AF418" s="4" t="s">
        <v>288</v>
      </c>
      <c r="AG418" s="4" t="s">
        <v>289</v>
      </c>
      <c r="AH418" s="4" t="s">
        <v>270</v>
      </c>
      <c r="AJ418" s="4" t="s">
        <v>288</v>
      </c>
      <c r="AK418" s="4" t="s">
        <v>302</v>
      </c>
      <c r="AM418" s="4" t="s">
        <v>187</v>
      </c>
      <c r="AO418" s="4">
        <v>117</v>
      </c>
      <c r="AP418" s="4">
        <v>10</v>
      </c>
      <c r="AQ418" s="4">
        <v>101030</v>
      </c>
      <c r="AR418" s="4">
        <v>9</v>
      </c>
      <c r="AS418" s="4">
        <v>7</v>
      </c>
      <c r="AU418" s="4">
        <v>1</v>
      </c>
      <c r="AV418" s="4">
        <v>4</v>
      </c>
      <c r="AW418" s="4">
        <v>5</v>
      </c>
      <c r="AX418" s="4">
        <v>23</v>
      </c>
      <c r="AZ418" s="4">
        <v>1</v>
      </c>
      <c r="BA418" s="4">
        <v>6</v>
      </c>
      <c r="BC418" s="4">
        <v>0</v>
      </c>
      <c r="BD418" s="4">
        <v>0</v>
      </c>
      <c r="BE418" s="4">
        <v>0</v>
      </c>
      <c r="BF418" s="4">
        <v>-366832974</v>
      </c>
      <c r="BJ418" s="6">
        <v>2000</v>
      </c>
      <c r="BK418" s="7">
        <f t="shared" si="16"/>
        <v>0</v>
      </c>
      <c r="BL418" s="4" t="str">
        <f t="shared" si="17"/>
        <v>Utility Steam Production</v>
      </c>
    </row>
    <row r="419" spans="1:64" hidden="1" x14ac:dyDescent="0.2">
      <c r="A419" s="4">
        <v>2020</v>
      </c>
      <c r="B419" s="4" t="s">
        <v>11</v>
      </c>
      <c r="C419" s="4" t="s">
        <v>178</v>
      </c>
      <c r="D419" s="4" t="s">
        <v>230</v>
      </c>
      <c r="E419" s="4" t="s">
        <v>340</v>
      </c>
      <c r="F419" s="4" t="s">
        <v>301</v>
      </c>
      <c r="H419" s="4">
        <v>736762.06</v>
      </c>
      <c r="I419" s="4">
        <v>1459031.68</v>
      </c>
      <c r="J419" s="4">
        <v>1426481.03</v>
      </c>
      <c r="K419" s="4">
        <v>32544.17</v>
      </c>
      <c r="L419" s="4">
        <v>0</v>
      </c>
      <c r="M419" s="4">
        <v>160.55000000000001</v>
      </c>
      <c r="N419" s="4">
        <v>731854.28</v>
      </c>
      <c r="O419" s="4">
        <v>1458450.26</v>
      </c>
      <c r="P419" s="4">
        <v>1458450.26</v>
      </c>
      <c r="Q419" s="4">
        <v>0</v>
      </c>
      <c r="R419" s="4">
        <v>581.41999999999996</v>
      </c>
      <c r="S419" s="4">
        <v>4840.3900000000003</v>
      </c>
      <c r="T419" s="4">
        <v>645102.78</v>
      </c>
      <c r="U419" s="4">
        <v>649943.17000000004</v>
      </c>
      <c r="V419" s="4">
        <v>4840.3900000000003</v>
      </c>
      <c r="W419" s="4">
        <v>0</v>
      </c>
      <c r="X419" s="4">
        <v>0</v>
      </c>
      <c r="Y419" s="4">
        <v>1063.26</v>
      </c>
      <c r="Z419" s="4">
        <v>167.04</v>
      </c>
      <c r="AA419" s="4">
        <v>0</v>
      </c>
      <c r="AB419" s="4">
        <v>0</v>
      </c>
      <c r="AC419" s="4">
        <v>0</v>
      </c>
      <c r="AE419" s="4" t="s">
        <v>182</v>
      </c>
      <c r="AF419" s="4" t="s">
        <v>288</v>
      </c>
      <c r="AG419" s="4" t="s">
        <v>289</v>
      </c>
      <c r="AH419" s="4" t="s">
        <v>270</v>
      </c>
      <c r="AJ419" s="4" t="s">
        <v>288</v>
      </c>
      <c r="AK419" s="4" t="s">
        <v>302</v>
      </c>
      <c r="AM419" s="4" t="s">
        <v>330</v>
      </c>
      <c r="AO419" s="4">
        <v>117</v>
      </c>
      <c r="AP419" s="4">
        <v>10</v>
      </c>
      <c r="AQ419" s="4">
        <v>607</v>
      </c>
      <c r="AR419" s="4">
        <v>9</v>
      </c>
      <c r="AS419" s="4">
        <v>7</v>
      </c>
      <c r="AU419" s="4">
        <v>1</v>
      </c>
      <c r="AV419" s="4">
        <v>4</v>
      </c>
      <c r="AW419" s="4">
        <v>5</v>
      </c>
      <c r="AX419" s="4">
        <v>23</v>
      </c>
      <c r="AZ419" s="4">
        <v>1</v>
      </c>
      <c r="BA419" s="4">
        <v>6</v>
      </c>
      <c r="BC419" s="4">
        <v>57</v>
      </c>
      <c r="BD419" s="4">
        <v>0</v>
      </c>
      <c r="BE419" s="4">
        <v>0</v>
      </c>
      <c r="BF419" s="4">
        <v>-366832782</v>
      </c>
      <c r="BJ419" s="6">
        <v>2000</v>
      </c>
      <c r="BK419" s="7">
        <f t="shared" si="16"/>
        <v>0</v>
      </c>
      <c r="BL419" s="4" t="str">
        <f>'Generic Tax Classes'!$A$2</f>
        <v>Utility Steam Production</v>
      </c>
    </row>
    <row r="420" spans="1:64" hidden="1" x14ac:dyDescent="0.2">
      <c r="A420" s="4">
        <v>2020</v>
      </c>
      <c r="B420" s="4" t="s">
        <v>11</v>
      </c>
      <c r="C420" s="4" t="s">
        <v>178</v>
      </c>
      <c r="D420" s="4" t="s">
        <v>230</v>
      </c>
      <c r="E420" s="4" t="s">
        <v>340</v>
      </c>
      <c r="F420" s="4" t="s">
        <v>301</v>
      </c>
      <c r="H420" s="4">
        <v>2018516.92</v>
      </c>
      <c r="I420" s="4">
        <v>3118939.29</v>
      </c>
      <c r="J420" s="4">
        <v>3049356.41</v>
      </c>
      <c r="K420" s="4">
        <v>69569.47</v>
      </c>
      <c r="L420" s="4">
        <v>0</v>
      </c>
      <c r="M420" s="4">
        <v>444.22</v>
      </c>
      <c r="N420" s="4">
        <v>2005071.02</v>
      </c>
      <c r="O420" s="4">
        <v>3117737.07</v>
      </c>
      <c r="P420" s="4">
        <v>3117737.07</v>
      </c>
      <c r="Q420" s="4">
        <v>0</v>
      </c>
      <c r="R420" s="4">
        <v>1202.22</v>
      </c>
      <c r="S420" s="4">
        <v>10008.57</v>
      </c>
      <c r="T420" s="4">
        <v>1435959.79</v>
      </c>
      <c r="U420" s="4">
        <v>1445968.36</v>
      </c>
      <c r="V420" s="4">
        <v>10008.57</v>
      </c>
      <c r="W420" s="4">
        <v>0</v>
      </c>
      <c r="X420" s="4">
        <v>0</v>
      </c>
      <c r="Y420" s="4">
        <v>2913.03</v>
      </c>
      <c r="Z420" s="4">
        <v>457.63</v>
      </c>
      <c r="AA420" s="4">
        <v>0</v>
      </c>
      <c r="AB420" s="4">
        <v>0</v>
      </c>
      <c r="AC420" s="4">
        <v>0</v>
      </c>
      <c r="AE420" s="4" t="s">
        <v>182</v>
      </c>
      <c r="AF420" s="4" t="s">
        <v>288</v>
      </c>
      <c r="AG420" s="4" t="s">
        <v>289</v>
      </c>
      <c r="AH420" s="4" t="s">
        <v>270</v>
      </c>
      <c r="AJ420" s="4" t="s">
        <v>288</v>
      </c>
      <c r="AK420" s="4" t="s">
        <v>302</v>
      </c>
      <c r="AM420" s="4" t="s">
        <v>187</v>
      </c>
      <c r="AO420" s="4">
        <v>117</v>
      </c>
      <c r="AP420" s="4">
        <v>10</v>
      </c>
      <c r="AQ420" s="4">
        <v>607</v>
      </c>
      <c r="AR420" s="4">
        <v>9</v>
      </c>
      <c r="AS420" s="4">
        <v>7</v>
      </c>
      <c r="AU420" s="4">
        <v>1</v>
      </c>
      <c r="AV420" s="4">
        <v>4</v>
      </c>
      <c r="AW420" s="4">
        <v>5</v>
      </c>
      <c r="AX420" s="4">
        <v>23</v>
      </c>
      <c r="AZ420" s="4">
        <v>1</v>
      </c>
      <c r="BA420" s="4">
        <v>6</v>
      </c>
      <c r="BC420" s="4">
        <v>0</v>
      </c>
      <c r="BD420" s="4">
        <v>0</v>
      </c>
      <c r="BE420" s="4">
        <v>0</v>
      </c>
      <c r="BF420" s="4">
        <v>-366832433</v>
      </c>
      <c r="BJ420" s="6">
        <v>2000</v>
      </c>
      <c r="BK420" s="7">
        <f t="shared" si="16"/>
        <v>0</v>
      </c>
      <c r="BL420" s="4" t="str">
        <f>'Generic Tax Classes'!$A$2</f>
        <v>Utility Steam Production</v>
      </c>
    </row>
    <row r="421" spans="1:64" hidden="1" x14ac:dyDescent="0.2">
      <c r="A421" s="4">
        <v>2020</v>
      </c>
      <c r="B421" s="4" t="s">
        <v>11</v>
      </c>
      <c r="C421" s="4" t="s">
        <v>178</v>
      </c>
      <c r="D421" s="4" t="s">
        <v>342</v>
      </c>
      <c r="E421" s="4" t="s">
        <v>113</v>
      </c>
      <c r="F421" s="4" t="s">
        <v>301</v>
      </c>
      <c r="H421" s="4">
        <v>-2305362.36</v>
      </c>
      <c r="I421" s="4">
        <v>-2241945.9300000002</v>
      </c>
      <c r="J421" s="4">
        <v>-2091914.92</v>
      </c>
      <c r="K421" s="4">
        <v>-100013.21</v>
      </c>
      <c r="L421" s="4">
        <v>0</v>
      </c>
      <c r="M421" s="4">
        <v>0</v>
      </c>
      <c r="N421" s="4">
        <v>-2305362.36</v>
      </c>
      <c r="O421" s="4">
        <v>-2241945.9300000002</v>
      </c>
      <c r="P421" s="4">
        <v>-2191928.13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  <c r="AC421" s="4">
        <v>0</v>
      </c>
      <c r="AE421" s="4" t="s">
        <v>182</v>
      </c>
      <c r="AF421" s="4" t="s">
        <v>288</v>
      </c>
      <c r="AG421" s="4" t="s">
        <v>289</v>
      </c>
      <c r="AH421" s="4" t="s">
        <v>270</v>
      </c>
      <c r="AJ421" s="4" t="s">
        <v>288</v>
      </c>
      <c r="AK421" s="4" t="s">
        <v>302</v>
      </c>
      <c r="AM421" s="4" t="s">
        <v>187</v>
      </c>
      <c r="AO421" s="4">
        <v>117</v>
      </c>
      <c r="AP421" s="4">
        <v>10</v>
      </c>
      <c r="AQ421" s="4">
        <v>119</v>
      </c>
      <c r="AR421" s="4">
        <v>59</v>
      </c>
      <c r="AS421" s="4">
        <v>7</v>
      </c>
      <c r="AU421" s="4">
        <v>1</v>
      </c>
      <c r="AV421" s="4">
        <v>4</v>
      </c>
      <c r="AW421" s="4">
        <v>5</v>
      </c>
      <c r="AX421" s="4">
        <v>23</v>
      </c>
      <c r="AZ421" s="4">
        <v>1</v>
      </c>
      <c r="BA421" s="4">
        <v>6</v>
      </c>
      <c r="BC421" s="4">
        <v>0</v>
      </c>
      <c r="BD421" s="4">
        <v>0</v>
      </c>
      <c r="BE421" s="4">
        <v>0</v>
      </c>
      <c r="BF421" s="4">
        <v>-366832811</v>
      </c>
      <c r="BJ421" s="6">
        <v>2001</v>
      </c>
      <c r="BK421" s="7">
        <f t="shared" si="16"/>
        <v>-50017.800000000279</v>
      </c>
      <c r="BL421" s="4" t="str">
        <f t="shared" si="17"/>
        <v>20 Yr Lead/Lag Gen Mitchell</v>
      </c>
    </row>
    <row r="422" spans="1:64" hidden="1" x14ac:dyDescent="0.2">
      <c r="A422" s="4">
        <v>2020</v>
      </c>
      <c r="B422" s="4" t="s">
        <v>11</v>
      </c>
      <c r="C422" s="4" t="s">
        <v>178</v>
      </c>
      <c r="D422" s="4" t="s">
        <v>342</v>
      </c>
      <c r="E422" s="4" t="s">
        <v>113</v>
      </c>
      <c r="F422" s="4" t="s">
        <v>301</v>
      </c>
      <c r="H422" s="4">
        <v>314904.43</v>
      </c>
      <c r="I422" s="4">
        <v>317539.28999999998</v>
      </c>
      <c r="J422" s="4">
        <v>296289.56</v>
      </c>
      <c r="K422" s="4">
        <v>14165.43</v>
      </c>
      <c r="L422" s="4">
        <v>0</v>
      </c>
      <c r="M422" s="4">
        <v>0</v>
      </c>
      <c r="N422" s="4">
        <v>314904.43</v>
      </c>
      <c r="O422" s="4">
        <v>317539.28999999998</v>
      </c>
      <c r="P422" s="4">
        <v>310454.99</v>
      </c>
      <c r="Q422" s="4">
        <v>0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  <c r="AA422" s="4">
        <v>0</v>
      </c>
      <c r="AB422" s="4">
        <v>0</v>
      </c>
      <c r="AC422" s="4">
        <v>0</v>
      </c>
      <c r="AE422" s="4" t="s">
        <v>182</v>
      </c>
      <c r="AF422" s="4" t="s">
        <v>288</v>
      </c>
      <c r="AG422" s="4" t="s">
        <v>289</v>
      </c>
      <c r="AH422" s="4" t="s">
        <v>270</v>
      </c>
      <c r="AJ422" s="4" t="s">
        <v>288</v>
      </c>
      <c r="AK422" s="4" t="s">
        <v>302</v>
      </c>
      <c r="AM422" s="4" t="s">
        <v>187</v>
      </c>
      <c r="AO422" s="4">
        <v>117</v>
      </c>
      <c r="AP422" s="4">
        <v>10</v>
      </c>
      <c r="AQ422" s="4">
        <v>119</v>
      </c>
      <c r="AR422" s="4">
        <v>59</v>
      </c>
      <c r="AS422" s="4">
        <v>7</v>
      </c>
      <c r="AU422" s="4">
        <v>1</v>
      </c>
      <c r="AV422" s="4">
        <v>4</v>
      </c>
      <c r="AW422" s="4">
        <v>5</v>
      </c>
      <c r="AX422" s="4">
        <v>23</v>
      </c>
      <c r="AZ422" s="4">
        <v>1</v>
      </c>
      <c r="BA422" s="4">
        <v>6</v>
      </c>
      <c r="BC422" s="4">
        <v>0</v>
      </c>
      <c r="BD422" s="4">
        <v>0</v>
      </c>
      <c r="BE422" s="4">
        <v>0</v>
      </c>
      <c r="BF422" s="4">
        <v>-366832642</v>
      </c>
      <c r="BJ422" s="6">
        <v>2001</v>
      </c>
      <c r="BK422" s="7">
        <f t="shared" si="16"/>
        <v>7084.2999999999884</v>
      </c>
      <c r="BL422" s="4" t="str">
        <f t="shared" si="17"/>
        <v>20 Yr Lead/Lag Gen Mitchell</v>
      </c>
    </row>
    <row r="423" spans="1:64" hidden="1" x14ac:dyDescent="0.2">
      <c r="A423" s="4">
        <v>2020</v>
      </c>
      <c r="B423" s="4" t="s">
        <v>11</v>
      </c>
      <c r="C423" s="4" t="s">
        <v>178</v>
      </c>
      <c r="D423" s="4" t="s">
        <v>343</v>
      </c>
      <c r="E423" s="4" t="s">
        <v>113</v>
      </c>
      <c r="F423" s="4" t="s">
        <v>301</v>
      </c>
      <c r="H423" s="4">
        <v>-2674856</v>
      </c>
      <c r="I423" s="4">
        <v>-2660780</v>
      </c>
      <c r="J423" s="4">
        <v>-2482720.6</v>
      </c>
      <c r="K423" s="4">
        <v>-118697.4</v>
      </c>
      <c r="L423" s="4">
        <v>0</v>
      </c>
      <c r="M423" s="4">
        <v>0</v>
      </c>
      <c r="N423" s="4">
        <v>-2674856</v>
      </c>
      <c r="O423" s="4">
        <v>-2660780</v>
      </c>
      <c r="P423" s="4">
        <v>-2601418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v>0</v>
      </c>
      <c r="AC423" s="4">
        <v>0</v>
      </c>
      <c r="AE423" s="4" t="s">
        <v>182</v>
      </c>
      <c r="AF423" s="4" t="s">
        <v>288</v>
      </c>
      <c r="AG423" s="4" t="s">
        <v>289</v>
      </c>
      <c r="AH423" s="4" t="s">
        <v>270</v>
      </c>
      <c r="AJ423" s="4" t="s">
        <v>288</v>
      </c>
      <c r="AK423" s="4" t="s">
        <v>302</v>
      </c>
      <c r="AM423" s="4" t="s">
        <v>187</v>
      </c>
      <c r="AO423" s="4">
        <v>117</v>
      </c>
      <c r="AP423" s="4">
        <v>10</v>
      </c>
      <c r="AQ423" s="4">
        <v>8015109</v>
      </c>
      <c r="AR423" s="4">
        <v>59</v>
      </c>
      <c r="AS423" s="4">
        <v>7</v>
      </c>
      <c r="AU423" s="4">
        <v>1</v>
      </c>
      <c r="AV423" s="4">
        <v>4</v>
      </c>
      <c r="AW423" s="4">
        <v>5</v>
      </c>
      <c r="AX423" s="4">
        <v>23</v>
      </c>
      <c r="AZ423" s="4">
        <v>1</v>
      </c>
      <c r="BA423" s="4">
        <v>6</v>
      </c>
      <c r="BC423" s="4">
        <v>0</v>
      </c>
      <c r="BD423" s="4">
        <v>0</v>
      </c>
      <c r="BE423" s="4">
        <v>0</v>
      </c>
      <c r="BF423" s="4">
        <v>-366832887</v>
      </c>
      <c r="BJ423" s="6">
        <v>2001</v>
      </c>
      <c r="BK423" s="7">
        <f t="shared" si="16"/>
        <v>-59362</v>
      </c>
      <c r="BL423" s="4" t="str">
        <f t="shared" si="17"/>
        <v>20 Yr Lead/Lag Generation</v>
      </c>
    </row>
    <row r="424" spans="1:64" hidden="1" x14ac:dyDescent="0.2">
      <c r="A424" s="4">
        <v>2020</v>
      </c>
      <c r="B424" s="4" t="s">
        <v>11</v>
      </c>
      <c r="C424" s="4" t="s">
        <v>178</v>
      </c>
      <c r="D424" s="4" t="s">
        <v>346</v>
      </c>
      <c r="E424" s="4" t="s">
        <v>113</v>
      </c>
      <c r="F424" s="4" t="s">
        <v>316</v>
      </c>
      <c r="H424" s="4">
        <v>4108.08</v>
      </c>
      <c r="I424" s="4">
        <v>4110.3999999999996</v>
      </c>
      <c r="J424" s="4">
        <v>1945.41</v>
      </c>
      <c r="K424" s="4">
        <v>105.39</v>
      </c>
      <c r="L424" s="4">
        <v>0</v>
      </c>
      <c r="M424" s="4">
        <v>0</v>
      </c>
      <c r="N424" s="4">
        <v>4108.08</v>
      </c>
      <c r="O424" s="4">
        <v>4110.3999999999996</v>
      </c>
      <c r="P424" s="4">
        <v>2050.8000000000002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0</v>
      </c>
      <c r="X424" s="4">
        <v>0</v>
      </c>
      <c r="Y424" s="4">
        <v>0</v>
      </c>
      <c r="Z424" s="4">
        <v>0</v>
      </c>
      <c r="AA424" s="4">
        <v>0</v>
      </c>
      <c r="AB424" s="4">
        <v>0</v>
      </c>
      <c r="AC424" s="4">
        <v>0</v>
      </c>
      <c r="AE424" s="4" t="s">
        <v>182</v>
      </c>
      <c r="AF424" s="4" t="s">
        <v>288</v>
      </c>
      <c r="AG424" s="4" t="s">
        <v>289</v>
      </c>
      <c r="AH424" s="4" t="s">
        <v>270</v>
      </c>
      <c r="AJ424" s="4" t="s">
        <v>288</v>
      </c>
      <c r="AK424" s="4" t="s">
        <v>315</v>
      </c>
      <c r="AM424" s="4" t="s">
        <v>187</v>
      </c>
      <c r="AO424" s="4">
        <v>117</v>
      </c>
      <c r="AP424" s="4">
        <v>10</v>
      </c>
      <c r="AQ424" s="4">
        <v>133</v>
      </c>
      <c r="AR424" s="4">
        <v>59</v>
      </c>
      <c r="AS424" s="4">
        <v>172</v>
      </c>
      <c r="AU424" s="4">
        <v>1</v>
      </c>
      <c r="AV424" s="4">
        <v>4</v>
      </c>
      <c r="AW424" s="4">
        <v>5</v>
      </c>
      <c r="AX424" s="4">
        <v>23</v>
      </c>
      <c r="AZ424" s="4">
        <v>1</v>
      </c>
      <c r="BA424" s="4">
        <v>8</v>
      </c>
      <c r="BC424" s="4">
        <v>0</v>
      </c>
      <c r="BD424" s="4">
        <v>0</v>
      </c>
      <c r="BE424" s="4">
        <v>0</v>
      </c>
      <c r="BF424" s="4">
        <v>-366832609</v>
      </c>
      <c r="BJ424" s="6">
        <v>2001</v>
      </c>
      <c r="BK424" s="7">
        <f t="shared" si="16"/>
        <v>2059.5999999999995</v>
      </c>
      <c r="BL424" s="4" t="str">
        <f t="shared" si="17"/>
        <v>39 Yr Lead/Lag  Mitchell</v>
      </c>
    </row>
    <row r="425" spans="1:64" hidden="1" x14ac:dyDescent="0.2">
      <c r="A425" s="4">
        <v>2020</v>
      </c>
      <c r="B425" s="4" t="s">
        <v>11</v>
      </c>
      <c r="C425" s="4" t="s">
        <v>178</v>
      </c>
      <c r="D425" s="4" t="s">
        <v>346</v>
      </c>
      <c r="E425" s="4" t="s">
        <v>113</v>
      </c>
      <c r="F425" s="4" t="s">
        <v>316</v>
      </c>
      <c r="H425" s="4">
        <v>28007.919999999998</v>
      </c>
      <c r="I425" s="4">
        <v>28148.7</v>
      </c>
      <c r="J425" s="4">
        <v>13322.48</v>
      </c>
      <c r="K425" s="4">
        <v>721.73</v>
      </c>
      <c r="L425" s="4">
        <v>0</v>
      </c>
      <c r="M425" s="4">
        <v>0</v>
      </c>
      <c r="N425" s="4">
        <v>28007.919999999998</v>
      </c>
      <c r="O425" s="4">
        <v>28148.7</v>
      </c>
      <c r="P425" s="4">
        <v>14044.21</v>
      </c>
      <c r="Q425" s="4">
        <v>0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  <c r="Z425" s="4">
        <v>0</v>
      </c>
      <c r="AA425" s="4">
        <v>0</v>
      </c>
      <c r="AB425" s="4">
        <v>0</v>
      </c>
      <c r="AC425" s="4">
        <v>0</v>
      </c>
      <c r="AE425" s="4" t="s">
        <v>182</v>
      </c>
      <c r="AF425" s="4" t="s">
        <v>288</v>
      </c>
      <c r="AG425" s="4" t="s">
        <v>289</v>
      </c>
      <c r="AH425" s="4" t="s">
        <v>270</v>
      </c>
      <c r="AJ425" s="4" t="s">
        <v>288</v>
      </c>
      <c r="AK425" s="4" t="s">
        <v>315</v>
      </c>
      <c r="AM425" s="4" t="s">
        <v>187</v>
      </c>
      <c r="AO425" s="4">
        <v>117</v>
      </c>
      <c r="AP425" s="4">
        <v>10</v>
      </c>
      <c r="AQ425" s="4">
        <v>133</v>
      </c>
      <c r="AR425" s="4">
        <v>59</v>
      </c>
      <c r="AS425" s="4">
        <v>172</v>
      </c>
      <c r="AU425" s="4">
        <v>1</v>
      </c>
      <c r="AV425" s="4">
        <v>4</v>
      </c>
      <c r="AW425" s="4">
        <v>5</v>
      </c>
      <c r="AX425" s="4">
        <v>23</v>
      </c>
      <c r="AZ425" s="4">
        <v>1</v>
      </c>
      <c r="BA425" s="4">
        <v>8</v>
      </c>
      <c r="BC425" s="4">
        <v>0</v>
      </c>
      <c r="BD425" s="4">
        <v>0</v>
      </c>
      <c r="BE425" s="4">
        <v>0</v>
      </c>
      <c r="BF425" s="4">
        <v>-366832282</v>
      </c>
      <c r="BJ425" s="6">
        <v>2001</v>
      </c>
      <c r="BK425" s="7">
        <f t="shared" si="16"/>
        <v>14104.490000000002</v>
      </c>
      <c r="BL425" s="4" t="str">
        <f t="shared" si="17"/>
        <v>39 Yr Lead/Lag  Mitchell</v>
      </c>
    </row>
    <row r="426" spans="1:64" hidden="1" x14ac:dyDescent="0.2">
      <c r="A426" s="4">
        <v>2020</v>
      </c>
      <c r="B426" s="4" t="s">
        <v>11</v>
      </c>
      <c r="C426" s="4" t="s">
        <v>178</v>
      </c>
      <c r="D426" s="4" t="s">
        <v>347</v>
      </c>
      <c r="E426" s="4" t="s">
        <v>113</v>
      </c>
      <c r="F426" s="4" t="s">
        <v>348</v>
      </c>
      <c r="H426" s="4">
        <v>1578.09</v>
      </c>
      <c r="I426" s="4">
        <v>1579</v>
      </c>
      <c r="J426" s="4">
        <v>1579</v>
      </c>
      <c r="K426" s="4">
        <v>0</v>
      </c>
      <c r="L426" s="4">
        <v>0</v>
      </c>
      <c r="M426" s="4">
        <v>0</v>
      </c>
      <c r="N426" s="4">
        <v>1578.09</v>
      </c>
      <c r="O426" s="4">
        <v>1579</v>
      </c>
      <c r="P426" s="4">
        <v>1579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0</v>
      </c>
      <c r="Z426" s="4">
        <v>0</v>
      </c>
      <c r="AA426" s="4">
        <v>0</v>
      </c>
      <c r="AB426" s="4">
        <v>0</v>
      </c>
      <c r="AC426" s="4">
        <v>0</v>
      </c>
      <c r="AE426" s="4" t="s">
        <v>182</v>
      </c>
      <c r="AF426" s="4" t="s">
        <v>288</v>
      </c>
      <c r="AG426" s="4" t="s">
        <v>289</v>
      </c>
      <c r="AH426" s="4" t="s">
        <v>270</v>
      </c>
      <c r="AJ426" s="4" t="s">
        <v>288</v>
      </c>
      <c r="AK426" s="4" t="s">
        <v>349</v>
      </c>
      <c r="AM426" s="4" t="s">
        <v>187</v>
      </c>
      <c r="AO426" s="4">
        <v>117</v>
      </c>
      <c r="AP426" s="4">
        <v>10</v>
      </c>
      <c r="AQ426" s="4">
        <v>146</v>
      </c>
      <c r="AR426" s="4">
        <v>59</v>
      </c>
      <c r="AS426" s="4">
        <v>2</v>
      </c>
      <c r="AU426" s="4">
        <v>1</v>
      </c>
      <c r="AV426" s="4">
        <v>4</v>
      </c>
      <c r="AW426" s="4">
        <v>5</v>
      </c>
      <c r="AX426" s="4">
        <v>23</v>
      </c>
      <c r="AZ426" s="4">
        <v>1</v>
      </c>
      <c r="BA426" s="4">
        <v>2</v>
      </c>
      <c r="BC426" s="4">
        <v>0</v>
      </c>
      <c r="BD426" s="4">
        <v>0</v>
      </c>
      <c r="BE426" s="4">
        <v>0</v>
      </c>
      <c r="BF426" s="4">
        <v>-366832659</v>
      </c>
      <c r="BJ426" s="6">
        <v>2001</v>
      </c>
      <c r="BK426" s="7">
        <f t="shared" si="16"/>
        <v>0</v>
      </c>
      <c r="BL426" s="4" t="str">
        <f t="shared" si="17"/>
        <v>5 Yr Lead/Lag  Mitchell</v>
      </c>
    </row>
    <row r="427" spans="1:64" hidden="1" x14ac:dyDescent="0.2">
      <c r="A427" s="4">
        <v>2020</v>
      </c>
      <c r="B427" s="4" t="s">
        <v>11</v>
      </c>
      <c r="C427" s="4" t="s">
        <v>178</v>
      </c>
      <c r="D427" s="4" t="s">
        <v>347</v>
      </c>
      <c r="E427" s="4" t="s">
        <v>113</v>
      </c>
      <c r="F427" s="4" t="s">
        <v>348</v>
      </c>
      <c r="H427" s="4">
        <v>10758.94</v>
      </c>
      <c r="I427" s="4">
        <v>10813.03</v>
      </c>
      <c r="J427" s="4">
        <v>10813.03</v>
      </c>
      <c r="K427" s="4">
        <v>0</v>
      </c>
      <c r="L427" s="4">
        <v>0</v>
      </c>
      <c r="M427" s="4">
        <v>0</v>
      </c>
      <c r="N427" s="4">
        <v>10758.94</v>
      </c>
      <c r="O427" s="4">
        <v>10813.03</v>
      </c>
      <c r="P427" s="4">
        <v>10813.03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</v>
      </c>
      <c r="Z427" s="4">
        <v>0</v>
      </c>
      <c r="AA427" s="4">
        <v>0</v>
      </c>
      <c r="AB427" s="4">
        <v>0</v>
      </c>
      <c r="AC427" s="4">
        <v>0</v>
      </c>
      <c r="AE427" s="4" t="s">
        <v>182</v>
      </c>
      <c r="AF427" s="4" t="s">
        <v>288</v>
      </c>
      <c r="AG427" s="4" t="s">
        <v>289</v>
      </c>
      <c r="AH427" s="4" t="s">
        <v>270</v>
      </c>
      <c r="AJ427" s="4" t="s">
        <v>288</v>
      </c>
      <c r="AK427" s="4" t="s">
        <v>349</v>
      </c>
      <c r="AM427" s="4" t="s">
        <v>187</v>
      </c>
      <c r="AO427" s="4">
        <v>117</v>
      </c>
      <c r="AP427" s="4">
        <v>10</v>
      </c>
      <c r="AQ427" s="4">
        <v>146</v>
      </c>
      <c r="AR427" s="4">
        <v>59</v>
      </c>
      <c r="AS427" s="4">
        <v>2</v>
      </c>
      <c r="AU427" s="4">
        <v>1</v>
      </c>
      <c r="AV427" s="4">
        <v>4</v>
      </c>
      <c r="AW427" s="4">
        <v>5</v>
      </c>
      <c r="AX427" s="4">
        <v>23</v>
      </c>
      <c r="AZ427" s="4">
        <v>1</v>
      </c>
      <c r="BA427" s="4">
        <v>2</v>
      </c>
      <c r="BC427" s="4">
        <v>0</v>
      </c>
      <c r="BD427" s="4">
        <v>0</v>
      </c>
      <c r="BE427" s="4">
        <v>0</v>
      </c>
      <c r="BF427" s="4">
        <v>-366832570</v>
      </c>
      <c r="BJ427" s="6">
        <v>2001</v>
      </c>
      <c r="BK427" s="7">
        <f t="shared" si="16"/>
        <v>0</v>
      </c>
      <c r="BL427" s="4" t="str">
        <f t="shared" si="17"/>
        <v>5 Yr Lead/Lag  Mitchell</v>
      </c>
    </row>
    <row r="428" spans="1:64" hidden="1" x14ac:dyDescent="0.2">
      <c r="A428" s="4">
        <v>2020</v>
      </c>
      <c r="B428" s="4" t="s">
        <v>11</v>
      </c>
      <c r="C428" s="4" t="s">
        <v>178</v>
      </c>
      <c r="D428" s="4" t="s">
        <v>344</v>
      </c>
      <c r="E428" s="4" t="s">
        <v>113</v>
      </c>
      <c r="F428" s="4" t="s">
        <v>303</v>
      </c>
      <c r="H428" s="4">
        <v>-983</v>
      </c>
      <c r="I428" s="4">
        <v>-979</v>
      </c>
      <c r="J428" s="4">
        <v>-979</v>
      </c>
      <c r="K428" s="4">
        <v>0</v>
      </c>
      <c r="L428" s="4">
        <v>0</v>
      </c>
      <c r="M428" s="4">
        <v>0</v>
      </c>
      <c r="N428" s="4">
        <v>-983</v>
      </c>
      <c r="O428" s="4">
        <v>-979</v>
      </c>
      <c r="P428" s="4">
        <v>-979</v>
      </c>
      <c r="Q428" s="4">
        <v>0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  <c r="AA428" s="4">
        <v>0</v>
      </c>
      <c r="AB428" s="4">
        <v>0</v>
      </c>
      <c r="AC428" s="4">
        <v>0</v>
      </c>
      <c r="AE428" s="4" t="s">
        <v>182</v>
      </c>
      <c r="AF428" s="4" t="s">
        <v>288</v>
      </c>
      <c r="AG428" s="4" t="s">
        <v>289</v>
      </c>
      <c r="AH428" s="4" t="s">
        <v>270</v>
      </c>
      <c r="AJ428" s="4" t="s">
        <v>288</v>
      </c>
      <c r="AK428" s="4" t="s">
        <v>304</v>
      </c>
      <c r="AM428" s="4" t="s">
        <v>187</v>
      </c>
      <c r="AO428" s="4">
        <v>117</v>
      </c>
      <c r="AP428" s="4">
        <v>10</v>
      </c>
      <c r="AQ428" s="4">
        <v>8015105</v>
      </c>
      <c r="AR428" s="4">
        <v>59</v>
      </c>
      <c r="AS428" s="4">
        <v>3</v>
      </c>
      <c r="AU428" s="4">
        <v>1</v>
      </c>
      <c r="AV428" s="4">
        <v>4</v>
      </c>
      <c r="AW428" s="4">
        <v>5</v>
      </c>
      <c r="AX428" s="4">
        <v>23</v>
      </c>
      <c r="AZ428" s="4">
        <v>1</v>
      </c>
      <c r="BA428" s="4">
        <v>3</v>
      </c>
      <c r="BC428" s="4">
        <v>0</v>
      </c>
      <c r="BD428" s="4">
        <v>0</v>
      </c>
      <c r="BE428" s="4">
        <v>0</v>
      </c>
      <c r="BF428" s="4">
        <v>-366832962</v>
      </c>
      <c r="BJ428" s="6">
        <v>2001</v>
      </c>
      <c r="BK428" s="7">
        <f t="shared" si="16"/>
        <v>0</v>
      </c>
      <c r="BL428" s="4" t="str">
        <f t="shared" si="17"/>
        <v>7 Yr Lead/Lag Bundled</v>
      </c>
    </row>
    <row r="429" spans="1:64" hidden="1" x14ac:dyDescent="0.2">
      <c r="A429" s="4">
        <v>2020</v>
      </c>
      <c r="B429" s="4" t="s">
        <v>11</v>
      </c>
      <c r="C429" s="4" t="s">
        <v>178</v>
      </c>
      <c r="D429" s="4" t="s">
        <v>345</v>
      </c>
      <c r="E429" s="4" t="s">
        <v>113</v>
      </c>
      <c r="F429" s="4" t="s">
        <v>303</v>
      </c>
      <c r="H429" s="4">
        <v>-858.17</v>
      </c>
      <c r="I429" s="4">
        <v>-849.06</v>
      </c>
      <c r="J429" s="4">
        <v>-849.06</v>
      </c>
      <c r="K429" s="4">
        <v>0</v>
      </c>
      <c r="L429" s="4">
        <v>0</v>
      </c>
      <c r="M429" s="4">
        <v>0</v>
      </c>
      <c r="N429" s="4">
        <v>-858.17</v>
      </c>
      <c r="O429" s="4">
        <v>-849.06</v>
      </c>
      <c r="P429" s="4">
        <v>-849.06</v>
      </c>
      <c r="Q429" s="4">
        <v>0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0</v>
      </c>
      <c r="AC429" s="4">
        <v>0</v>
      </c>
      <c r="AE429" s="4" t="s">
        <v>182</v>
      </c>
      <c r="AF429" s="4" t="s">
        <v>288</v>
      </c>
      <c r="AG429" s="4" t="s">
        <v>289</v>
      </c>
      <c r="AH429" s="4" t="s">
        <v>270</v>
      </c>
      <c r="AJ429" s="4" t="s">
        <v>288</v>
      </c>
      <c r="AK429" s="4" t="s">
        <v>304</v>
      </c>
      <c r="AM429" s="4" t="s">
        <v>187</v>
      </c>
      <c r="AO429" s="4">
        <v>117</v>
      </c>
      <c r="AP429" s="4">
        <v>10</v>
      </c>
      <c r="AQ429" s="4">
        <v>159</v>
      </c>
      <c r="AR429" s="4">
        <v>59</v>
      </c>
      <c r="AS429" s="4">
        <v>3</v>
      </c>
      <c r="AU429" s="4">
        <v>1</v>
      </c>
      <c r="AV429" s="4">
        <v>4</v>
      </c>
      <c r="AW429" s="4">
        <v>5</v>
      </c>
      <c r="AX429" s="4">
        <v>23</v>
      </c>
      <c r="AZ429" s="4">
        <v>1</v>
      </c>
      <c r="BA429" s="4">
        <v>3</v>
      </c>
      <c r="BC429" s="4">
        <v>0</v>
      </c>
      <c r="BD429" s="4">
        <v>0</v>
      </c>
      <c r="BE429" s="4">
        <v>0</v>
      </c>
      <c r="BF429" s="4">
        <v>-366832732</v>
      </c>
      <c r="BJ429" s="6">
        <v>2001</v>
      </c>
      <c r="BK429" s="7">
        <f t="shared" si="16"/>
        <v>0</v>
      </c>
      <c r="BL429" s="4" t="str">
        <f t="shared" si="17"/>
        <v>7 Yr Lead/Lag Bundled Mitchell</v>
      </c>
    </row>
    <row r="430" spans="1:64" hidden="1" x14ac:dyDescent="0.2">
      <c r="A430" s="4">
        <v>2020</v>
      </c>
      <c r="B430" s="4" t="s">
        <v>11</v>
      </c>
      <c r="C430" s="4" t="s">
        <v>178</v>
      </c>
      <c r="D430" s="4" t="s">
        <v>345</v>
      </c>
      <c r="E430" s="4" t="s">
        <v>113</v>
      </c>
      <c r="F430" s="4" t="s">
        <v>303</v>
      </c>
      <c r="H430" s="4">
        <v>-2000.84</v>
      </c>
      <c r="I430" s="4">
        <v>-2013.6</v>
      </c>
      <c r="J430" s="4">
        <v>-2013.6</v>
      </c>
      <c r="K430" s="4">
        <v>0</v>
      </c>
      <c r="L430" s="4">
        <v>0</v>
      </c>
      <c r="M430" s="4">
        <v>0</v>
      </c>
      <c r="N430" s="4">
        <v>-2000.84</v>
      </c>
      <c r="O430" s="4">
        <v>-2013.6</v>
      </c>
      <c r="P430" s="4">
        <v>-2013.6</v>
      </c>
      <c r="Q430" s="4">
        <v>0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  <c r="AA430" s="4">
        <v>0</v>
      </c>
      <c r="AB430" s="4">
        <v>0</v>
      </c>
      <c r="AC430" s="4">
        <v>0</v>
      </c>
      <c r="AE430" s="4" t="s">
        <v>182</v>
      </c>
      <c r="AF430" s="4" t="s">
        <v>288</v>
      </c>
      <c r="AG430" s="4" t="s">
        <v>289</v>
      </c>
      <c r="AH430" s="4" t="s">
        <v>270</v>
      </c>
      <c r="AJ430" s="4" t="s">
        <v>288</v>
      </c>
      <c r="AK430" s="4" t="s">
        <v>304</v>
      </c>
      <c r="AM430" s="4" t="s">
        <v>187</v>
      </c>
      <c r="AO430" s="4">
        <v>117</v>
      </c>
      <c r="AP430" s="4">
        <v>10</v>
      </c>
      <c r="AQ430" s="4">
        <v>159</v>
      </c>
      <c r="AR430" s="4">
        <v>59</v>
      </c>
      <c r="AS430" s="4">
        <v>3</v>
      </c>
      <c r="AU430" s="4">
        <v>1</v>
      </c>
      <c r="AV430" s="4">
        <v>4</v>
      </c>
      <c r="AW430" s="4">
        <v>5</v>
      </c>
      <c r="AX430" s="4">
        <v>23</v>
      </c>
      <c r="AZ430" s="4">
        <v>1</v>
      </c>
      <c r="BA430" s="4">
        <v>3</v>
      </c>
      <c r="BC430" s="4">
        <v>0</v>
      </c>
      <c r="BD430" s="4">
        <v>0</v>
      </c>
      <c r="BE430" s="4">
        <v>0</v>
      </c>
      <c r="BF430" s="4">
        <v>-366832511</v>
      </c>
      <c r="BJ430" s="6">
        <v>2001</v>
      </c>
      <c r="BK430" s="7">
        <f t="shared" si="16"/>
        <v>0</v>
      </c>
      <c r="BL430" s="4" t="str">
        <f t="shared" si="17"/>
        <v>7 Yr Lead/Lag Bundled Mitchell</v>
      </c>
    </row>
    <row r="431" spans="1:64" hidden="1" x14ac:dyDescent="0.2">
      <c r="A431" s="4">
        <v>2020</v>
      </c>
      <c r="B431" s="4" t="s">
        <v>11</v>
      </c>
      <c r="C431" s="4" t="s">
        <v>178</v>
      </c>
      <c r="D431" s="4" t="s">
        <v>334</v>
      </c>
      <c r="E431" s="4" t="s">
        <v>113</v>
      </c>
      <c r="F431" s="4" t="s">
        <v>336</v>
      </c>
      <c r="H431" s="4">
        <v>0</v>
      </c>
      <c r="I431" s="4">
        <v>498</v>
      </c>
      <c r="J431" s="4">
        <v>498</v>
      </c>
      <c r="K431" s="4">
        <v>0</v>
      </c>
      <c r="L431" s="4">
        <v>0</v>
      </c>
      <c r="M431" s="4">
        <v>0</v>
      </c>
      <c r="N431" s="4">
        <v>0</v>
      </c>
      <c r="O431" s="4">
        <v>498</v>
      </c>
      <c r="P431" s="4">
        <v>498</v>
      </c>
      <c r="Q431" s="4">
        <v>0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v>0</v>
      </c>
      <c r="AC431" s="4">
        <v>0</v>
      </c>
      <c r="AG431" s="4" t="s">
        <v>289</v>
      </c>
      <c r="AH431" s="4" t="s">
        <v>270</v>
      </c>
      <c r="AJ431" s="4" t="s">
        <v>190</v>
      </c>
      <c r="AK431" s="4" t="s">
        <v>337</v>
      </c>
      <c r="AM431" s="4" t="s">
        <v>187</v>
      </c>
      <c r="AO431" s="4">
        <v>117</v>
      </c>
      <c r="AP431" s="4">
        <v>10</v>
      </c>
      <c r="AQ431" s="4">
        <v>8015103</v>
      </c>
      <c r="AR431" s="4">
        <v>59</v>
      </c>
      <c r="AS431" s="4">
        <v>712</v>
      </c>
      <c r="AW431" s="4">
        <v>5</v>
      </c>
      <c r="AX431" s="4">
        <v>23</v>
      </c>
      <c r="AZ431" s="4">
        <v>3</v>
      </c>
      <c r="BA431" s="4">
        <v>1</v>
      </c>
      <c r="BC431" s="4">
        <v>0</v>
      </c>
      <c r="BD431" s="4">
        <v>0</v>
      </c>
      <c r="BE431" s="4">
        <v>0</v>
      </c>
      <c r="BF431" s="4">
        <v>-366832936</v>
      </c>
      <c r="BJ431" s="6">
        <v>2001</v>
      </c>
      <c r="BK431" s="7">
        <f t="shared" si="16"/>
        <v>0</v>
      </c>
      <c r="BL431" s="4" t="str">
        <f t="shared" si="17"/>
        <v>Software</v>
      </c>
    </row>
    <row r="432" spans="1:64" hidden="1" x14ac:dyDescent="0.2">
      <c r="A432" s="4">
        <v>2020</v>
      </c>
      <c r="B432" s="4" t="s">
        <v>11</v>
      </c>
      <c r="C432" s="4" t="s">
        <v>178</v>
      </c>
      <c r="D432" s="4" t="s">
        <v>338</v>
      </c>
      <c r="E432" s="4" t="s">
        <v>113</v>
      </c>
      <c r="F432" s="4" t="s">
        <v>336</v>
      </c>
      <c r="H432" s="4">
        <v>0</v>
      </c>
      <c r="I432" s="4">
        <v>500.3</v>
      </c>
      <c r="J432" s="4">
        <v>500.3</v>
      </c>
      <c r="K432" s="4">
        <v>0</v>
      </c>
      <c r="L432" s="4">
        <v>0</v>
      </c>
      <c r="M432" s="4">
        <v>0</v>
      </c>
      <c r="N432" s="4">
        <v>0</v>
      </c>
      <c r="O432" s="4">
        <v>500.3</v>
      </c>
      <c r="P432" s="4">
        <v>500.3</v>
      </c>
      <c r="Q432" s="4">
        <v>0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  <c r="AA432" s="4">
        <v>0</v>
      </c>
      <c r="AB432" s="4">
        <v>0</v>
      </c>
      <c r="AC432" s="4">
        <v>0</v>
      </c>
      <c r="AG432" s="4" t="s">
        <v>289</v>
      </c>
      <c r="AH432" s="4" t="s">
        <v>270</v>
      </c>
      <c r="AJ432" s="4" t="s">
        <v>190</v>
      </c>
      <c r="AK432" s="4" t="s">
        <v>337</v>
      </c>
      <c r="AM432" s="4" t="s">
        <v>187</v>
      </c>
      <c r="AO432" s="4">
        <v>117</v>
      </c>
      <c r="AP432" s="4">
        <v>10</v>
      </c>
      <c r="AQ432" s="4">
        <v>280</v>
      </c>
      <c r="AR432" s="4">
        <v>59</v>
      </c>
      <c r="AS432" s="4">
        <v>712</v>
      </c>
      <c r="AW432" s="4">
        <v>5</v>
      </c>
      <c r="AX432" s="4">
        <v>23</v>
      </c>
      <c r="AZ432" s="4">
        <v>3</v>
      </c>
      <c r="BA432" s="4">
        <v>1</v>
      </c>
      <c r="BC432" s="4">
        <v>0</v>
      </c>
      <c r="BD432" s="4">
        <v>0</v>
      </c>
      <c r="BE432" s="4">
        <v>0</v>
      </c>
      <c r="BF432" s="4">
        <v>-366832483</v>
      </c>
      <c r="BJ432" s="6">
        <v>2001</v>
      </c>
      <c r="BK432" s="7">
        <f t="shared" si="16"/>
        <v>0</v>
      </c>
      <c r="BL432" s="4" t="str">
        <f t="shared" si="17"/>
        <v>Software Mitchell</v>
      </c>
    </row>
    <row r="433" spans="1:64" hidden="1" x14ac:dyDescent="0.2">
      <c r="A433" s="4">
        <v>2020</v>
      </c>
      <c r="B433" s="4" t="s">
        <v>11</v>
      </c>
      <c r="C433" s="4" t="s">
        <v>178</v>
      </c>
      <c r="D433" s="4" t="s">
        <v>338</v>
      </c>
      <c r="E433" s="4" t="s">
        <v>113</v>
      </c>
      <c r="F433" s="4" t="s">
        <v>336</v>
      </c>
      <c r="H433" s="4">
        <v>0</v>
      </c>
      <c r="I433" s="4">
        <v>67.05</v>
      </c>
      <c r="J433" s="4">
        <v>67.05</v>
      </c>
      <c r="K433" s="4">
        <v>0</v>
      </c>
      <c r="L433" s="4">
        <v>0</v>
      </c>
      <c r="M433" s="4">
        <v>0</v>
      </c>
      <c r="N433" s="4">
        <v>0</v>
      </c>
      <c r="O433" s="4">
        <v>67.05</v>
      </c>
      <c r="P433" s="4">
        <v>67.05</v>
      </c>
      <c r="Q433" s="4">
        <v>0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  <c r="AC433" s="4">
        <v>0</v>
      </c>
      <c r="AG433" s="4" t="s">
        <v>289</v>
      </c>
      <c r="AH433" s="4" t="s">
        <v>270</v>
      </c>
      <c r="AJ433" s="4" t="s">
        <v>190</v>
      </c>
      <c r="AK433" s="4" t="s">
        <v>337</v>
      </c>
      <c r="AM433" s="4" t="s">
        <v>187</v>
      </c>
      <c r="AO433" s="4">
        <v>117</v>
      </c>
      <c r="AP433" s="4">
        <v>10</v>
      </c>
      <c r="AQ433" s="4">
        <v>280</v>
      </c>
      <c r="AR433" s="4">
        <v>59</v>
      </c>
      <c r="AS433" s="4">
        <v>712</v>
      </c>
      <c r="AW433" s="4">
        <v>5</v>
      </c>
      <c r="AX433" s="4">
        <v>23</v>
      </c>
      <c r="AZ433" s="4">
        <v>3</v>
      </c>
      <c r="BA433" s="4">
        <v>1</v>
      </c>
      <c r="BC433" s="4">
        <v>0</v>
      </c>
      <c r="BD433" s="4">
        <v>0</v>
      </c>
      <c r="BE433" s="4">
        <v>0</v>
      </c>
      <c r="BF433" s="4">
        <v>-366832370</v>
      </c>
      <c r="BJ433" s="6">
        <v>2001</v>
      </c>
      <c r="BK433" s="7">
        <f t="shared" si="16"/>
        <v>0</v>
      </c>
      <c r="BL433" s="4" t="str">
        <f t="shared" si="17"/>
        <v>Software Mitchell</v>
      </c>
    </row>
    <row r="434" spans="1:64" hidden="1" x14ac:dyDescent="0.2">
      <c r="A434" s="4">
        <v>2020</v>
      </c>
      <c r="B434" s="4" t="s">
        <v>11</v>
      </c>
      <c r="C434" s="4" t="s">
        <v>178</v>
      </c>
      <c r="D434" s="4" t="s">
        <v>236</v>
      </c>
      <c r="E434" s="4" t="s">
        <v>113</v>
      </c>
      <c r="F434" s="4" t="s">
        <v>301</v>
      </c>
      <c r="H434" s="4">
        <v>539446.42000000004</v>
      </c>
      <c r="I434" s="4">
        <v>539953.19999999995</v>
      </c>
      <c r="J434" s="4">
        <v>503819.52000000002</v>
      </c>
      <c r="K434" s="4">
        <v>24087.31</v>
      </c>
      <c r="L434" s="4">
        <v>0</v>
      </c>
      <c r="M434" s="4">
        <v>0</v>
      </c>
      <c r="N434" s="4">
        <v>539446.42000000004</v>
      </c>
      <c r="O434" s="4">
        <v>539953.19999999995</v>
      </c>
      <c r="P434" s="4">
        <v>527906.82999999996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0</v>
      </c>
      <c r="AC434" s="4">
        <v>0</v>
      </c>
      <c r="AE434" s="4" t="s">
        <v>182</v>
      </c>
      <c r="AF434" s="4" t="s">
        <v>288</v>
      </c>
      <c r="AG434" s="4" t="s">
        <v>289</v>
      </c>
      <c r="AH434" s="4" t="s">
        <v>270</v>
      </c>
      <c r="AJ434" s="4" t="s">
        <v>288</v>
      </c>
      <c r="AK434" s="4" t="s">
        <v>302</v>
      </c>
      <c r="AM434" s="4" t="s">
        <v>187</v>
      </c>
      <c r="AO434" s="4">
        <v>117</v>
      </c>
      <c r="AP434" s="4">
        <v>10</v>
      </c>
      <c r="AQ434" s="4">
        <v>592</v>
      </c>
      <c r="AR434" s="4">
        <v>59</v>
      </c>
      <c r="AS434" s="4">
        <v>7</v>
      </c>
      <c r="AU434" s="4">
        <v>1</v>
      </c>
      <c r="AV434" s="4">
        <v>4</v>
      </c>
      <c r="AW434" s="4">
        <v>5</v>
      </c>
      <c r="AX434" s="4">
        <v>23</v>
      </c>
      <c r="AZ434" s="4">
        <v>1</v>
      </c>
      <c r="BA434" s="4">
        <v>6</v>
      </c>
      <c r="BC434" s="4">
        <v>0</v>
      </c>
      <c r="BD434" s="4">
        <v>0</v>
      </c>
      <c r="BE434" s="4">
        <v>0</v>
      </c>
      <c r="BF434" s="4">
        <v>-366832784</v>
      </c>
      <c r="BJ434" s="6">
        <v>2001</v>
      </c>
      <c r="BK434" s="7">
        <f t="shared" si="16"/>
        <v>12046.369999999995</v>
      </c>
      <c r="BL434" s="4" t="str">
        <f t="shared" si="17"/>
        <v>Util Steam Improv Mitchell</v>
      </c>
    </row>
    <row r="435" spans="1:64" hidden="1" x14ac:dyDescent="0.2">
      <c r="A435" s="4">
        <v>2020</v>
      </c>
      <c r="B435" s="4" t="s">
        <v>11</v>
      </c>
      <c r="C435" s="4" t="s">
        <v>178</v>
      </c>
      <c r="D435" s="4" t="s">
        <v>272</v>
      </c>
      <c r="E435" s="4" t="s">
        <v>113</v>
      </c>
      <c r="F435" s="4" t="s">
        <v>303</v>
      </c>
      <c r="H435" s="4">
        <v>-721.62</v>
      </c>
      <c r="I435" s="4">
        <v>-725.27</v>
      </c>
      <c r="J435" s="4">
        <v>-725.27</v>
      </c>
      <c r="K435" s="4">
        <v>0</v>
      </c>
      <c r="L435" s="4">
        <v>0</v>
      </c>
      <c r="M435" s="4">
        <v>0</v>
      </c>
      <c r="N435" s="4">
        <v>-721.62</v>
      </c>
      <c r="O435" s="4">
        <v>-725.27</v>
      </c>
      <c r="P435" s="4">
        <v>-725.27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  <c r="AB435" s="4">
        <v>0</v>
      </c>
      <c r="AC435" s="4">
        <v>0</v>
      </c>
      <c r="AE435" s="4" t="s">
        <v>182</v>
      </c>
      <c r="AF435" s="4" t="s">
        <v>288</v>
      </c>
      <c r="AG435" s="4" t="s">
        <v>289</v>
      </c>
      <c r="AH435" s="4" t="s">
        <v>270</v>
      </c>
      <c r="AJ435" s="4" t="s">
        <v>288</v>
      </c>
      <c r="AK435" s="4" t="s">
        <v>304</v>
      </c>
      <c r="AM435" s="4" t="s">
        <v>187</v>
      </c>
      <c r="AO435" s="4">
        <v>117</v>
      </c>
      <c r="AP435" s="4">
        <v>10</v>
      </c>
      <c r="AQ435" s="4">
        <v>484</v>
      </c>
      <c r="AR435" s="4">
        <v>59</v>
      </c>
      <c r="AS435" s="4">
        <v>3</v>
      </c>
      <c r="AU435" s="4">
        <v>1</v>
      </c>
      <c r="AV435" s="4">
        <v>4</v>
      </c>
      <c r="AW435" s="4">
        <v>5</v>
      </c>
      <c r="AX435" s="4">
        <v>23</v>
      </c>
      <c r="AZ435" s="4">
        <v>1</v>
      </c>
      <c r="BA435" s="4">
        <v>3</v>
      </c>
      <c r="BC435" s="4">
        <v>0</v>
      </c>
      <c r="BD435" s="4">
        <v>0</v>
      </c>
      <c r="BE435" s="4">
        <v>0</v>
      </c>
      <c r="BF435" s="4">
        <v>-366832614</v>
      </c>
      <c r="BJ435" s="6">
        <v>2001</v>
      </c>
      <c r="BK435" s="7">
        <f t="shared" si="16"/>
        <v>0</v>
      </c>
      <c r="BL435" s="4" t="str">
        <f>'Generic Tax Classes'!$A$4</f>
        <v>Utility General Plant</v>
      </c>
    </row>
    <row r="436" spans="1:64" hidden="1" x14ac:dyDescent="0.2">
      <c r="A436" s="4">
        <v>2020</v>
      </c>
      <c r="B436" s="4" t="s">
        <v>11</v>
      </c>
      <c r="C436" s="4" t="s">
        <v>178</v>
      </c>
      <c r="D436" s="4" t="s">
        <v>272</v>
      </c>
      <c r="E436" s="4" t="s">
        <v>113</v>
      </c>
      <c r="F436" s="4" t="s">
        <v>303</v>
      </c>
      <c r="H436" s="4">
        <v>1502.5</v>
      </c>
      <c r="I436" s="4">
        <v>1830.53</v>
      </c>
      <c r="J436" s="4">
        <v>1830.53</v>
      </c>
      <c r="K436" s="4">
        <v>0</v>
      </c>
      <c r="L436" s="4">
        <v>0</v>
      </c>
      <c r="M436" s="4">
        <v>0</v>
      </c>
      <c r="N436" s="4">
        <v>1502.5</v>
      </c>
      <c r="O436" s="4">
        <v>1830.53</v>
      </c>
      <c r="P436" s="4">
        <v>1830.53</v>
      </c>
      <c r="Q436" s="4">
        <v>0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  <c r="AA436" s="4">
        <v>0</v>
      </c>
      <c r="AB436" s="4">
        <v>0</v>
      </c>
      <c r="AC436" s="4">
        <v>0</v>
      </c>
      <c r="AE436" s="4" t="s">
        <v>182</v>
      </c>
      <c r="AF436" s="4" t="s">
        <v>288</v>
      </c>
      <c r="AG436" s="4" t="s">
        <v>289</v>
      </c>
      <c r="AH436" s="4" t="s">
        <v>270</v>
      </c>
      <c r="AJ436" s="4" t="s">
        <v>288</v>
      </c>
      <c r="AK436" s="4" t="s">
        <v>304</v>
      </c>
      <c r="AM436" s="4" t="s">
        <v>187</v>
      </c>
      <c r="AO436" s="4">
        <v>117</v>
      </c>
      <c r="AP436" s="4">
        <v>10</v>
      </c>
      <c r="AQ436" s="4">
        <v>484</v>
      </c>
      <c r="AR436" s="4">
        <v>59</v>
      </c>
      <c r="AS436" s="4">
        <v>3</v>
      </c>
      <c r="AU436" s="4">
        <v>1</v>
      </c>
      <c r="AV436" s="4">
        <v>4</v>
      </c>
      <c r="AW436" s="4">
        <v>5</v>
      </c>
      <c r="AX436" s="4">
        <v>23</v>
      </c>
      <c r="AZ436" s="4">
        <v>1</v>
      </c>
      <c r="BA436" s="4">
        <v>3</v>
      </c>
      <c r="BC436" s="4">
        <v>0</v>
      </c>
      <c r="BD436" s="4">
        <v>0</v>
      </c>
      <c r="BE436" s="4">
        <v>0</v>
      </c>
      <c r="BF436" s="4">
        <v>-366832610</v>
      </c>
      <c r="BJ436" s="6">
        <v>2001</v>
      </c>
      <c r="BK436" s="7">
        <f t="shared" si="16"/>
        <v>0</v>
      </c>
      <c r="BL436" s="4" t="str">
        <f>'Generic Tax Classes'!$A$4</f>
        <v>Utility General Plant</v>
      </c>
    </row>
    <row r="437" spans="1:64" hidden="1" x14ac:dyDescent="0.2">
      <c r="A437" s="4">
        <v>2020</v>
      </c>
      <c r="B437" s="4" t="s">
        <v>11</v>
      </c>
      <c r="C437" s="4" t="s">
        <v>178</v>
      </c>
      <c r="D437" s="4" t="s">
        <v>104</v>
      </c>
      <c r="E437" s="4" t="s">
        <v>113</v>
      </c>
      <c r="F437" s="4" t="s">
        <v>301</v>
      </c>
      <c r="H437" s="4">
        <v>0</v>
      </c>
      <c r="I437" s="4">
        <v>-1090.83</v>
      </c>
      <c r="J437" s="4">
        <v>43694.77</v>
      </c>
      <c r="K437" s="4">
        <v>-48.66</v>
      </c>
      <c r="L437" s="4">
        <v>0</v>
      </c>
      <c r="M437" s="4">
        <v>0</v>
      </c>
      <c r="N437" s="4">
        <v>0</v>
      </c>
      <c r="O437" s="4">
        <v>-1090.83</v>
      </c>
      <c r="P437" s="4">
        <v>43646.11</v>
      </c>
      <c r="Q437" s="4">
        <v>0</v>
      </c>
      <c r="R437" s="4">
        <v>0</v>
      </c>
      <c r="S437" s="4">
        <v>0</v>
      </c>
      <c r="T437" s="4">
        <v>-1090.94</v>
      </c>
      <c r="U437" s="4">
        <v>-1090.94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4">
        <v>0</v>
      </c>
      <c r="AC437" s="4">
        <v>0</v>
      </c>
      <c r="AE437" s="4" t="s">
        <v>182</v>
      </c>
      <c r="AF437" s="4" t="s">
        <v>288</v>
      </c>
      <c r="AG437" s="4" t="s">
        <v>289</v>
      </c>
      <c r="AH437" s="4" t="s">
        <v>270</v>
      </c>
      <c r="AJ437" s="4" t="s">
        <v>288</v>
      </c>
      <c r="AK437" s="4" t="s">
        <v>302</v>
      </c>
      <c r="AM437" s="4" t="s">
        <v>187</v>
      </c>
      <c r="AO437" s="4">
        <v>117</v>
      </c>
      <c r="AP437" s="4">
        <v>10</v>
      </c>
      <c r="AQ437" s="4">
        <v>101030</v>
      </c>
      <c r="AR437" s="4">
        <v>59</v>
      </c>
      <c r="AS437" s="4">
        <v>7</v>
      </c>
      <c r="AU437" s="4">
        <v>1</v>
      </c>
      <c r="AV437" s="4">
        <v>4</v>
      </c>
      <c r="AW437" s="4">
        <v>5</v>
      </c>
      <c r="AX437" s="4">
        <v>23</v>
      </c>
      <c r="AZ437" s="4">
        <v>1</v>
      </c>
      <c r="BA437" s="4">
        <v>6</v>
      </c>
      <c r="BC437" s="4">
        <v>0</v>
      </c>
      <c r="BD437" s="4">
        <v>0</v>
      </c>
      <c r="BE437" s="4">
        <v>0</v>
      </c>
      <c r="BF437" s="4">
        <v>-366832997</v>
      </c>
      <c r="BJ437" s="6">
        <v>2001</v>
      </c>
      <c r="BK437" s="7">
        <f t="shared" si="16"/>
        <v>-44736.94</v>
      </c>
      <c r="BL437" s="4" t="str">
        <f t="shared" si="17"/>
        <v>Utility Steam Production</v>
      </c>
    </row>
    <row r="438" spans="1:64" hidden="1" x14ac:dyDescent="0.2">
      <c r="A438" s="4">
        <v>2020</v>
      </c>
      <c r="B438" s="4" t="s">
        <v>11</v>
      </c>
      <c r="C438" s="4" t="s">
        <v>178</v>
      </c>
      <c r="D438" s="4" t="s">
        <v>230</v>
      </c>
      <c r="E438" s="4" t="s">
        <v>113</v>
      </c>
      <c r="F438" s="4" t="s">
        <v>301</v>
      </c>
      <c r="H438" s="4">
        <v>135703.26</v>
      </c>
      <c r="I438" s="4">
        <v>1112505.3899999999</v>
      </c>
      <c r="J438" s="4">
        <v>1038056.53</v>
      </c>
      <c r="K438" s="4">
        <v>49626.45</v>
      </c>
      <c r="L438" s="4">
        <v>0</v>
      </c>
      <c r="M438" s="4">
        <v>0.27</v>
      </c>
      <c r="N438" s="4">
        <v>135553.01999999999</v>
      </c>
      <c r="O438" s="4">
        <v>1112396.99</v>
      </c>
      <c r="P438" s="4">
        <v>1087579.4099999999</v>
      </c>
      <c r="Q438" s="4">
        <v>0</v>
      </c>
      <c r="R438" s="4">
        <v>108.4</v>
      </c>
      <c r="S438" s="4">
        <v>902.56</v>
      </c>
      <c r="T438" s="4">
        <v>199358.46</v>
      </c>
      <c r="U438" s="4">
        <v>200261.02</v>
      </c>
      <c r="V438" s="4">
        <v>902.56</v>
      </c>
      <c r="W438" s="4">
        <v>0</v>
      </c>
      <c r="X438" s="4">
        <v>0</v>
      </c>
      <c r="Y438" s="4">
        <v>32.549999999999997</v>
      </c>
      <c r="Z438" s="4">
        <v>5.1100000000000003</v>
      </c>
      <c r="AA438" s="4">
        <v>0</v>
      </c>
      <c r="AB438" s="4">
        <v>0</v>
      </c>
      <c r="AC438" s="4">
        <v>0</v>
      </c>
      <c r="AE438" s="4" t="s">
        <v>182</v>
      </c>
      <c r="AF438" s="4" t="s">
        <v>288</v>
      </c>
      <c r="AG438" s="4" t="s">
        <v>289</v>
      </c>
      <c r="AH438" s="4" t="s">
        <v>270</v>
      </c>
      <c r="AJ438" s="4" t="s">
        <v>288</v>
      </c>
      <c r="AK438" s="4" t="s">
        <v>302</v>
      </c>
      <c r="AM438" s="4" t="s">
        <v>330</v>
      </c>
      <c r="AO438" s="4">
        <v>117</v>
      </c>
      <c r="AP438" s="4">
        <v>10</v>
      </c>
      <c r="AQ438" s="4">
        <v>607</v>
      </c>
      <c r="AR438" s="4">
        <v>59</v>
      </c>
      <c r="AS438" s="4">
        <v>7</v>
      </c>
      <c r="AU438" s="4">
        <v>1</v>
      </c>
      <c r="AV438" s="4">
        <v>4</v>
      </c>
      <c r="AW438" s="4">
        <v>5</v>
      </c>
      <c r="AX438" s="4">
        <v>23</v>
      </c>
      <c r="AZ438" s="4">
        <v>1</v>
      </c>
      <c r="BA438" s="4">
        <v>6</v>
      </c>
      <c r="BC438" s="4">
        <v>57</v>
      </c>
      <c r="BD438" s="4">
        <v>0</v>
      </c>
      <c r="BE438" s="4">
        <v>0</v>
      </c>
      <c r="BF438" s="4">
        <v>-366832801</v>
      </c>
      <c r="BJ438" s="6">
        <v>2001</v>
      </c>
      <c r="BK438" s="7">
        <f t="shared" si="16"/>
        <v>24817.580000000075</v>
      </c>
      <c r="BL438" s="4" t="str">
        <f>'Generic Tax Classes'!$A$2</f>
        <v>Utility Steam Production</v>
      </c>
    </row>
    <row r="439" spans="1:64" hidden="1" x14ac:dyDescent="0.2">
      <c r="A439" s="4">
        <v>2020</v>
      </c>
      <c r="B439" s="4" t="s">
        <v>11</v>
      </c>
      <c r="C439" s="4" t="s">
        <v>178</v>
      </c>
      <c r="D439" s="4" t="s">
        <v>230</v>
      </c>
      <c r="E439" s="4" t="s">
        <v>113</v>
      </c>
      <c r="F439" s="4" t="s">
        <v>301</v>
      </c>
      <c r="H439" s="4">
        <v>3013363.08</v>
      </c>
      <c r="I439" s="4">
        <v>2132999.17</v>
      </c>
      <c r="J439" s="4">
        <v>1993559.6</v>
      </c>
      <c r="K439" s="4">
        <v>95148.67</v>
      </c>
      <c r="L439" s="4">
        <v>0</v>
      </c>
      <c r="M439" s="4">
        <v>105</v>
      </c>
      <c r="N439" s="4">
        <v>3010027.04</v>
      </c>
      <c r="O439" s="4">
        <v>2132800.79</v>
      </c>
      <c r="P439" s="4">
        <v>2088518.43</v>
      </c>
      <c r="Q439" s="4">
        <v>0</v>
      </c>
      <c r="R439" s="4">
        <v>198.38</v>
      </c>
      <c r="S439" s="4">
        <v>1651.52</v>
      </c>
      <c r="T439" s="4">
        <v>462031.26</v>
      </c>
      <c r="U439" s="4">
        <v>463682.78</v>
      </c>
      <c r="V439" s="4">
        <v>1651.52</v>
      </c>
      <c r="W439" s="4">
        <v>0</v>
      </c>
      <c r="X439" s="4">
        <v>0</v>
      </c>
      <c r="Y439" s="4">
        <v>722.75</v>
      </c>
      <c r="Z439" s="4">
        <v>113.54</v>
      </c>
      <c r="AA439" s="4">
        <v>0</v>
      </c>
      <c r="AB439" s="4">
        <v>0</v>
      </c>
      <c r="AC439" s="4">
        <v>0</v>
      </c>
      <c r="AE439" s="4" t="s">
        <v>182</v>
      </c>
      <c r="AF439" s="4" t="s">
        <v>288</v>
      </c>
      <c r="AG439" s="4" t="s">
        <v>289</v>
      </c>
      <c r="AH439" s="4" t="s">
        <v>270</v>
      </c>
      <c r="AJ439" s="4" t="s">
        <v>288</v>
      </c>
      <c r="AK439" s="4" t="s">
        <v>302</v>
      </c>
      <c r="AM439" s="4" t="s">
        <v>187</v>
      </c>
      <c r="AO439" s="4">
        <v>117</v>
      </c>
      <c r="AP439" s="4">
        <v>10</v>
      </c>
      <c r="AQ439" s="4">
        <v>607</v>
      </c>
      <c r="AR439" s="4">
        <v>59</v>
      </c>
      <c r="AS439" s="4">
        <v>7</v>
      </c>
      <c r="AU439" s="4">
        <v>1</v>
      </c>
      <c r="AV439" s="4">
        <v>4</v>
      </c>
      <c r="AW439" s="4">
        <v>5</v>
      </c>
      <c r="AX439" s="4">
        <v>23</v>
      </c>
      <c r="AZ439" s="4">
        <v>1</v>
      </c>
      <c r="BA439" s="4">
        <v>6</v>
      </c>
      <c r="BC439" s="4">
        <v>0</v>
      </c>
      <c r="BD439" s="4">
        <v>0</v>
      </c>
      <c r="BE439" s="4">
        <v>0</v>
      </c>
      <c r="BF439" s="4">
        <v>-366832301</v>
      </c>
      <c r="BJ439" s="6">
        <v>2001</v>
      </c>
      <c r="BK439" s="7">
        <f t="shared" si="16"/>
        <v>44282.360000000102</v>
      </c>
      <c r="BL439" s="4" t="str">
        <f>'Generic Tax Classes'!$A$2</f>
        <v>Utility Steam Production</v>
      </c>
    </row>
    <row r="440" spans="1:64" hidden="1" x14ac:dyDescent="0.2">
      <c r="A440" s="4">
        <v>2020</v>
      </c>
      <c r="B440" s="4" t="s">
        <v>11</v>
      </c>
      <c r="C440" s="4" t="s">
        <v>178</v>
      </c>
      <c r="D440" s="4" t="s">
        <v>334</v>
      </c>
      <c r="E440" s="4" t="s">
        <v>350</v>
      </c>
      <c r="F440" s="4" t="s">
        <v>336</v>
      </c>
      <c r="H440" s="4">
        <v>0</v>
      </c>
      <c r="I440" s="4">
        <v>35</v>
      </c>
      <c r="J440" s="4">
        <v>35</v>
      </c>
      <c r="K440" s="4">
        <v>0</v>
      </c>
      <c r="L440" s="4">
        <v>0</v>
      </c>
      <c r="M440" s="4">
        <v>0</v>
      </c>
      <c r="N440" s="4">
        <v>0</v>
      </c>
      <c r="O440" s="4">
        <v>35</v>
      </c>
      <c r="P440" s="4">
        <v>35</v>
      </c>
      <c r="Q440" s="4">
        <v>0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0</v>
      </c>
      <c r="Z440" s="4">
        <v>0</v>
      </c>
      <c r="AA440" s="4">
        <v>0</v>
      </c>
      <c r="AB440" s="4">
        <v>0</v>
      </c>
      <c r="AC440" s="4">
        <v>0</v>
      </c>
      <c r="AG440" s="4" t="s">
        <v>289</v>
      </c>
      <c r="AH440" s="4" t="s">
        <v>270</v>
      </c>
      <c r="AJ440" s="4" t="s">
        <v>190</v>
      </c>
      <c r="AK440" s="4" t="s">
        <v>337</v>
      </c>
      <c r="AL440" s="4" t="s">
        <v>351</v>
      </c>
      <c r="AM440" s="4" t="s">
        <v>187</v>
      </c>
      <c r="AO440" s="4">
        <v>117</v>
      </c>
      <c r="AP440" s="4">
        <v>10</v>
      </c>
      <c r="AQ440" s="4">
        <v>8015103</v>
      </c>
      <c r="AR440" s="4">
        <v>62</v>
      </c>
      <c r="AS440" s="4">
        <v>712</v>
      </c>
      <c r="AW440" s="4">
        <v>5</v>
      </c>
      <c r="AX440" s="4">
        <v>23</v>
      </c>
      <c r="AZ440" s="4">
        <v>3</v>
      </c>
      <c r="BA440" s="4">
        <v>1</v>
      </c>
      <c r="BB440" s="4">
        <v>99</v>
      </c>
      <c r="BC440" s="4">
        <v>0</v>
      </c>
      <c r="BD440" s="4">
        <v>0</v>
      </c>
      <c r="BE440" s="4">
        <v>0</v>
      </c>
      <c r="BF440" s="4">
        <v>-366832947</v>
      </c>
      <c r="BJ440" s="6">
        <v>2001</v>
      </c>
      <c r="BK440" s="7">
        <f t="shared" si="16"/>
        <v>0</v>
      </c>
      <c r="BL440" s="4" t="str">
        <f t="shared" si="17"/>
        <v>Software</v>
      </c>
    </row>
    <row r="441" spans="1:64" hidden="1" x14ac:dyDescent="0.2">
      <c r="A441" s="4">
        <v>2020</v>
      </c>
      <c r="B441" s="4" t="s">
        <v>11</v>
      </c>
      <c r="C441" s="4" t="s">
        <v>178</v>
      </c>
      <c r="D441" s="4" t="s">
        <v>338</v>
      </c>
      <c r="E441" s="4" t="s">
        <v>350</v>
      </c>
      <c r="F441" s="4" t="s">
        <v>336</v>
      </c>
      <c r="H441" s="4">
        <v>0</v>
      </c>
      <c r="I441" s="4">
        <v>88.72</v>
      </c>
      <c r="J441" s="4">
        <v>88.72</v>
      </c>
      <c r="K441" s="4">
        <v>0</v>
      </c>
      <c r="L441" s="4">
        <v>0</v>
      </c>
      <c r="M441" s="4">
        <v>0</v>
      </c>
      <c r="N441" s="4">
        <v>0</v>
      </c>
      <c r="O441" s="4">
        <v>88.72</v>
      </c>
      <c r="P441" s="4">
        <v>88.72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  <c r="Y441" s="4">
        <v>0</v>
      </c>
      <c r="Z441" s="4">
        <v>0</v>
      </c>
      <c r="AA441" s="4">
        <v>0</v>
      </c>
      <c r="AB441" s="4">
        <v>0</v>
      </c>
      <c r="AC441" s="4">
        <v>0</v>
      </c>
      <c r="AG441" s="4" t="s">
        <v>289</v>
      </c>
      <c r="AH441" s="4" t="s">
        <v>270</v>
      </c>
      <c r="AJ441" s="4" t="s">
        <v>190</v>
      </c>
      <c r="AK441" s="4" t="s">
        <v>337</v>
      </c>
      <c r="AL441" s="4" t="s">
        <v>351</v>
      </c>
      <c r="AM441" s="4" t="s">
        <v>187</v>
      </c>
      <c r="AO441" s="4">
        <v>117</v>
      </c>
      <c r="AP441" s="4">
        <v>10</v>
      </c>
      <c r="AQ441" s="4">
        <v>280</v>
      </c>
      <c r="AR441" s="4">
        <v>62</v>
      </c>
      <c r="AS441" s="4">
        <v>712</v>
      </c>
      <c r="AW441" s="4">
        <v>5</v>
      </c>
      <c r="AX441" s="4">
        <v>23</v>
      </c>
      <c r="AZ441" s="4">
        <v>3</v>
      </c>
      <c r="BA441" s="4">
        <v>1</v>
      </c>
      <c r="BB441" s="4">
        <v>99</v>
      </c>
      <c r="BC441" s="4">
        <v>0</v>
      </c>
      <c r="BD441" s="4">
        <v>0</v>
      </c>
      <c r="BE441" s="4">
        <v>0</v>
      </c>
      <c r="BF441" s="4">
        <v>-366832509</v>
      </c>
      <c r="BJ441" s="6">
        <v>2001</v>
      </c>
      <c r="BK441" s="7">
        <f t="shared" si="16"/>
        <v>0</v>
      </c>
      <c r="BL441" s="4" t="str">
        <f t="shared" si="17"/>
        <v>Software Mitchell</v>
      </c>
    </row>
    <row r="442" spans="1:64" hidden="1" x14ac:dyDescent="0.2">
      <c r="A442" s="4">
        <v>2020</v>
      </c>
      <c r="B442" s="4" t="s">
        <v>11</v>
      </c>
      <c r="C442" s="4" t="s">
        <v>178</v>
      </c>
      <c r="D442" s="4" t="s">
        <v>338</v>
      </c>
      <c r="E442" s="4" t="s">
        <v>350</v>
      </c>
      <c r="F442" s="4" t="s">
        <v>336</v>
      </c>
      <c r="H442" s="4">
        <v>0</v>
      </c>
      <c r="I442" s="4">
        <v>198.34</v>
      </c>
      <c r="J442" s="4">
        <v>198.34</v>
      </c>
      <c r="K442" s="4">
        <v>0</v>
      </c>
      <c r="L442" s="4">
        <v>0</v>
      </c>
      <c r="M442" s="4">
        <v>0</v>
      </c>
      <c r="N442" s="4">
        <v>0</v>
      </c>
      <c r="O442" s="4">
        <v>198.34</v>
      </c>
      <c r="P442" s="4">
        <v>198.34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  <c r="AA442" s="4">
        <v>0</v>
      </c>
      <c r="AB442" s="4">
        <v>0</v>
      </c>
      <c r="AC442" s="4">
        <v>0</v>
      </c>
      <c r="AG442" s="4" t="s">
        <v>289</v>
      </c>
      <c r="AH442" s="4" t="s">
        <v>270</v>
      </c>
      <c r="AJ442" s="4" t="s">
        <v>190</v>
      </c>
      <c r="AK442" s="4" t="s">
        <v>337</v>
      </c>
      <c r="AL442" s="4" t="s">
        <v>351</v>
      </c>
      <c r="AM442" s="4" t="s">
        <v>187</v>
      </c>
      <c r="AO442" s="4">
        <v>117</v>
      </c>
      <c r="AP442" s="4">
        <v>10</v>
      </c>
      <c r="AQ442" s="4">
        <v>280</v>
      </c>
      <c r="AR442" s="4">
        <v>62</v>
      </c>
      <c r="AS442" s="4">
        <v>712</v>
      </c>
      <c r="AW442" s="4">
        <v>5</v>
      </c>
      <c r="AX442" s="4">
        <v>23</v>
      </c>
      <c r="AZ442" s="4">
        <v>3</v>
      </c>
      <c r="BA442" s="4">
        <v>1</v>
      </c>
      <c r="BB442" s="4">
        <v>99</v>
      </c>
      <c r="BC442" s="4">
        <v>0</v>
      </c>
      <c r="BD442" s="4">
        <v>0</v>
      </c>
      <c r="BE442" s="4">
        <v>0</v>
      </c>
      <c r="BF442" s="4">
        <v>-366832406</v>
      </c>
      <c r="BJ442" s="6">
        <v>2001</v>
      </c>
      <c r="BK442" s="7">
        <f t="shared" ref="BK442:BK503" si="18">O442-P442</f>
        <v>0</v>
      </c>
      <c r="BL442" s="4" t="str">
        <f t="shared" ref="BL442:BL503" si="19">D442</f>
        <v>Software Mitchell</v>
      </c>
    </row>
    <row r="443" spans="1:64" hidden="1" x14ac:dyDescent="0.2">
      <c r="A443" s="4">
        <v>2020</v>
      </c>
      <c r="B443" s="4" t="s">
        <v>11</v>
      </c>
      <c r="C443" s="4" t="s">
        <v>178</v>
      </c>
      <c r="D443" s="4" t="s">
        <v>104</v>
      </c>
      <c r="E443" s="4" t="s">
        <v>350</v>
      </c>
      <c r="F443" s="4" t="s">
        <v>301</v>
      </c>
      <c r="H443" s="4">
        <v>0</v>
      </c>
      <c r="I443" s="4">
        <v>211.93</v>
      </c>
      <c r="J443" s="4">
        <v>197.75</v>
      </c>
      <c r="K443" s="4">
        <v>9.4499999999999993</v>
      </c>
      <c r="L443" s="4">
        <v>0</v>
      </c>
      <c r="M443" s="4">
        <v>0</v>
      </c>
      <c r="N443" s="4">
        <v>0</v>
      </c>
      <c r="O443" s="4">
        <v>211.93</v>
      </c>
      <c r="P443" s="4">
        <v>207.2</v>
      </c>
      <c r="Q443" s="4">
        <v>0</v>
      </c>
      <c r="R443" s="4">
        <v>0</v>
      </c>
      <c r="S443" s="4">
        <v>0</v>
      </c>
      <c r="T443" s="4">
        <v>211.93</v>
      </c>
      <c r="U443" s="4">
        <v>211.93</v>
      </c>
      <c r="V443" s="4">
        <v>0</v>
      </c>
      <c r="W443" s="4">
        <v>0</v>
      </c>
      <c r="X443" s="4">
        <v>0</v>
      </c>
      <c r="Y443" s="4">
        <v>0</v>
      </c>
      <c r="Z443" s="4">
        <v>0</v>
      </c>
      <c r="AA443" s="4">
        <v>0</v>
      </c>
      <c r="AB443" s="4">
        <v>0</v>
      </c>
      <c r="AC443" s="4">
        <v>0</v>
      </c>
      <c r="AE443" s="4" t="s">
        <v>182</v>
      </c>
      <c r="AF443" s="4" t="s">
        <v>288</v>
      </c>
      <c r="AG443" s="4" t="s">
        <v>289</v>
      </c>
      <c r="AH443" s="4" t="s">
        <v>270</v>
      </c>
      <c r="AJ443" s="4" t="s">
        <v>288</v>
      </c>
      <c r="AK443" s="4" t="s">
        <v>302</v>
      </c>
      <c r="AL443" s="4" t="s">
        <v>351</v>
      </c>
      <c r="AM443" s="4" t="s">
        <v>187</v>
      </c>
      <c r="AO443" s="4">
        <v>117</v>
      </c>
      <c r="AP443" s="4">
        <v>10</v>
      </c>
      <c r="AQ443" s="4">
        <v>101030</v>
      </c>
      <c r="AR443" s="4">
        <v>62</v>
      </c>
      <c r="AS443" s="4">
        <v>7</v>
      </c>
      <c r="AU443" s="4">
        <v>1</v>
      </c>
      <c r="AV443" s="4">
        <v>4</v>
      </c>
      <c r="AW443" s="4">
        <v>5</v>
      </c>
      <c r="AX443" s="4">
        <v>23</v>
      </c>
      <c r="AZ443" s="4">
        <v>1</v>
      </c>
      <c r="BA443" s="4">
        <v>6</v>
      </c>
      <c r="BB443" s="4">
        <v>99</v>
      </c>
      <c r="BC443" s="4">
        <v>0</v>
      </c>
      <c r="BD443" s="4">
        <v>0</v>
      </c>
      <c r="BE443" s="4">
        <v>0</v>
      </c>
      <c r="BF443" s="4">
        <v>-366832985</v>
      </c>
      <c r="BJ443" s="6">
        <v>2001</v>
      </c>
      <c r="BK443" s="7">
        <f t="shared" si="18"/>
        <v>4.7300000000000182</v>
      </c>
      <c r="BL443" s="4" t="str">
        <f t="shared" si="19"/>
        <v>Utility Steam Production</v>
      </c>
    </row>
    <row r="444" spans="1:64" hidden="1" x14ac:dyDescent="0.2">
      <c r="A444" s="4">
        <v>2020</v>
      </c>
      <c r="B444" s="4" t="s">
        <v>11</v>
      </c>
      <c r="C444" s="4" t="s">
        <v>178</v>
      </c>
      <c r="D444" s="4" t="s">
        <v>230</v>
      </c>
      <c r="E444" s="4" t="s">
        <v>350</v>
      </c>
      <c r="F444" s="4" t="s">
        <v>301</v>
      </c>
      <c r="H444" s="4">
        <v>19129.96</v>
      </c>
      <c r="I444" s="4">
        <v>13822.05</v>
      </c>
      <c r="J444" s="4">
        <v>12897.1</v>
      </c>
      <c r="K444" s="4">
        <v>616.57000000000005</v>
      </c>
      <c r="L444" s="4">
        <v>0</v>
      </c>
      <c r="M444" s="4">
        <v>0.66</v>
      </c>
      <c r="N444" s="4">
        <v>19108.78</v>
      </c>
      <c r="O444" s="4">
        <v>13820.76</v>
      </c>
      <c r="P444" s="4">
        <v>13512.45</v>
      </c>
      <c r="Q444" s="4">
        <v>0</v>
      </c>
      <c r="R444" s="4">
        <v>1.29</v>
      </c>
      <c r="S444" s="4">
        <v>10.71</v>
      </c>
      <c r="T444" s="4">
        <v>2990.32</v>
      </c>
      <c r="U444" s="4">
        <v>3001.03</v>
      </c>
      <c r="V444" s="4">
        <v>10.71</v>
      </c>
      <c r="W444" s="4">
        <v>0</v>
      </c>
      <c r="X444" s="4">
        <v>0</v>
      </c>
      <c r="Y444" s="4">
        <v>4.59</v>
      </c>
      <c r="Z444" s="4">
        <v>0.72</v>
      </c>
      <c r="AA444" s="4">
        <v>0</v>
      </c>
      <c r="AB444" s="4">
        <v>0</v>
      </c>
      <c r="AC444" s="4">
        <v>0</v>
      </c>
      <c r="AE444" s="4" t="s">
        <v>182</v>
      </c>
      <c r="AF444" s="4" t="s">
        <v>288</v>
      </c>
      <c r="AG444" s="4" t="s">
        <v>289</v>
      </c>
      <c r="AH444" s="4" t="s">
        <v>270</v>
      </c>
      <c r="AJ444" s="4" t="s">
        <v>288</v>
      </c>
      <c r="AK444" s="4" t="s">
        <v>302</v>
      </c>
      <c r="AL444" s="4" t="s">
        <v>351</v>
      </c>
      <c r="AM444" s="4" t="s">
        <v>187</v>
      </c>
      <c r="AO444" s="4">
        <v>117</v>
      </c>
      <c r="AP444" s="4">
        <v>10</v>
      </c>
      <c r="AQ444" s="4">
        <v>607</v>
      </c>
      <c r="AR444" s="4">
        <v>62</v>
      </c>
      <c r="AS444" s="4">
        <v>7</v>
      </c>
      <c r="AU444" s="4">
        <v>1</v>
      </c>
      <c r="AV444" s="4">
        <v>4</v>
      </c>
      <c r="AW444" s="4">
        <v>5</v>
      </c>
      <c r="AX444" s="4">
        <v>23</v>
      </c>
      <c r="AZ444" s="4">
        <v>1</v>
      </c>
      <c r="BA444" s="4">
        <v>6</v>
      </c>
      <c r="BB444" s="4">
        <v>99</v>
      </c>
      <c r="BC444" s="4">
        <v>0</v>
      </c>
      <c r="BD444" s="4">
        <v>0</v>
      </c>
      <c r="BE444" s="4">
        <v>0</v>
      </c>
      <c r="BF444" s="4">
        <v>-366832863</v>
      </c>
      <c r="BJ444" s="6">
        <v>2001</v>
      </c>
      <c r="BK444" s="7">
        <f t="shared" si="18"/>
        <v>308.30999999999949</v>
      </c>
      <c r="BL444" s="4" t="str">
        <f>'Generic Tax Classes'!$A$2</f>
        <v>Utility Steam Production</v>
      </c>
    </row>
    <row r="445" spans="1:64" hidden="1" x14ac:dyDescent="0.2">
      <c r="A445" s="4">
        <v>2020</v>
      </c>
      <c r="B445" s="4" t="s">
        <v>11</v>
      </c>
      <c r="C445" s="4" t="s">
        <v>178</v>
      </c>
      <c r="D445" s="4" t="s">
        <v>230</v>
      </c>
      <c r="E445" s="4" t="s">
        <v>350</v>
      </c>
      <c r="F445" s="4" t="s">
        <v>301</v>
      </c>
      <c r="H445" s="4">
        <v>1556.4</v>
      </c>
      <c r="I445" s="4">
        <v>1371.74</v>
      </c>
      <c r="J445" s="4">
        <v>1279.95</v>
      </c>
      <c r="K445" s="4">
        <v>61.19</v>
      </c>
      <c r="L445" s="4">
        <v>0</v>
      </c>
      <c r="M445" s="4">
        <v>0.05</v>
      </c>
      <c r="N445" s="4">
        <v>1554.68</v>
      </c>
      <c r="O445" s="4">
        <v>1371.61</v>
      </c>
      <c r="P445" s="4">
        <v>1341.02</v>
      </c>
      <c r="Q445" s="4">
        <v>0</v>
      </c>
      <c r="R445" s="4">
        <v>0.13</v>
      </c>
      <c r="S445" s="4">
        <v>1.08</v>
      </c>
      <c r="T445" s="4">
        <v>282.88</v>
      </c>
      <c r="U445" s="4">
        <v>283.95999999999998</v>
      </c>
      <c r="V445" s="4">
        <v>1.08</v>
      </c>
      <c r="W445" s="4">
        <v>0</v>
      </c>
      <c r="X445" s="4">
        <v>0</v>
      </c>
      <c r="Y445" s="4">
        <v>0.37</v>
      </c>
      <c r="Z445" s="4">
        <v>0.06</v>
      </c>
      <c r="AA445" s="4">
        <v>0</v>
      </c>
      <c r="AB445" s="4">
        <v>0</v>
      </c>
      <c r="AC445" s="4">
        <v>0</v>
      </c>
      <c r="AE445" s="4" t="s">
        <v>182</v>
      </c>
      <c r="AF445" s="4" t="s">
        <v>288</v>
      </c>
      <c r="AG445" s="4" t="s">
        <v>289</v>
      </c>
      <c r="AH445" s="4" t="s">
        <v>270</v>
      </c>
      <c r="AJ445" s="4" t="s">
        <v>288</v>
      </c>
      <c r="AK445" s="4" t="s">
        <v>302</v>
      </c>
      <c r="AL445" s="4" t="s">
        <v>351</v>
      </c>
      <c r="AM445" s="4" t="s">
        <v>187</v>
      </c>
      <c r="AO445" s="4">
        <v>117</v>
      </c>
      <c r="AP445" s="4">
        <v>10</v>
      </c>
      <c r="AQ445" s="4">
        <v>607</v>
      </c>
      <c r="AR445" s="4">
        <v>62</v>
      </c>
      <c r="AS445" s="4">
        <v>7</v>
      </c>
      <c r="AU445" s="4">
        <v>1</v>
      </c>
      <c r="AV445" s="4">
        <v>4</v>
      </c>
      <c r="AW445" s="4">
        <v>5</v>
      </c>
      <c r="AX445" s="4">
        <v>23</v>
      </c>
      <c r="AZ445" s="4">
        <v>1</v>
      </c>
      <c r="BA445" s="4">
        <v>6</v>
      </c>
      <c r="BB445" s="4">
        <v>99</v>
      </c>
      <c r="BC445" s="4">
        <v>0</v>
      </c>
      <c r="BD445" s="4">
        <v>0</v>
      </c>
      <c r="BE445" s="4">
        <v>0</v>
      </c>
      <c r="BF445" s="4">
        <v>-366832296</v>
      </c>
      <c r="BJ445" s="6">
        <v>2001</v>
      </c>
      <c r="BK445" s="7">
        <f t="shared" si="18"/>
        <v>30.589999999999918</v>
      </c>
      <c r="BL445" s="4" t="str">
        <f>'Generic Tax Classes'!$A$2</f>
        <v>Utility Steam Production</v>
      </c>
    </row>
    <row r="446" spans="1:64" hidden="1" x14ac:dyDescent="0.2">
      <c r="A446" s="4">
        <v>2020</v>
      </c>
      <c r="B446" s="4" t="s">
        <v>11</v>
      </c>
      <c r="C446" s="4" t="s">
        <v>178</v>
      </c>
      <c r="D446" s="4" t="s">
        <v>342</v>
      </c>
      <c r="E446" s="4" t="s">
        <v>352</v>
      </c>
      <c r="F446" s="4" t="s">
        <v>301</v>
      </c>
      <c r="H446" s="4">
        <v>-306452.23</v>
      </c>
      <c r="I446" s="4">
        <v>-299422.09999999998</v>
      </c>
      <c r="J446" s="4">
        <v>-266024.55</v>
      </c>
      <c r="K446" s="4">
        <v>-13360.21</v>
      </c>
      <c r="L446" s="4">
        <v>0</v>
      </c>
      <c r="M446" s="4">
        <v>0</v>
      </c>
      <c r="N446" s="4">
        <v>-306452.23</v>
      </c>
      <c r="O446" s="4">
        <v>-299422.09999999998</v>
      </c>
      <c r="P446" s="4">
        <v>-279384.76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E446" s="4" t="s">
        <v>182</v>
      </c>
      <c r="AF446" s="4" t="s">
        <v>288</v>
      </c>
      <c r="AG446" s="4" t="s">
        <v>289</v>
      </c>
      <c r="AH446" s="4" t="s">
        <v>270</v>
      </c>
      <c r="AJ446" s="4" t="s">
        <v>288</v>
      </c>
      <c r="AK446" s="4" t="s">
        <v>302</v>
      </c>
      <c r="AM446" s="4" t="s">
        <v>330</v>
      </c>
      <c r="AO446" s="4">
        <v>117</v>
      </c>
      <c r="AP446" s="4">
        <v>10</v>
      </c>
      <c r="AQ446" s="4">
        <v>119</v>
      </c>
      <c r="AR446" s="4">
        <v>60</v>
      </c>
      <c r="AS446" s="4">
        <v>7</v>
      </c>
      <c r="AU446" s="4">
        <v>1</v>
      </c>
      <c r="AV446" s="4">
        <v>4</v>
      </c>
      <c r="AW446" s="4">
        <v>5</v>
      </c>
      <c r="AX446" s="4">
        <v>23</v>
      </c>
      <c r="AZ446" s="4">
        <v>1</v>
      </c>
      <c r="BA446" s="4">
        <v>6</v>
      </c>
      <c r="BC446" s="4">
        <v>57</v>
      </c>
      <c r="BD446" s="4">
        <v>0</v>
      </c>
      <c r="BE446" s="4">
        <v>0</v>
      </c>
      <c r="BF446" s="4">
        <v>-366832839</v>
      </c>
      <c r="BJ446" s="6">
        <v>2002</v>
      </c>
      <c r="BK446" s="7">
        <f t="shared" si="18"/>
        <v>-20037.339999999967</v>
      </c>
      <c r="BL446" s="4" t="str">
        <f t="shared" si="19"/>
        <v>20 Yr Lead/Lag Gen Mitchell</v>
      </c>
    </row>
    <row r="447" spans="1:64" hidden="1" x14ac:dyDescent="0.2">
      <c r="A447" s="4">
        <v>2020</v>
      </c>
      <c r="B447" s="4" t="s">
        <v>11</v>
      </c>
      <c r="C447" s="4" t="s">
        <v>178</v>
      </c>
      <c r="D447" s="4" t="s">
        <v>342</v>
      </c>
      <c r="E447" s="4" t="s">
        <v>352</v>
      </c>
      <c r="F447" s="4" t="s">
        <v>301</v>
      </c>
      <c r="H447" s="4">
        <v>60316.39</v>
      </c>
      <c r="I447" s="4">
        <v>53648.97</v>
      </c>
      <c r="J447" s="4">
        <v>47664.97</v>
      </c>
      <c r="K447" s="4">
        <v>2393.8200000000002</v>
      </c>
      <c r="L447" s="4">
        <v>0</v>
      </c>
      <c r="M447" s="4">
        <v>0</v>
      </c>
      <c r="N447" s="4">
        <v>60316.39</v>
      </c>
      <c r="O447" s="4">
        <v>53648.97</v>
      </c>
      <c r="P447" s="4">
        <v>50058.79</v>
      </c>
      <c r="Q447" s="4">
        <v>0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v>0</v>
      </c>
      <c r="AC447" s="4">
        <v>0</v>
      </c>
      <c r="AE447" s="4" t="s">
        <v>182</v>
      </c>
      <c r="AF447" s="4" t="s">
        <v>288</v>
      </c>
      <c r="AG447" s="4" t="s">
        <v>289</v>
      </c>
      <c r="AH447" s="4" t="s">
        <v>270</v>
      </c>
      <c r="AJ447" s="4" t="s">
        <v>288</v>
      </c>
      <c r="AK447" s="4" t="s">
        <v>302</v>
      </c>
      <c r="AM447" s="4" t="s">
        <v>330</v>
      </c>
      <c r="AO447" s="4">
        <v>117</v>
      </c>
      <c r="AP447" s="4">
        <v>10</v>
      </c>
      <c r="AQ447" s="4">
        <v>119</v>
      </c>
      <c r="AR447" s="4">
        <v>60</v>
      </c>
      <c r="AS447" s="4">
        <v>7</v>
      </c>
      <c r="AU447" s="4">
        <v>1</v>
      </c>
      <c r="AV447" s="4">
        <v>4</v>
      </c>
      <c r="AW447" s="4">
        <v>5</v>
      </c>
      <c r="AX447" s="4">
        <v>23</v>
      </c>
      <c r="AZ447" s="4">
        <v>1</v>
      </c>
      <c r="BA447" s="4">
        <v>6</v>
      </c>
      <c r="BC447" s="4">
        <v>57</v>
      </c>
      <c r="BD447" s="4">
        <v>0</v>
      </c>
      <c r="BE447" s="4">
        <v>0</v>
      </c>
      <c r="BF447" s="4">
        <v>-366832727</v>
      </c>
      <c r="BJ447" s="6">
        <v>2002</v>
      </c>
      <c r="BK447" s="7">
        <f t="shared" si="18"/>
        <v>3590.1800000000003</v>
      </c>
      <c r="BL447" s="4" t="str">
        <f t="shared" si="19"/>
        <v>20 Yr Lead/Lag Gen Mitchell</v>
      </c>
    </row>
    <row r="448" spans="1:64" hidden="1" x14ac:dyDescent="0.2">
      <c r="A448" s="4">
        <v>2020</v>
      </c>
      <c r="B448" s="4" t="s">
        <v>11</v>
      </c>
      <c r="C448" s="4" t="s">
        <v>178</v>
      </c>
      <c r="D448" s="4" t="s">
        <v>343</v>
      </c>
      <c r="E448" s="4" t="s">
        <v>352</v>
      </c>
      <c r="F448" s="4" t="s">
        <v>301</v>
      </c>
      <c r="H448" s="4">
        <v>16213501</v>
      </c>
      <c r="I448" s="4">
        <v>16053796.189999999</v>
      </c>
      <c r="J448" s="4">
        <v>14263155.77</v>
      </c>
      <c r="K448" s="4">
        <v>716320.39</v>
      </c>
      <c r="L448" s="4">
        <v>0</v>
      </c>
      <c r="M448" s="4">
        <v>0</v>
      </c>
      <c r="N448" s="4">
        <v>16213501</v>
      </c>
      <c r="O448" s="4">
        <v>16053796.189999999</v>
      </c>
      <c r="P448" s="4">
        <v>14979476.16</v>
      </c>
      <c r="Q448" s="4">
        <v>0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v>0</v>
      </c>
      <c r="AC448" s="4">
        <v>0</v>
      </c>
      <c r="AE448" s="4" t="s">
        <v>182</v>
      </c>
      <c r="AF448" s="4" t="s">
        <v>288</v>
      </c>
      <c r="AG448" s="4" t="s">
        <v>289</v>
      </c>
      <c r="AH448" s="4" t="s">
        <v>270</v>
      </c>
      <c r="AJ448" s="4" t="s">
        <v>288</v>
      </c>
      <c r="AK448" s="4" t="s">
        <v>302</v>
      </c>
      <c r="AM448" s="4" t="s">
        <v>330</v>
      </c>
      <c r="AO448" s="4">
        <v>117</v>
      </c>
      <c r="AP448" s="4">
        <v>10</v>
      </c>
      <c r="AQ448" s="4">
        <v>8015109</v>
      </c>
      <c r="AR448" s="4">
        <v>60</v>
      </c>
      <c r="AS448" s="4">
        <v>7</v>
      </c>
      <c r="AU448" s="4">
        <v>1</v>
      </c>
      <c r="AV448" s="4">
        <v>4</v>
      </c>
      <c r="AW448" s="4">
        <v>5</v>
      </c>
      <c r="AX448" s="4">
        <v>23</v>
      </c>
      <c r="AZ448" s="4">
        <v>1</v>
      </c>
      <c r="BA448" s="4">
        <v>6</v>
      </c>
      <c r="BC448" s="4">
        <v>57</v>
      </c>
      <c r="BD448" s="4">
        <v>0</v>
      </c>
      <c r="BE448" s="4">
        <v>0</v>
      </c>
      <c r="BF448" s="4">
        <v>-366833029</v>
      </c>
      <c r="BJ448" s="6">
        <v>2002</v>
      </c>
      <c r="BK448" s="7">
        <f t="shared" si="18"/>
        <v>1074320.0299999993</v>
      </c>
      <c r="BL448" s="4" t="str">
        <f t="shared" si="19"/>
        <v>20 Yr Lead/Lag Generation</v>
      </c>
    </row>
    <row r="449" spans="1:64" hidden="1" x14ac:dyDescent="0.2">
      <c r="A449" s="4">
        <v>2020</v>
      </c>
      <c r="B449" s="4" t="s">
        <v>11</v>
      </c>
      <c r="C449" s="4" t="s">
        <v>178</v>
      </c>
      <c r="D449" s="4" t="s">
        <v>346</v>
      </c>
      <c r="E449" s="4" t="s">
        <v>352</v>
      </c>
      <c r="F449" s="4" t="s">
        <v>316</v>
      </c>
      <c r="H449" s="4">
        <v>-40152.82</v>
      </c>
      <c r="I449" s="4">
        <v>-40354.639999999999</v>
      </c>
      <c r="J449" s="4">
        <v>-18064.75</v>
      </c>
      <c r="K449" s="4">
        <v>-1034.69</v>
      </c>
      <c r="L449" s="4">
        <v>0</v>
      </c>
      <c r="M449" s="4">
        <v>0</v>
      </c>
      <c r="N449" s="4">
        <v>-40152.82</v>
      </c>
      <c r="O449" s="4">
        <v>-40354.639999999999</v>
      </c>
      <c r="P449" s="4">
        <v>-19099.439999999999</v>
      </c>
      <c r="Q449" s="4">
        <v>0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  <c r="AA449" s="4">
        <v>0</v>
      </c>
      <c r="AB449" s="4">
        <v>0</v>
      </c>
      <c r="AC449" s="4">
        <v>0</v>
      </c>
      <c r="AE449" s="4" t="s">
        <v>182</v>
      </c>
      <c r="AF449" s="4" t="s">
        <v>288</v>
      </c>
      <c r="AG449" s="4" t="s">
        <v>289</v>
      </c>
      <c r="AH449" s="4" t="s">
        <v>270</v>
      </c>
      <c r="AJ449" s="4" t="s">
        <v>288</v>
      </c>
      <c r="AK449" s="4" t="s">
        <v>315</v>
      </c>
      <c r="AM449" s="4" t="s">
        <v>187</v>
      </c>
      <c r="AO449" s="4">
        <v>117</v>
      </c>
      <c r="AP449" s="4">
        <v>10</v>
      </c>
      <c r="AQ449" s="4">
        <v>133</v>
      </c>
      <c r="AR449" s="4">
        <v>60</v>
      </c>
      <c r="AS449" s="4">
        <v>172</v>
      </c>
      <c r="AU449" s="4">
        <v>1</v>
      </c>
      <c r="AV449" s="4">
        <v>4</v>
      </c>
      <c r="AW449" s="4">
        <v>5</v>
      </c>
      <c r="AX449" s="4">
        <v>23</v>
      </c>
      <c r="AZ449" s="4">
        <v>1</v>
      </c>
      <c r="BA449" s="4">
        <v>8</v>
      </c>
      <c r="BC449" s="4">
        <v>0</v>
      </c>
      <c r="BD449" s="4">
        <v>0</v>
      </c>
      <c r="BE449" s="4">
        <v>0</v>
      </c>
      <c r="BF449" s="4">
        <v>-366832466</v>
      </c>
      <c r="BJ449" s="6">
        <v>2002</v>
      </c>
      <c r="BK449" s="7">
        <f t="shared" si="18"/>
        <v>-21255.200000000001</v>
      </c>
      <c r="BL449" s="4" t="str">
        <f t="shared" si="19"/>
        <v>39 Yr Lead/Lag  Mitchell</v>
      </c>
    </row>
    <row r="450" spans="1:64" hidden="1" x14ac:dyDescent="0.2">
      <c r="A450" s="4">
        <v>2020</v>
      </c>
      <c r="B450" s="4" t="s">
        <v>11</v>
      </c>
      <c r="C450" s="4" t="s">
        <v>178</v>
      </c>
      <c r="D450" s="4" t="s">
        <v>346</v>
      </c>
      <c r="E450" s="4" t="s">
        <v>352</v>
      </c>
      <c r="F450" s="4" t="s">
        <v>316</v>
      </c>
      <c r="H450" s="4">
        <v>-5889.44</v>
      </c>
      <c r="I450" s="4">
        <v>-5892.76</v>
      </c>
      <c r="J450" s="4">
        <v>-2637.9</v>
      </c>
      <c r="K450" s="4">
        <v>-151.09</v>
      </c>
      <c r="L450" s="4">
        <v>0</v>
      </c>
      <c r="M450" s="4">
        <v>0</v>
      </c>
      <c r="N450" s="4">
        <v>-5889.44</v>
      </c>
      <c r="O450" s="4">
        <v>-5892.76</v>
      </c>
      <c r="P450" s="4">
        <v>-2788.99</v>
      </c>
      <c r="Q450" s="4">
        <v>0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0</v>
      </c>
      <c r="AE450" s="4" t="s">
        <v>182</v>
      </c>
      <c r="AF450" s="4" t="s">
        <v>288</v>
      </c>
      <c r="AG450" s="4" t="s">
        <v>289</v>
      </c>
      <c r="AH450" s="4" t="s">
        <v>270</v>
      </c>
      <c r="AJ450" s="4" t="s">
        <v>288</v>
      </c>
      <c r="AK450" s="4" t="s">
        <v>315</v>
      </c>
      <c r="AM450" s="4" t="s">
        <v>187</v>
      </c>
      <c r="AO450" s="4">
        <v>117</v>
      </c>
      <c r="AP450" s="4">
        <v>10</v>
      </c>
      <c r="AQ450" s="4">
        <v>133</v>
      </c>
      <c r="AR450" s="4">
        <v>60</v>
      </c>
      <c r="AS450" s="4">
        <v>172</v>
      </c>
      <c r="AU450" s="4">
        <v>1</v>
      </c>
      <c r="AV450" s="4">
        <v>4</v>
      </c>
      <c r="AW450" s="4">
        <v>5</v>
      </c>
      <c r="AX450" s="4">
        <v>23</v>
      </c>
      <c r="AZ450" s="4">
        <v>1</v>
      </c>
      <c r="BA450" s="4">
        <v>8</v>
      </c>
      <c r="BC450" s="4">
        <v>0</v>
      </c>
      <c r="BD450" s="4">
        <v>0</v>
      </c>
      <c r="BE450" s="4">
        <v>0</v>
      </c>
      <c r="BF450" s="4">
        <v>-366832461</v>
      </c>
      <c r="BJ450" s="6">
        <v>2002</v>
      </c>
      <c r="BK450" s="7">
        <f t="shared" si="18"/>
        <v>-3103.7700000000004</v>
      </c>
      <c r="BL450" s="4" t="str">
        <f t="shared" si="19"/>
        <v>39 Yr Lead/Lag  Mitchell</v>
      </c>
    </row>
    <row r="451" spans="1:64" hidden="1" x14ac:dyDescent="0.2">
      <c r="A451" s="4">
        <v>2020</v>
      </c>
      <c r="B451" s="4" t="s">
        <v>11</v>
      </c>
      <c r="C451" s="4" t="s">
        <v>178</v>
      </c>
      <c r="D451" s="4" t="s">
        <v>347</v>
      </c>
      <c r="E451" s="4" t="s">
        <v>352</v>
      </c>
      <c r="F451" s="4" t="s">
        <v>348</v>
      </c>
      <c r="H451" s="4">
        <v>-15424.27</v>
      </c>
      <c r="I451" s="4">
        <v>-15501.82</v>
      </c>
      <c r="J451" s="4">
        <v>-15501.82</v>
      </c>
      <c r="K451" s="4">
        <v>0</v>
      </c>
      <c r="L451" s="4">
        <v>0</v>
      </c>
      <c r="M451" s="4">
        <v>0</v>
      </c>
      <c r="N451" s="4">
        <v>-15424.27</v>
      </c>
      <c r="O451" s="4">
        <v>-15501.82</v>
      </c>
      <c r="P451" s="4">
        <v>-15501.82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0</v>
      </c>
      <c r="Z451" s="4">
        <v>0</v>
      </c>
      <c r="AA451" s="4">
        <v>0</v>
      </c>
      <c r="AB451" s="4">
        <v>0</v>
      </c>
      <c r="AC451" s="4">
        <v>0</v>
      </c>
      <c r="AE451" s="4" t="s">
        <v>182</v>
      </c>
      <c r="AF451" s="4" t="s">
        <v>288</v>
      </c>
      <c r="AG451" s="4" t="s">
        <v>289</v>
      </c>
      <c r="AH451" s="4" t="s">
        <v>270</v>
      </c>
      <c r="AJ451" s="4" t="s">
        <v>288</v>
      </c>
      <c r="AK451" s="4" t="s">
        <v>349</v>
      </c>
      <c r="AM451" s="4" t="s">
        <v>187</v>
      </c>
      <c r="AO451" s="4">
        <v>117</v>
      </c>
      <c r="AP451" s="4">
        <v>10</v>
      </c>
      <c r="AQ451" s="4">
        <v>146</v>
      </c>
      <c r="AR451" s="4">
        <v>60</v>
      </c>
      <c r="AS451" s="4">
        <v>2</v>
      </c>
      <c r="AU451" s="4">
        <v>1</v>
      </c>
      <c r="AV451" s="4">
        <v>4</v>
      </c>
      <c r="AW451" s="4">
        <v>5</v>
      </c>
      <c r="AX451" s="4">
        <v>23</v>
      </c>
      <c r="AZ451" s="4">
        <v>1</v>
      </c>
      <c r="BA451" s="4">
        <v>2</v>
      </c>
      <c r="BC451" s="4">
        <v>0</v>
      </c>
      <c r="BD451" s="4">
        <v>0</v>
      </c>
      <c r="BE451" s="4">
        <v>0</v>
      </c>
      <c r="BF451" s="4">
        <v>-366832747</v>
      </c>
      <c r="BJ451" s="6">
        <v>2002</v>
      </c>
      <c r="BK451" s="7">
        <f t="shared" si="18"/>
        <v>0</v>
      </c>
      <c r="BL451" s="4" t="str">
        <f t="shared" si="19"/>
        <v>5 Yr Lead/Lag  Mitchell</v>
      </c>
    </row>
    <row r="452" spans="1:64" hidden="1" x14ac:dyDescent="0.2">
      <c r="A452" s="4">
        <v>2020</v>
      </c>
      <c r="B452" s="4" t="s">
        <v>11</v>
      </c>
      <c r="C452" s="4" t="s">
        <v>178</v>
      </c>
      <c r="D452" s="4" t="s">
        <v>347</v>
      </c>
      <c r="E452" s="4" t="s">
        <v>352</v>
      </c>
      <c r="F452" s="4" t="s">
        <v>348</v>
      </c>
      <c r="H452" s="4">
        <v>-2262.39</v>
      </c>
      <c r="I452" s="4">
        <v>-2263.69</v>
      </c>
      <c r="J452" s="4">
        <v>-2263.69</v>
      </c>
      <c r="K452" s="4">
        <v>0</v>
      </c>
      <c r="L452" s="4">
        <v>0</v>
      </c>
      <c r="M452" s="4">
        <v>0</v>
      </c>
      <c r="N452" s="4">
        <v>-2262.39</v>
      </c>
      <c r="O452" s="4">
        <v>-2263.69</v>
      </c>
      <c r="P452" s="4">
        <v>-2263.69</v>
      </c>
      <c r="Q452" s="4">
        <v>0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  <c r="X452" s="4">
        <v>0</v>
      </c>
      <c r="Y452" s="4">
        <v>0</v>
      </c>
      <c r="Z452" s="4">
        <v>0</v>
      </c>
      <c r="AA452" s="4">
        <v>0</v>
      </c>
      <c r="AB452" s="4">
        <v>0</v>
      </c>
      <c r="AC452" s="4">
        <v>0</v>
      </c>
      <c r="AE452" s="4" t="s">
        <v>182</v>
      </c>
      <c r="AF452" s="4" t="s">
        <v>288</v>
      </c>
      <c r="AG452" s="4" t="s">
        <v>289</v>
      </c>
      <c r="AH452" s="4" t="s">
        <v>270</v>
      </c>
      <c r="AJ452" s="4" t="s">
        <v>288</v>
      </c>
      <c r="AK452" s="4" t="s">
        <v>349</v>
      </c>
      <c r="AM452" s="4" t="s">
        <v>187</v>
      </c>
      <c r="AO452" s="4">
        <v>117</v>
      </c>
      <c r="AP452" s="4">
        <v>10</v>
      </c>
      <c r="AQ452" s="4">
        <v>146</v>
      </c>
      <c r="AR452" s="4">
        <v>60</v>
      </c>
      <c r="AS452" s="4">
        <v>2</v>
      </c>
      <c r="AU452" s="4">
        <v>1</v>
      </c>
      <c r="AV452" s="4">
        <v>4</v>
      </c>
      <c r="AW452" s="4">
        <v>5</v>
      </c>
      <c r="AX452" s="4">
        <v>23</v>
      </c>
      <c r="AZ452" s="4">
        <v>1</v>
      </c>
      <c r="BA452" s="4">
        <v>2</v>
      </c>
      <c r="BC452" s="4">
        <v>0</v>
      </c>
      <c r="BD452" s="4">
        <v>0</v>
      </c>
      <c r="BE452" s="4">
        <v>0</v>
      </c>
      <c r="BF452" s="4">
        <v>-366832734</v>
      </c>
      <c r="BJ452" s="6">
        <v>2002</v>
      </c>
      <c r="BK452" s="7">
        <f t="shared" si="18"/>
        <v>0</v>
      </c>
      <c r="BL452" s="4" t="str">
        <f t="shared" si="19"/>
        <v>5 Yr Lead/Lag  Mitchell</v>
      </c>
    </row>
    <row r="453" spans="1:64" hidden="1" x14ac:dyDescent="0.2">
      <c r="A453" s="4">
        <v>2020</v>
      </c>
      <c r="B453" s="4" t="s">
        <v>11</v>
      </c>
      <c r="C453" s="4" t="s">
        <v>178</v>
      </c>
      <c r="D453" s="4" t="s">
        <v>236</v>
      </c>
      <c r="E453" s="4" t="s">
        <v>352</v>
      </c>
      <c r="F453" s="4" t="s">
        <v>301</v>
      </c>
      <c r="H453" s="4">
        <v>403763.82</v>
      </c>
      <c r="I453" s="4">
        <v>423424.99</v>
      </c>
      <c r="J453" s="4">
        <v>376196.18</v>
      </c>
      <c r="K453" s="4">
        <v>18893.22</v>
      </c>
      <c r="L453" s="4">
        <v>0</v>
      </c>
      <c r="M453" s="4">
        <v>0</v>
      </c>
      <c r="N453" s="4">
        <v>403763.82</v>
      </c>
      <c r="O453" s="4">
        <v>423424.99</v>
      </c>
      <c r="P453" s="4">
        <v>395089.4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4">
        <v>0</v>
      </c>
      <c r="AC453" s="4">
        <v>0</v>
      </c>
      <c r="AE453" s="4" t="s">
        <v>182</v>
      </c>
      <c r="AF453" s="4" t="s">
        <v>288</v>
      </c>
      <c r="AG453" s="4" t="s">
        <v>289</v>
      </c>
      <c r="AH453" s="4" t="s">
        <v>270</v>
      </c>
      <c r="AJ453" s="4" t="s">
        <v>288</v>
      </c>
      <c r="AK453" s="4" t="s">
        <v>302</v>
      </c>
      <c r="AM453" s="4" t="s">
        <v>330</v>
      </c>
      <c r="AO453" s="4">
        <v>117</v>
      </c>
      <c r="AP453" s="4">
        <v>10</v>
      </c>
      <c r="AQ453" s="4">
        <v>592</v>
      </c>
      <c r="AR453" s="4">
        <v>60</v>
      </c>
      <c r="AS453" s="4">
        <v>7</v>
      </c>
      <c r="AU453" s="4">
        <v>1</v>
      </c>
      <c r="AV453" s="4">
        <v>4</v>
      </c>
      <c r="AW453" s="4">
        <v>5</v>
      </c>
      <c r="AX453" s="4">
        <v>23</v>
      </c>
      <c r="AZ453" s="4">
        <v>1</v>
      </c>
      <c r="BA453" s="4">
        <v>6</v>
      </c>
      <c r="BC453" s="4">
        <v>57</v>
      </c>
      <c r="BD453" s="4">
        <v>0</v>
      </c>
      <c r="BE453" s="4">
        <v>0</v>
      </c>
      <c r="BF453" s="4">
        <v>-366832867</v>
      </c>
      <c r="BJ453" s="6">
        <v>2002</v>
      </c>
      <c r="BK453" s="7">
        <f t="shared" si="18"/>
        <v>28335.589999999967</v>
      </c>
      <c r="BL453" s="4" t="str">
        <f t="shared" si="19"/>
        <v>Util Steam Improv Mitchell</v>
      </c>
    </row>
    <row r="454" spans="1:64" hidden="1" x14ac:dyDescent="0.2">
      <c r="A454" s="4">
        <v>2020</v>
      </c>
      <c r="B454" s="4" t="s">
        <v>11</v>
      </c>
      <c r="C454" s="4" t="s">
        <v>178</v>
      </c>
      <c r="D454" s="4" t="s">
        <v>112</v>
      </c>
      <c r="E454" s="4" t="s">
        <v>352</v>
      </c>
      <c r="F454" s="4" t="s">
        <v>303</v>
      </c>
      <c r="H454" s="4">
        <v>47603.77</v>
      </c>
      <c r="I454" s="4">
        <v>48456.93</v>
      </c>
      <c r="J454" s="4">
        <v>48456.93</v>
      </c>
      <c r="K454" s="4">
        <v>0</v>
      </c>
      <c r="L454" s="4">
        <v>0</v>
      </c>
      <c r="M454" s="4">
        <v>0</v>
      </c>
      <c r="N454" s="4">
        <v>47603.77</v>
      </c>
      <c r="O454" s="4">
        <v>48456.93</v>
      </c>
      <c r="P454" s="4">
        <v>48456.93</v>
      </c>
      <c r="Q454" s="4">
        <v>0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  <c r="AA454" s="4">
        <v>0</v>
      </c>
      <c r="AB454" s="4">
        <v>0</v>
      </c>
      <c r="AC454" s="4">
        <v>0</v>
      </c>
      <c r="AE454" s="4" t="s">
        <v>182</v>
      </c>
      <c r="AF454" s="4" t="s">
        <v>288</v>
      </c>
      <c r="AG454" s="4" t="s">
        <v>289</v>
      </c>
      <c r="AH454" s="4" t="s">
        <v>270</v>
      </c>
      <c r="AJ454" s="4" t="s">
        <v>288</v>
      </c>
      <c r="AK454" s="4" t="s">
        <v>304</v>
      </c>
      <c r="AM454" s="4" t="s">
        <v>187</v>
      </c>
      <c r="AO454" s="4">
        <v>117</v>
      </c>
      <c r="AP454" s="4">
        <v>10</v>
      </c>
      <c r="AQ454" s="4">
        <v>109040</v>
      </c>
      <c r="AR454" s="4">
        <v>60</v>
      </c>
      <c r="AS454" s="4">
        <v>3</v>
      </c>
      <c r="AU454" s="4">
        <v>1</v>
      </c>
      <c r="AV454" s="4">
        <v>4</v>
      </c>
      <c r="AW454" s="4">
        <v>5</v>
      </c>
      <c r="AX454" s="4">
        <v>23</v>
      </c>
      <c r="AZ454" s="4">
        <v>1</v>
      </c>
      <c r="BA454" s="4">
        <v>3</v>
      </c>
      <c r="BC454" s="4">
        <v>0</v>
      </c>
      <c r="BD454" s="4">
        <v>0</v>
      </c>
      <c r="BE454" s="4">
        <v>0</v>
      </c>
      <c r="BF454" s="4">
        <v>-366832966</v>
      </c>
      <c r="BJ454" s="6">
        <v>2002</v>
      </c>
      <c r="BK454" s="7">
        <f t="shared" si="18"/>
        <v>0</v>
      </c>
      <c r="BL454" s="4" t="str">
        <f t="shared" si="19"/>
        <v>Utility General Plant</v>
      </c>
    </row>
    <row r="455" spans="1:64" hidden="1" x14ac:dyDescent="0.2">
      <c r="A455" s="4">
        <v>2020</v>
      </c>
      <c r="B455" s="4" t="s">
        <v>11</v>
      </c>
      <c r="C455" s="4" t="s">
        <v>178</v>
      </c>
      <c r="D455" s="4" t="s">
        <v>272</v>
      </c>
      <c r="E455" s="4" t="s">
        <v>352</v>
      </c>
      <c r="F455" s="4" t="s">
        <v>303</v>
      </c>
      <c r="H455" s="4">
        <v>-98428.82</v>
      </c>
      <c r="I455" s="4">
        <v>-97721.63</v>
      </c>
      <c r="J455" s="4">
        <v>-97721.63</v>
      </c>
      <c r="K455" s="4">
        <v>0</v>
      </c>
      <c r="L455" s="4">
        <v>0</v>
      </c>
      <c r="M455" s="4">
        <v>0</v>
      </c>
      <c r="N455" s="4">
        <v>-98428.82</v>
      </c>
      <c r="O455" s="4">
        <v>-97721.63</v>
      </c>
      <c r="P455" s="4">
        <v>-97721.63</v>
      </c>
      <c r="Q455" s="4">
        <v>0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  <c r="AA455" s="4">
        <v>0</v>
      </c>
      <c r="AB455" s="4">
        <v>0</v>
      </c>
      <c r="AC455" s="4">
        <v>0</v>
      </c>
      <c r="AE455" s="4" t="s">
        <v>182</v>
      </c>
      <c r="AF455" s="4" t="s">
        <v>288</v>
      </c>
      <c r="AG455" s="4" t="s">
        <v>289</v>
      </c>
      <c r="AH455" s="4" t="s">
        <v>270</v>
      </c>
      <c r="AJ455" s="4" t="s">
        <v>288</v>
      </c>
      <c r="AK455" s="4" t="s">
        <v>304</v>
      </c>
      <c r="AM455" s="4" t="s">
        <v>187</v>
      </c>
      <c r="AO455" s="4">
        <v>117</v>
      </c>
      <c r="AP455" s="4">
        <v>10</v>
      </c>
      <c r="AQ455" s="4">
        <v>484</v>
      </c>
      <c r="AR455" s="4">
        <v>60</v>
      </c>
      <c r="AS455" s="4">
        <v>3</v>
      </c>
      <c r="AU455" s="4">
        <v>1</v>
      </c>
      <c r="AV455" s="4">
        <v>4</v>
      </c>
      <c r="AW455" s="4">
        <v>5</v>
      </c>
      <c r="AX455" s="4">
        <v>23</v>
      </c>
      <c r="AZ455" s="4">
        <v>1</v>
      </c>
      <c r="BA455" s="4">
        <v>3</v>
      </c>
      <c r="BC455" s="4">
        <v>0</v>
      </c>
      <c r="BD455" s="4">
        <v>0</v>
      </c>
      <c r="BE455" s="4">
        <v>0</v>
      </c>
      <c r="BF455" s="4">
        <v>-366832270</v>
      </c>
      <c r="BJ455" s="6">
        <v>2002</v>
      </c>
      <c r="BK455" s="7">
        <f t="shared" si="18"/>
        <v>0</v>
      </c>
      <c r="BL455" s="4" t="str">
        <f>'Generic Tax Classes'!$A$4</f>
        <v>Utility General Plant</v>
      </c>
    </row>
    <row r="456" spans="1:64" hidden="1" x14ac:dyDescent="0.2">
      <c r="A456" s="4">
        <v>2020</v>
      </c>
      <c r="B456" s="4" t="s">
        <v>11</v>
      </c>
      <c r="C456" s="4" t="s">
        <v>178</v>
      </c>
      <c r="D456" s="4" t="s">
        <v>272</v>
      </c>
      <c r="E456" s="4" t="s">
        <v>352</v>
      </c>
      <c r="F456" s="4" t="s">
        <v>303</v>
      </c>
      <c r="H456" s="4">
        <v>-43721.54</v>
      </c>
      <c r="I456" s="4">
        <v>-40952.660000000003</v>
      </c>
      <c r="J456" s="4">
        <v>-40952.660000000003</v>
      </c>
      <c r="K456" s="4">
        <v>0</v>
      </c>
      <c r="L456" s="4">
        <v>0</v>
      </c>
      <c r="M456" s="4">
        <v>0</v>
      </c>
      <c r="N456" s="4">
        <v>-43721.54</v>
      </c>
      <c r="O456" s="4">
        <v>-40952.660000000003</v>
      </c>
      <c r="P456" s="4">
        <v>-40952.660000000003</v>
      </c>
      <c r="Q456" s="4">
        <v>0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  <c r="X456" s="4">
        <v>0</v>
      </c>
      <c r="Y456" s="4">
        <v>0</v>
      </c>
      <c r="Z456" s="4">
        <v>0</v>
      </c>
      <c r="AA456" s="4">
        <v>0</v>
      </c>
      <c r="AB456" s="4">
        <v>0</v>
      </c>
      <c r="AC456" s="4">
        <v>0</v>
      </c>
      <c r="AE456" s="4" t="s">
        <v>182</v>
      </c>
      <c r="AF456" s="4" t="s">
        <v>288</v>
      </c>
      <c r="AG456" s="4" t="s">
        <v>289</v>
      </c>
      <c r="AH456" s="4" t="s">
        <v>270</v>
      </c>
      <c r="AJ456" s="4" t="s">
        <v>288</v>
      </c>
      <c r="AK456" s="4" t="s">
        <v>304</v>
      </c>
      <c r="AM456" s="4" t="s">
        <v>187</v>
      </c>
      <c r="AO456" s="4">
        <v>117</v>
      </c>
      <c r="AP456" s="4">
        <v>10</v>
      </c>
      <c r="AQ456" s="4">
        <v>484</v>
      </c>
      <c r="AR456" s="4">
        <v>60</v>
      </c>
      <c r="AS456" s="4">
        <v>3</v>
      </c>
      <c r="AU456" s="4">
        <v>1</v>
      </c>
      <c r="AV456" s="4">
        <v>4</v>
      </c>
      <c r="AW456" s="4">
        <v>5</v>
      </c>
      <c r="AX456" s="4">
        <v>23</v>
      </c>
      <c r="AZ456" s="4">
        <v>1</v>
      </c>
      <c r="BA456" s="4">
        <v>3</v>
      </c>
      <c r="BC456" s="4">
        <v>0</v>
      </c>
      <c r="BD456" s="4">
        <v>0</v>
      </c>
      <c r="BE456" s="4">
        <v>0</v>
      </c>
      <c r="BF456" s="4">
        <v>-366832223</v>
      </c>
      <c r="BJ456" s="6">
        <v>2002</v>
      </c>
      <c r="BK456" s="7">
        <f t="shared" si="18"/>
        <v>0</v>
      </c>
      <c r="BL456" s="4" t="str">
        <f>'Generic Tax Classes'!$A$4</f>
        <v>Utility General Plant</v>
      </c>
    </row>
    <row r="457" spans="1:64" hidden="1" x14ac:dyDescent="0.2">
      <c r="A457" s="4">
        <v>2020</v>
      </c>
      <c r="B457" s="4" t="s">
        <v>11</v>
      </c>
      <c r="C457" s="4" t="s">
        <v>178</v>
      </c>
      <c r="D457" s="4" t="s">
        <v>104</v>
      </c>
      <c r="E457" s="4" t="s">
        <v>352</v>
      </c>
      <c r="F457" s="4" t="s">
        <v>301</v>
      </c>
      <c r="H457" s="4">
        <v>0</v>
      </c>
      <c r="I457" s="4">
        <v>969559.63</v>
      </c>
      <c r="J457" s="4">
        <v>860290.42</v>
      </c>
      <c r="K457" s="4">
        <v>43261.75</v>
      </c>
      <c r="L457" s="4">
        <v>0</v>
      </c>
      <c r="M457" s="4">
        <v>0</v>
      </c>
      <c r="N457" s="4">
        <v>0</v>
      </c>
      <c r="O457" s="4">
        <v>969559.63</v>
      </c>
      <c r="P457" s="4">
        <v>903552.17</v>
      </c>
      <c r="Q457" s="4">
        <v>0</v>
      </c>
      <c r="R457" s="4">
        <v>0</v>
      </c>
      <c r="S457" s="4">
        <v>0</v>
      </c>
      <c r="T457" s="4">
        <v>969559.61</v>
      </c>
      <c r="U457" s="4">
        <v>969559.61</v>
      </c>
      <c r="V457" s="4">
        <v>0</v>
      </c>
      <c r="W457" s="4">
        <v>0</v>
      </c>
      <c r="X457" s="4">
        <v>0</v>
      </c>
      <c r="Y457" s="4">
        <v>0</v>
      </c>
      <c r="Z457" s="4">
        <v>0</v>
      </c>
      <c r="AA457" s="4">
        <v>0</v>
      </c>
      <c r="AB457" s="4">
        <v>0</v>
      </c>
      <c r="AC457" s="4">
        <v>0</v>
      </c>
      <c r="AE457" s="4" t="s">
        <v>182</v>
      </c>
      <c r="AF457" s="4" t="s">
        <v>288</v>
      </c>
      <c r="AG457" s="4" t="s">
        <v>289</v>
      </c>
      <c r="AH457" s="4" t="s">
        <v>270</v>
      </c>
      <c r="AJ457" s="4" t="s">
        <v>288</v>
      </c>
      <c r="AK457" s="4" t="s">
        <v>302</v>
      </c>
      <c r="AM457" s="4" t="s">
        <v>330</v>
      </c>
      <c r="AO457" s="4">
        <v>117</v>
      </c>
      <c r="AP457" s="4">
        <v>10</v>
      </c>
      <c r="AQ457" s="4">
        <v>101030</v>
      </c>
      <c r="AR457" s="4">
        <v>60</v>
      </c>
      <c r="AS457" s="4">
        <v>7</v>
      </c>
      <c r="AU457" s="4">
        <v>1</v>
      </c>
      <c r="AV457" s="4">
        <v>4</v>
      </c>
      <c r="AW457" s="4">
        <v>5</v>
      </c>
      <c r="AX457" s="4">
        <v>23</v>
      </c>
      <c r="AZ457" s="4">
        <v>1</v>
      </c>
      <c r="BA457" s="4">
        <v>6</v>
      </c>
      <c r="BC457" s="4">
        <v>57</v>
      </c>
      <c r="BD457" s="4">
        <v>0</v>
      </c>
      <c r="BE457" s="4">
        <v>0</v>
      </c>
      <c r="BF457" s="4">
        <v>-366832922</v>
      </c>
      <c r="BJ457" s="6">
        <v>2002</v>
      </c>
      <c r="BK457" s="7">
        <f t="shared" si="18"/>
        <v>66007.459999999963</v>
      </c>
      <c r="BL457" s="4" t="str">
        <f t="shared" si="19"/>
        <v>Utility Steam Production</v>
      </c>
    </row>
    <row r="458" spans="1:64" hidden="1" x14ac:dyDescent="0.2">
      <c r="A458" s="4">
        <v>2020</v>
      </c>
      <c r="B458" s="4" t="s">
        <v>11</v>
      </c>
      <c r="C458" s="4" t="s">
        <v>178</v>
      </c>
      <c r="D458" s="4" t="s">
        <v>230</v>
      </c>
      <c r="E458" s="4" t="s">
        <v>352</v>
      </c>
      <c r="F458" s="4" t="s">
        <v>301</v>
      </c>
      <c r="H458" s="4">
        <v>237744.48</v>
      </c>
      <c r="I458" s="4">
        <v>935639.22</v>
      </c>
      <c r="J458" s="4">
        <v>831277.53</v>
      </c>
      <c r="K458" s="4">
        <v>41737.199999999997</v>
      </c>
      <c r="L458" s="4">
        <v>0</v>
      </c>
      <c r="M458" s="4">
        <v>-0.53</v>
      </c>
      <c r="N458" s="4">
        <v>236464.31</v>
      </c>
      <c r="O458" s="4">
        <v>935145.04</v>
      </c>
      <c r="P458" s="4">
        <v>872564.65</v>
      </c>
      <c r="Q458" s="4">
        <v>0</v>
      </c>
      <c r="R458" s="4">
        <v>494.18</v>
      </c>
      <c r="S458" s="4">
        <v>4114.13</v>
      </c>
      <c r="T458" s="4">
        <v>79816.09</v>
      </c>
      <c r="U458" s="4">
        <v>83930.22</v>
      </c>
      <c r="V458" s="4">
        <v>4114.13</v>
      </c>
      <c r="W458" s="4">
        <v>0</v>
      </c>
      <c r="X458" s="4">
        <v>0</v>
      </c>
      <c r="Y458" s="4">
        <v>277.35000000000002</v>
      </c>
      <c r="Z458" s="4">
        <v>43.57</v>
      </c>
      <c r="AA458" s="4">
        <v>0</v>
      </c>
      <c r="AB458" s="4">
        <v>0</v>
      </c>
      <c r="AC458" s="4">
        <v>0</v>
      </c>
      <c r="AE458" s="4" t="s">
        <v>182</v>
      </c>
      <c r="AF458" s="4" t="s">
        <v>288</v>
      </c>
      <c r="AG458" s="4" t="s">
        <v>289</v>
      </c>
      <c r="AH458" s="4" t="s">
        <v>270</v>
      </c>
      <c r="AJ458" s="4" t="s">
        <v>288</v>
      </c>
      <c r="AK458" s="4" t="s">
        <v>302</v>
      </c>
      <c r="AM458" s="4" t="s">
        <v>330</v>
      </c>
      <c r="AO458" s="4">
        <v>117</v>
      </c>
      <c r="AP458" s="4">
        <v>10</v>
      </c>
      <c r="AQ458" s="4">
        <v>607</v>
      </c>
      <c r="AR458" s="4">
        <v>60</v>
      </c>
      <c r="AS458" s="4">
        <v>7</v>
      </c>
      <c r="AU458" s="4">
        <v>1</v>
      </c>
      <c r="AV458" s="4">
        <v>4</v>
      </c>
      <c r="AW458" s="4">
        <v>5</v>
      </c>
      <c r="AX458" s="4">
        <v>23</v>
      </c>
      <c r="AZ458" s="4">
        <v>1</v>
      </c>
      <c r="BA458" s="4">
        <v>6</v>
      </c>
      <c r="BC458" s="4">
        <v>57</v>
      </c>
      <c r="BD458" s="4">
        <v>0</v>
      </c>
      <c r="BE458" s="4">
        <v>0</v>
      </c>
      <c r="BF458" s="4">
        <v>-366832393</v>
      </c>
      <c r="BJ458" s="6">
        <v>2002</v>
      </c>
      <c r="BK458" s="7">
        <f t="shared" si="18"/>
        <v>62580.390000000014</v>
      </c>
      <c r="BL458" s="4" t="str">
        <f>'Generic Tax Classes'!$A$2</f>
        <v>Utility Steam Production</v>
      </c>
    </row>
    <row r="459" spans="1:64" hidden="1" x14ac:dyDescent="0.2">
      <c r="A459" s="4">
        <v>2020</v>
      </c>
      <c r="B459" s="4" t="s">
        <v>11</v>
      </c>
      <c r="C459" s="4" t="s">
        <v>178</v>
      </c>
      <c r="D459" s="4" t="s">
        <v>230</v>
      </c>
      <c r="E459" s="4" t="s">
        <v>352</v>
      </c>
      <c r="F459" s="4" t="s">
        <v>301</v>
      </c>
      <c r="H459" s="4">
        <v>1471747.7</v>
      </c>
      <c r="I459" s="4">
        <v>698802.1</v>
      </c>
      <c r="J459" s="4">
        <v>620856.18999999994</v>
      </c>
      <c r="K459" s="4">
        <v>31173.200000000001</v>
      </c>
      <c r="L459" s="4">
        <v>0</v>
      </c>
      <c r="M459" s="4">
        <v>240.33</v>
      </c>
      <c r="N459" s="4">
        <v>1463822.83</v>
      </c>
      <c r="O459" s="4">
        <v>698472.74</v>
      </c>
      <c r="P459" s="4">
        <v>651729.42000000004</v>
      </c>
      <c r="Q459" s="4">
        <v>0</v>
      </c>
      <c r="R459" s="4">
        <v>329.36</v>
      </c>
      <c r="S459" s="4">
        <v>2741.9</v>
      </c>
      <c r="T459" s="4">
        <v>128432.16</v>
      </c>
      <c r="U459" s="4">
        <v>131174.06</v>
      </c>
      <c r="V459" s="4">
        <v>2741.9</v>
      </c>
      <c r="W459" s="4">
        <v>0</v>
      </c>
      <c r="X459" s="4">
        <v>0</v>
      </c>
      <c r="Y459" s="4">
        <v>1716.91</v>
      </c>
      <c r="Z459" s="4">
        <v>269.72000000000003</v>
      </c>
      <c r="AA459" s="4">
        <v>0</v>
      </c>
      <c r="AB459" s="4">
        <v>0</v>
      </c>
      <c r="AC459" s="4">
        <v>0</v>
      </c>
      <c r="AE459" s="4" t="s">
        <v>182</v>
      </c>
      <c r="AF459" s="4" t="s">
        <v>288</v>
      </c>
      <c r="AG459" s="4" t="s">
        <v>289</v>
      </c>
      <c r="AH459" s="4" t="s">
        <v>270</v>
      </c>
      <c r="AJ459" s="4" t="s">
        <v>288</v>
      </c>
      <c r="AK459" s="4" t="s">
        <v>302</v>
      </c>
      <c r="AM459" s="4" t="s">
        <v>330</v>
      </c>
      <c r="AO459" s="4">
        <v>117</v>
      </c>
      <c r="AP459" s="4">
        <v>10</v>
      </c>
      <c r="AQ459" s="4">
        <v>607</v>
      </c>
      <c r="AR459" s="4">
        <v>60</v>
      </c>
      <c r="AS459" s="4">
        <v>7</v>
      </c>
      <c r="AU459" s="4">
        <v>1</v>
      </c>
      <c r="AV459" s="4">
        <v>4</v>
      </c>
      <c r="AW459" s="4">
        <v>5</v>
      </c>
      <c r="AX459" s="4">
        <v>23</v>
      </c>
      <c r="AZ459" s="4">
        <v>1</v>
      </c>
      <c r="BA459" s="4">
        <v>6</v>
      </c>
      <c r="BC459" s="4">
        <v>57</v>
      </c>
      <c r="BD459" s="4">
        <v>0</v>
      </c>
      <c r="BE459" s="4">
        <v>0</v>
      </c>
      <c r="BF459" s="4">
        <v>-366832265</v>
      </c>
      <c r="BJ459" s="6">
        <v>2002</v>
      </c>
      <c r="BK459" s="7">
        <f t="shared" si="18"/>
        <v>46743.319999999949</v>
      </c>
      <c r="BL459" s="4" t="str">
        <f>'Generic Tax Classes'!$A$2</f>
        <v>Utility Steam Production</v>
      </c>
    </row>
    <row r="460" spans="1:64" hidden="1" x14ac:dyDescent="0.2">
      <c r="A460" s="4">
        <v>2020</v>
      </c>
      <c r="B460" s="4" t="s">
        <v>11</v>
      </c>
      <c r="C460" s="4" t="s">
        <v>178</v>
      </c>
      <c r="D460" s="4" t="s">
        <v>338</v>
      </c>
      <c r="E460" s="4" t="s">
        <v>353</v>
      </c>
      <c r="F460" s="4" t="s">
        <v>336</v>
      </c>
      <c r="H460" s="4">
        <v>0</v>
      </c>
      <c r="I460" s="4">
        <v>196.15</v>
      </c>
      <c r="J460" s="4">
        <v>196.15</v>
      </c>
      <c r="K460" s="4">
        <v>0</v>
      </c>
      <c r="L460" s="4">
        <v>0</v>
      </c>
      <c r="M460" s="4">
        <v>0</v>
      </c>
      <c r="N460" s="4">
        <v>0</v>
      </c>
      <c r="O460" s="4">
        <v>196.15</v>
      </c>
      <c r="P460" s="4">
        <v>196.15</v>
      </c>
      <c r="Q460" s="4">
        <v>0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  <c r="X460" s="4">
        <v>0</v>
      </c>
      <c r="Y460" s="4">
        <v>0</v>
      </c>
      <c r="Z460" s="4">
        <v>0</v>
      </c>
      <c r="AA460" s="4">
        <v>0</v>
      </c>
      <c r="AB460" s="4">
        <v>0</v>
      </c>
      <c r="AC460" s="4">
        <v>0</v>
      </c>
      <c r="AG460" s="4" t="s">
        <v>289</v>
      </c>
      <c r="AH460" s="4" t="s">
        <v>270</v>
      </c>
      <c r="AJ460" s="4" t="s">
        <v>190</v>
      </c>
      <c r="AK460" s="4" t="s">
        <v>337</v>
      </c>
      <c r="AL460" s="4" t="s">
        <v>351</v>
      </c>
      <c r="AM460" s="4" t="s">
        <v>187</v>
      </c>
      <c r="AO460" s="4">
        <v>117</v>
      </c>
      <c r="AP460" s="4">
        <v>10</v>
      </c>
      <c r="AQ460" s="4">
        <v>280</v>
      </c>
      <c r="AR460" s="4">
        <v>63</v>
      </c>
      <c r="AS460" s="4">
        <v>712</v>
      </c>
      <c r="AW460" s="4">
        <v>5</v>
      </c>
      <c r="AX460" s="4">
        <v>23</v>
      </c>
      <c r="AZ460" s="4">
        <v>3</v>
      </c>
      <c r="BA460" s="4">
        <v>1</v>
      </c>
      <c r="BB460" s="4">
        <v>99</v>
      </c>
      <c r="BC460" s="4">
        <v>0</v>
      </c>
      <c r="BD460" s="4">
        <v>0</v>
      </c>
      <c r="BE460" s="4">
        <v>0</v>
      </c>
      <c r="BF460" s="4">
        <v>-366832603</v>
      </c>
      <c r="BJ460" s="6">
        <v>2002</v>
      </c>
      <c r="BK460" s="7">
        <f t="shared" si="18"/>
        <v>0</v>
      </c>
      <c r="BL460" s="4" t="str">
        <f t="shared" si="19"/>
        <v>Software Mitchell</v>
      </c>
    </row>
    <row r="461" spans="1:64" hidden="1" x14ac:dyDescent="0.2">
      <c r="A461" s="4">
        <v>2020</v>
      </c>
      <c r="B461" s="4" t="s">
        <v>11</v>
      </c>
      <c r="C461" s="4" t="s">
        <v>178</v>
      </c>
      <c r="D461" s="4" t="s">
        <v>104</v>
      </c>
      <c r="E461" s="4" t="s">
        <v>353</v>
      </c>
      <c r="F461" s="4" t="s">
        <v>301</v>
      </c>
      <c r="H461" s="4">
        <v>0</v>
      </c>
      <c r="I461" s="4">
        <v>890197.1</v>
      </c>
      <c r="J461" s="4">
        <v>801075.81</v>
      </c>
      <c r="K461" s="4">
        <v>39720.589999999997</v>
      </c>
      <c r="L461" s="4">
        <v>0</v>
      </c>
      <c r="M461" s="4">
        <v>0</v>
      </c>
      <c r="N461" s="4">
        <v>0</v>
      </c>
      <c r="O461" s="4">
        <v>890197.1</v>
      </c>
      <c r="P461" s="4">
        <v>840796.4</v>
      </c>
      <c r="Q461" s="4">
        <v>0</v>
      </c>
      <c r="R461" s="4">
        <v>0</v>
      </c>
      <c r="S461" s="4">
        <v>0</v>
      </c>
      <c r="T461" s="4">
        <v>890197.11</v>
      </c>
      <c r="U461" s="4">
        <v>890197.11</v>
      </c>
      <c r="V461" s="4">
        <v>0</v>
      </c>
      <c r="W461" s="4">
        <v>0</v>
      </c>
      <c r="X461" s="4">
        <v>0</v>
      </c>
      <c r="Y461" s="4">
        <v>0</v>
      </c>
      <c r="Z461" s="4">
        <v>0</v>
      </c>
      <c r="AA461" s="4">
        <v>0</v>
      </c>
      <c r="AB461" s="4">
        <v>0</v>
      </c>
      <c r="AC461" s="4">
        <v>0</v>
      </c>
      <c r="AE461" s="4" t="s">
        <v>182</v>
      </c>
      <c r="AF461" s="4" t="s">
        <v>288</v>
      </c>
      <c r="AG461" s="4" t="s">
        <v>289</v>
      </c>
      <c r="AH461" s="4" t="s">
        <v>270</v>
      </c>
      <c r="AJ461" s="4" t="s">
        <v>288</v>
      </c>
      <c r="AK461" s="4" t="s">
        <v>302</v>
      </c>
      <c r="AL461" s="4" t="s">
        <v>351</v>
      </c>
      <c r="AM461" s="4" t="s">
        <v>330</v>
      </c>
      <c r="AO461" s="4">
        <v>117</v>
      </c>
      <c r="AP461" s="4">
        <v>10</v>
      </c>
      <c r="AQ461" s="4">
        <v>101030</v>
      </c>
      <c r="AR461" s="4">
        <v>63</v>
      </c>
      <c r="AS461" s="4">
        <v>7</v>
      </c>
      <c r="AU461" s="4">
        <v>1</v>
      </c>
      <c r="AV461" s="4">
        <v>4</v>
      </c>
      <c r="AW461" s="4">
        <v>5</v>
      </c>
      <c r="AX461" s="4">
        <v>23</v>
      </c>
      <c r="AZ461" s="4">
        <v>1</v>
      </c>
      <c r="BA461" s="4">
        <v>6</v>
      </c>
      <c r="BB461" s="4">
        <v>99</v>
      </c>
      <c r="BC461" s="4">
        <v>57</v>
      </c>
      <c r="BD461" s="4">
        <v>0</v>
      </c>
      <c r="BE461" s="4">
        <v>0</v>
      </c>
      <c r="BF461" s="4">
        <v>-366833038</v>
      </c>
      <c r="BJ461" s="6">
        <v>2002</v>
      </c>
      <c r="BK461" s="7">
        <f t="shared" si="18"/>
        <v>49400.699999999953</v>
      </c>
      <c r="BL461" s="4" t="str">
        <f t="shared" si="19"/>
        <v>Utility Steam Production</v>
      </c>
    </row>
    <row r="462" spans="1:64" hidden="1" x14ac:dyDescent="0.2">
      <c r="A462" s="4">
        <v>2020</v>
      </c>
      <c r="B462" s="4" t="s">
        <v>11</v>
      </c>
      <c r="C462" s="4" t="s">
        <v>178</v>
      </c>
      <c r="D462" s="4" t="s">
        <v>230</v>
      </c>
      <c r="E462" s="4" t="s">
        <v>353</v>
      </c>
      <c r="F462" s="4" t="s">
        <v>301</v>
      </c>
      <c r="H462" s="4">
        <v>165266.60999999999</v>
      </c>
      <c r="I462" s="4">
        <v>123679.27</v>
      </c>
      <c r="J462" s="4">
        <v>111722.04</v>
      </c>
      <c r="K462" s="4">
        <v>5517.14</v>
      </c>
      <c r="L462" s="4">
        <v>0</v>
      </c>
      <c r="M462" s="4">
        <v>25.54</v>
      </c>
      <c r="N462" s="4">
        <v>164376.70000000001</v>
      </c>
      <c r="O462" s="4">
        <v>123615.37</v>
      </c>
      <c r="P462" s="4">
        <v>117180.04</v>
      </c>
      <c r="Q462" s="4">
        <v>0</v>
      </c>
      <c r="R462" s="4">
        <v>63.9</v>
      </c>
      <c r="S462" s="4">
        <v>531.97</v>
      </c>
      <c r="T462" s="4">
        <v>13018.91</v>
      </c>
      <c r="U462" s="4">
        <v>13550.88</v>
      </c>
      <c r="V462" s="4">
        <v>531.97</v>
      </c>
      <c r="W462" s="4">
        <v>0</v>
      </c>
      <c r="X462" s="4">
        <v>0</v>
      </c>
      <c r="Y462" s="4">
        <v>192.8</v>
      </c>
      <c r="Z462" s="4">
        <v>30.29</v>
      </c>
      <c r="AA462" s="4">
        <v>0</v>
      </c>
      <c r="AB462" s="4">
        <v>0</v>
      </c>
      <c r="AC462" s="4">
        <v>0</v>
      </c>
      <c r="AE462" s="4" t="s">
        <v>182</v>
      </c>
      <c r="AF462" s="4" t="s">
        <v>288</v>
      </c>
      <c r="AG462" s="4" t="s">
        <v>289</v>
      </c>
      <c r="AH462" s="4" t="s">
        <v>270</v>
      </c>
      <c r="AJ462" s="4" t="s">
        <v>288</v>
      </c>
      <c r="AK462" s="4" t="s">
        <v>302</v>
      </c>
      <c r="AL462" s="4" t="s">
        <v>351</v>
      </c>
      <c r="AM462" s="4" t="s">
        <v>330</v>
      </c>
      <c r="AO462" s="4">
        <v>117</v>
      </c>
      <c r="AP462" s="4">
        <v>10</v>
      </c>
      <c r="AQ462" s="4">
        <v>607</v>
      </c>
      <c r="AR462" s="4">
        <v>63</v>
      </c>
      <c r="AS462" s="4">
        <v>7</v>
      </c>
      <c r="AU462" s="4">
        <v>1</v>
      </c>
      <c r="AV462" s="4">
        <v>4</v>
      </c>
      <c r="AW462" s="4">
        <v>5</v>
      </c>
      <c r="AX462" s="4">
        <v>23</v>
      </c>
      <c r="AZ462" s="4">
        <v>1</v>
      </c>
      <c r="BA462" s="4">
        <v>6</v>
      </c>
      <c r="BB462" s="4">
        <v>99</v>
      </c>
      <c r="BC462" s="4">
        <v>57</v>
      </c>
      <c r="BD462" s="4">
        <v>0</v>
      </c>
      <c r="BE462" s="4">
        <v>0</v>
      </c>
      <c r="BF462" s="4">
        <v>-366832814</v>
      </c>
      <c r="BJ462" s="6">
        <v>2002</v>
      </c>
      <c r="BK462" s="7">
        <f t="shared" si="18"/>
        <v>6435.3300000000017</v>
      </c>
      <c r="BL462" s="4" t="str">
        <f>'Generic Tax Classes'!$A$2</f>
        <v>Utility Steam Production</v>
      </c>
    </row>
    <row r="463" spans="1:64" hidden="1" x14ac:dyDescent="0.2">
      <c r="A463" s="4">
        <v>2020</v>
      </c>
      <c r="B463" s="4" t="s">
        <v>11</v>
      </c>
      <c r="C463" s="4" t="s">
        <v>178</v>
      </c>
      <c r="D463" s="4" t="s">
        <v>230</v>
      </c>
      <c r="E463" s="4" t="s">
        <v>353</v>
      </c>
      <c r="F463" s="4" t="s">
        <v>301</v>
      </c>
      <c r="H463" s="4">
        <v>182638.57</v>
      </c>
      <c r="I463" s="4">
        <v>129159.47</v>
      </c>
      <c r="J463" s="4">
        <v>114753.03</v>
      </c>
      <c r="K463" s="4">
        <v>5761.72</v>
      </c>
      <c r="L463" s="4">
        <v>0</v>
      </c>
      <c r="M463" s="4">
        <v>27.95</v>
      </c>
      <c r="N463" s="4">
        <v>181655.12</v>
      </c>
      <c r="O463" s="4">
        <v>129097.63</v>
      </c>
      <c r="P463" s="4">
        <v>120458.43</v>
      </c>
      <c r="Q463" s="4">
        <v>0</v>
      </c>
      <c r="R463" s="4">
        <v>61.84</v>
      </c>
      <c r="S463" s="4">
        <v>514.83000000000004</v>
      </c>
      <c r="T463" s="4">
        <v>22065.85</v>
      </c>
      <c r="U463" s="4">
        <v>22580.68</v>
      </c>
      <c r="V463" s="4">
        <v>514.83000000000004</v>
      </c>
      <c r="W463" s="4">
        <v>0</v>
      </c>
      <c r="X463" s="4">
        <v>0</v>
      </c>
      <c r="Y463" s="4">
        <v>213.06</v>
      </c>
      <c r="Z463" s="4">
        <v>33.47</v>
      </c>
      <c r="AA463" s="4">
        <v>0</v>
      </c>
      <c r="AB463" s="4">
        <v>0</v>
      </c>
      <c r="AC463" s="4">
        <v>0</v>
      </c>
      <c r="AE463" s="4" t="s">
        <v>182</v>
      </c>
      <c r="AF463" s="4" t="s">
        <v>288</v>
      </c>
      <c r="AG463" s="4" t="s">
        <v>289</v>
      </c>
      <c r="AH463" s="4" t="s">
        <v>270</v>
      </c>
      <c r="AJ463" s="4" t="s">
        <v>288</v>
      </c>
      <c r="AK463" s="4" t="s">
        <v>302</v>
      </c>
      <c r="AL463" s="4" t="s">
        <v>351</v>
      </c>
      <c r="AM463" s="4" t="s">
        <v>330</v>
      </c>
      <c r="AO463" s="4">
        <v>117</v>
      </c>
      <c r="AP463" s="4">
        <v>10</v>
      </c>
      <c r="AQ463" s="4">
        <v>607</v>
      </c>
      <c r="AR463" s="4">
        <v>63</v>
      </c>
      <c r="AS463" s="4">
        <v>7</v>
      </c>
      <c r="AU463" s="4">
        <v>1</v>
      </c>
      <c r="AV463" s="4">
        <v>4</v>
      </c>
      <c r="AW463" s="4">
        <v>5</v>
      </c>
      <c r="AX463" s="4">
        <v>23</v>
      </c>
      <c r="AZ463" s="4">
        <v>1</v>
      </c>
      <c r="BA463" s="4">
        <v>6</v>
      </c>
      <c r="BB463" s="4">
        <v>99</v>
      </c>
      <c r="BC463" s="4">
        <v>57</v>
      </c>
      <c r="BD463" s="4">
        <v>0</v>
      </c>
      <c r="BE463" s="4">
        <v>0</v>
      </c>
      <c r="BF463" s="4">
        <v>-366832728</v>
      </c>
      <c r="BJ463" s="6">
        <v>2002</v>
      </c>
      <c r="BK463" s="7">
        <f t="shared" si="18"/>
        <v>8639.2000000000116</v>
      </c>
      <c r="BL463" s="4" t="str">
        <f>'Generic Tax Classes'!$A$2</f>
        <v>Utility Steam Production</v>
      </c>
    </row>
    <row r="464" spans="1:64" hidden="1" x14ac:dyDescent="0.2">
      <c r="A464" s="4">
        <v>2020</v>
      </c>
      <c r="B464" s="4" t="s">
        <v>11</v>
      </c>
      <c r="C464" s="4" t="s">
        <v>178</v>
      </c>
      <c r="D464" s="4" t="s">
        <v>342</v>
      </c>
      <c r="E464" s="4" t="s">
        <v>354</v>
      </c>
      <c r="F464" s="4" t="s">
        <v>301</v>
      </c>
      <c r="H464" s="4">
        <v>-157756.23000000001</v>
      </c>
      <c r="I464" s="4">
        <v>-208787.83</v>
      </c>
      <c r="J464" s="4">
        <v>-176185.61</v>
      </c>
      <c r="K464" s="4">
        <v>-9314.0300000000007</v>
      </c>
      <c r="L464" s="4">
        <v>0</v>
      </c>
      <c r="M464" s="4">
        <v>0</v>
      </c>
      <c r="N464" s="4">
        <v>-157756.23000000001</v>
      </c>
      <c r="O464" s="4">
        <v>-208787.83</v>
      </c>
      <c r="P464" s="4">
        <v>-185499.64</v>
      </c>
      <c r="Q464" s="4">
        <v>0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>
        <v>0</v>
      </c>
      <c r="X464" s="4">
        <v>0</v>
      </c>
      <c r="Y464" s="4">
        <v>0</v>
      </c>
      <c r="Z464" s="4">
        <v>0</v>
      </c>
      <c r="AA464" s="4">
        <v>0</v>
      </c>
      <c r="AB464" s="4">
        <v>0</v>
      </c>
      <c r="AC464" s="4">
        <v>0</v>
      </c>
      <c r="AE464" s="4" t="s">
        <v>182</v>
      </c>
      <c r="AF464" s="4" t="s">
        <v>288</v>
      </c>
      <c r="AG464" s="4" t="s">
        <v>289</v>
      </c>
      <c r="AH464" s="4" t="s">
        <v>270</v>
      </c>
      <c r="AJ464" s="4" t="s">
        <v>288</v>
      </c>
      <c r="AK464" s="4" t="s">
        <v>302</v>
      </c>
      <c r="AM464" s="4" t="s">
        <v>330</v>
      </c>
      <c r="AO464" s="4">
        <v>117</v>
      </c>
      <c r="AP464" s="4">
        <v>10</v>
      </c>
      <c r="AQ464" s="4">
        <v>119</v>
      </c>
      <c r="AR464" s="4">
        <v>61</v>
      </c>
      <c r="AS464" s="4">
        <v>7</v>
      </c>
      <c r="AU464" s="4">
        <v>1</v>
      </c>
      <c r="AV464" s="4">
        <v>4</v>
      </c>
      <c r="AW464" s="4">
        <v>5</v>
      </c>
      <c r="AX464" s="4">
        <v>23</v>
      </c>
      <c r="AZ464" s="4">
        <v>1</v>
      </c>
      <c r="BA464" s="4">
        <v>6</v>
      </c>
      <c r="BC464" s="4">
        <v>57</v>
      </c>
      <c r="BD464" s="4">
        <v>0</v>
      </c>
      <c r="BE464" s="4">
        <v>0</v>
      </c>
      <c r="BF464" s="4">
        <v>-366832744</v>
      </c>
      <c r="BJ464" s="6">
        <v>2003</v>
      </c>
      <c r="BK464" s="7">
        <f t="shared" si="18"/>
        <v>-23288.189999999973</v>
      </c>
      <c r="BL464" s="4" t="str">
        <f t="shared" si="19"/>
        <v>20 Yr Lead/Lag Gen Mitchell</v>
      </c>
    </row>
    <row r="465" spans="1:64" hidden="1" x14ac:dyDescent="0.2">
      <c r="A465" s="4">
        <v>2020</v>
      </c>
      <c r="B465" s="4" t="s">
        <v>11</v>
      </c>
      <c r="C465" s="4" t="s">
        <v>178</v>
      </c>
      <c r="D465" s="4" t="s">
        <v>343</v>
      </c>
      <c r="E465" s="4" t="s">
        <v>354</v>
      </c>
      <c r="F465" s="4" t="s">
        <v>301</v>
      </c>
      <c r="H465" s="4">
        <v>-15505168</v>
      </c>
      <c r="I465" s="4">
        <v>-14841204.68</v>
      </c>
      <c r="J465" s="4">
        <v>-11698395.57</v>
      </c>
      <c r="K465" s="4">
        <v>-662066.14</v>
      </c>
      <c r="L465" s="4">
        <v>0</v>
      </c>
      <c r="M465" s="4">
        <v>0</v>
      </c>
      <c r="N465" s="4">
        <v>-15505168</v>
      </c>
      <c r="O465" s="4">
        <v>-14841204.68</v>
      </c>
      <c r="P465" s="4">
        <v>-12360461.710000001</v>
      </c>
      <c r="Q465" s="4">
        <v>0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>
        <v>0</v>
      </c>
      <c r="X465" s="4">
        <v>0</v>
      </c>
      <c r="Y465" s="4">
        <v>0</v>
      </c>
      <c r="Z465" s="4">
        <v>0</v>
      </c>
      <c r="AA465" s="4">
        <v>0</v>
      </c>
      <c r="AB465" s="4">
        <v>0</v>
      </c>
      <c r="AC465" s="4">
        <v>0</v>
      </c>
      <c r="AE465" s="4" t="s">
        <v>182</v>
      </c>
      <c r="AF465" s="4" t="s">
        <v>288</v>
      </c>
      <c r="AG465" s="4" t="s">
        <v>289</v>
      </c>
      <c r="AH465" s="4" t="s">
        <v>270</v>
      </c>
      <c r="AJ465" s="4" t="s">
        <v>288</v>
      </c>
      <c r="AK465" s="4" t="s">
        <v>302</v>
      </c>
      <c r="AM465" s="4" t="s">
        <v>330</v>
      </c>
      <c r="AO465" s="4">
        <v>117</v>
      </c>
      <c r="AP465" s="4">
        <v>10</v>
      </c>
      <c r="AQ465" s="4">
        <v>8015109</v>
      </c>
      <c r="AR465" s="4">
        <v>61</v>
      </c>
      <c r="AS465" s="4">
        <v>7</v>
      </c>
      <c r="AU465" s="4">
        <v>1</v>
      </c>
      <c r="AV465" s="4">
        <v>4</v>
      </c>
      <c r="AW465" s="4">
        <v>5</v>
      </c>
      <c r="AX465" s="4">
        <v>23</v>
      </c>
      <c r="AZ465" s="4">
        <v>1</v>
      </c>
      <c r="BA465" s="4">
        <v>6</v>
      </c>
      <c r="BC465" s="4">
        <v>57</v>
      </c>
      <c r="BD465" s="4">
        <v>0</v>
      </c>
      <c r="BE465" s="4">
        <v>0</v>
      </c>
      <c r="BF465" s="4">
        <v>-366832884</v>
      </c>
      <c r="BJ465" s="6">
        <v>2003</v>
      </c>
      <c r="BK465" s="7">
        <f t="shared" si="18"/>
        <v>-2480742.9699999988</v>
      </c>
      <c r="BL465" s="4" t="str">
        <f t="shared" si="19"/>
        <v>20 Yr Lead/Lag Generation</v>
      </c>
    </row>
    <row r="466" spans="1:64" hidden="1" x14ac:dyDescent="0.2">
      <c r="A466" s="4">
        <v>2020</v>
      </c>
      <c r="B466" s="4" t="s">
        <v>11</v>
      </c>
      <c r="C466" s="4" t="s">
        <v>178</v>
      </c>
      <c r="D466" s="4" t="s">
        <v>249</v>
      </c>
      <c r="E466" s="4" t="s">
        <v>354</v>
      </c>
      <c r="F466" s="4" t="s">
        <v>301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  <c r="AA466" s="4">
        <v>0</v>
      </c>
      <c r="AB466" s="4">
        <v>0</v>
      </c>
      <c r="AC466" s="4">
        <v>0</v>
      </c>
      <c r="AE466" s="4" t="s">
        <v>182</v>
      </c>
      <c r="AF466" s="4" t="s">
        <v>288</v>
      </c>
      <c r="AG466" s="4" t="s">
        <v>289</v>
      </c>
      <c r="AH466" s="4" t="s">
        <v>270</v>
      </c>
      <c r="AJ466" s="4" t="s">
        <v>288</v>
      </c>
      <c r="AK466" s="4" t="s">
        <v>302</v>
      </c>
      <c r="AM466" s="4" t="s">
        <v>330</v>
      </c>
      <c r="AO466" s="4">
        <v>117</v>
      </c>
      <c r="AP466" s="4">
        <v>10</v>
      </c>
      <c r="AQ466" s="4">
        <v>101050</v>
      </c>
      <c r="AR466" s="4">
        <v>61</v>
      </c>
      <c r="AS466" s="4">
        <v>7</v>
      </c>
      <c r="AU466" s="4">
        <v>1</v>
      </c>
      <c r="AV466" s="4">
        <v>4</v>
      </c>
      <c r="AW466" s="4">
        <v>5</v>
      </c>
      <c r="AX466" s="4">
        <v>23</v>
      </c>
      <c r="AZ466" s="4">
        <v>1</v>
      </c>
      <c r="BA466" s="4">
        <v>6</v>
      </c>
      <c r="BC466" s="4">
        <v>57</v>
      </c>
      <c r="BD466" s="4">
        <v>0</v>
      </c>
      <c r="BE466" s="4">
        <v>0</v>
      </c>
      <c r="BF466" s="4">
        <v>-366832905</v>
      </c>
      <c r="BJ466" s="6">
        <v>2003</v>
      </c>
      <c r="BK466" s="7">
        <f t="shared" si="18"/>
        <v>0</v>
      </c>
      <c r="BL466" s="4" t="str">
        <f t="shared" si="19"/>
        <v>Utility Steam Improvements</v>
      </c>
    </row>
    <row r="467" spans="1:64" x14ac:dyDescent="0.2">
      <c r="A467" s="4">
        <v>2020</v>
      </c>
      <c r="B467" s="4" t="s">
        <v>11</v>
      </c>
      <c r="C467" s="4" t="s">
        <v>178</v>
      </c>
      <c r="D467" s="4" t="s">
        <v>104</v>
      </c>
      <c r="E467" s="4" t="s">
        <v>354</v>
      </c>
      <c r="F467" s="4" t="s">
        <v>301</v>
      </c>
      <c r="H467" s="4">
        <v>0</v>
      </c>
      <c r="I467" s="4">
        <v>182306.3</v>
      </c>
      <c r="J467" s="4">
        <v>153839.17000000001</v>
      </c>
      <c r="K467" s="4">
        <v>8132.68</v>
      </c>
      <c r="L467" s="4">
        <v>0</v>
      </c>
      <c r="M467" s="4">
        <v>0</v>
      </c>
      <c r="N467" s="4">
        <v>0</v>
      </c>
      <c r="O467" s="7">
        <v>182306.3</v>
      </c>
      <c r="P467" s="7">
        <v>161971.85</v>
      </c>
      <c r="Q467" s="4">
        <v>0</v>
      </c>
      <c r="R467" s="4">
        <v>0</v>
      </c>
      <c r="S467" s="4">
        <v>0</v>
      </c>
      <c r="T467" s="4">
        <v>182306.28</v>
      </c>
      <c r="U467" s="4">
        <v>182306.28</v>
      </c>
      <c r="V467" s="4">
        <v>0</v>
      </c>
      <c r="W467" s="4">
        <v>0</v>
      </c>
      <c r="X467" s="4">
        <v>0</v>
      </c>
      <c r="Y467" s="4">
        <v>0</v>
      </c>
      <c r="Z467" s="4">
        <v>0</v>
      </c>
      <c r="AA467" s="4">
        <v>0</v>
      </c>
      <c r="AB467" s="4">
        <v>0</v>
      </c>
      <c r="AC467" s="4">
        <v>0</v>
      </c>
      <c r="AE467" s="4" t="s">
        <v>182</v>
      </c>
      <c r="AF467" s="4" t="s">
        <v>288</v>
      </c>
      <c r="AG467" s="4" t="s">
        <v>289</v>
      </c>
      <c r="AH467" s="4" t="s">
        <v>270</v>
      </c>
      <c r="AJ467" s="4" t="s">
        <v>288</v>
      </c>
      <c r="AK467" s="4" t="s">
        <v>302</v>
      </c>
      <c r="AM467" s="4" t="s">
        <v>330</v>
      </c>
      <c r="AO467" s="4">
        <v>117</v>
      </c>
      <c r="AP467" s="4">
        <v>10</v>
      </c>
      <c r="AQ467" s="4">
        <v>101030</v>
      </c>
      <c r="AR467" s="4">
        <v>61</v>
      </c>
      <c r="AS467" s="4">
        <v>7</v>
      </c>
      <c r="AU467" s="4">
        <v>1</v>
      </c>
      <c r="AV467" s="4">
        <v>4</v>
      </c>
      <c r="AW467" s="4">
        <v>5</v>
      </c>
      <c r="AX467" s="4">
        <v>23</v>
      </c>
      <c r="AZ467" s="4">
        <v>1</v>
      </c>
      <c r="BA467" s="4">
        <v>6</v>
      </c>
      <c r="BC467" s="4">
        <v>57</v>
      </c>
      <c r="BD467" s="4">
        <v>0</v>
      </c>
      <c r="BE467" s="4">
        <v>0</v>
      </c>
      <c r="BF467" s="4">
        <v>-366833027</v>
      </c>
      <c r="BJ467" s="6">
        <v>2003</v>
      </c>
      <c r="BK467" s="7">
        <f t="shared" si="18"/>
        <v>20334.449999999983</v>
      </c>
      <c r="BL467" s="4" t="str">
        <f t="shared" si="19"/>
        <v>Utility Steam Production</v>
      </c>
    </row>
    <row r="468" spans="1:64" x14ac:dyDescent="0.2">
      <c r="A468" s="4">
        <v>2020</v>
      </c>
      <c r="B468" s="4" t="s">
        <v>11</v>
      </c>
      <c r="C468" s="4" t="s">
        <v>178</v>
      </c>
      <c r="D468" s="4" t="s">
        <v>230</v>
      </c>
      <c r="E468" s="4" t="s">
        <v>354</v>
      </c>
      <c r="F468" s="4" t="s">
        <v>301</v>
      </c>
      <c r="H468" s="4">
        <v>24757.05</v>
      </c>
      <c r="I468" s="4">
        <v>33375.4</v>
      </c>
      <c r="J468" s="4">
        <v>28163.82</v>
      </c>
      <c r="K468" s="4">
        <v>1487.69</v>
      </c>
      <c r="L468" s="4">
        <v>0</v>
      </c>
      <c r="M468" s="4">
        <v>6.01</v>
      </c>
      <c r="N468" s="4">
        <v>24370.639999999999</v>
      </c>
      <c r="O468" s="7">
        <v>33322.04</v>
      </c>
      <c r="P468" s="7">
        <v>29605.29</v>
      </c>
      <c r="Q468" s="4">
        <v>0</v>
      </c>
      <c r="R468" s="4">
        <v>53.36</v>
      </c>
      <c r="S468" s="4">
        <v>444.23</v>
      </c>
      <c r="T468" s="4">
        <v>1495.03</v>
      </c>
      <c r="U468" s="4">
        <v>1939.26</v>
      </c>
      <c r="V468" s="4">
        <v>444.23</v>
      </c>
      <c r="W468" s="4">
        <v>0</v>
      </c>
      <c r="X468" s="4">
        <v>0</v>
      </c>
      <c r="Y468" s="4">
        <v>83.71</v>
      </c>
      <c r="Z468" s="4">
        <v>13.15</v>
      </c>
      <c r="AA468" s="4">
        <v>0</v>
      </c>
      <c r="AB468" s="4">
        <v>0</v>
      </c>
      <c r="AC468" s="4">
        <v>0</v>
      </c>
      <c r="AE468" s="4" t="s">
        <v>182</v>
      </c>
      <c r="AF468" s="4" t="s">
        <v>288</v>
      </c>
      <c r="AG468" s="4" t="s">
        <v>289</v>
      </c>
      <c r="AH468" s="4" t="s">
        <v>270</v>
      </c>
      <c r="AJ468" s="4" t="s">
        <v>288</v>
      </c>
      <c r="AK468" s="4" t="s">
        <v>302</v>
      </c>
      <c r="AM468" s="4" t="s">
        <v>330</v>
      </c>
      <c r="AO468" s="4">
        <v>117</v>
      </c>
      <c r="AP468" s="4">
        <v>10</v>
      </c>
      <c r="AQ468" s="4">
        <v>607</v>
      </c>
      <c r="AR468" s="4">
        <v>61</v>
      </c>
      <c r="AS468" s="4">
        <v>7</v>
      </c>
      <c r="AU468" s="4">
        <v>1</v>
      </c>
      <c r="AV468" s="4">
        <v>4</v>
      </c>
      <c r="AW468" s="4">
        <v>5</v>
      </c>
      <c r="AX468" s="4">
        <v>23</v>
      </c>
      <c r="AZ468" s="4">
        <v>1</v>
      </c>
      <c r="BA468" s="4">
        <v>6</v>
      </c>
      <c r="BC468" s="4">
        <v>57</v>
      </c>
      <c r="BD468" s="4">
        <v>0</v>
      </c>
      <c r="BE468" s="4">
        <v>0</v>
      </c>
      <c r="BF468" s="4">
        <v>-366832729</v>
      </c>
      <c r="BJ468" s="6">
        <v>2003</v>
      </c>
      <c r="BK468" s="7">
        <f t="shared" si="18"/>
        <v>3716.75</v>
      </c>
      <c r="BL468" s="4" t="str">
        <f>'Generic Tax Classes'!$A$2</f>
        <v>Utility Steam Production</v>
      </c>
    </row>
    <row r="469" spans="1:64" x14ac:dyDescent="0.2">
      <c r="A469" s="4">
        <v>2020</v>
      </c>
      <c r="B469" s="4" t="s">
        <v>11</v>
      </c>
      <c r="C469" s="4" t="s">
        <v>178</v>
      </c>
      <c r="D469" s="4" t="s">
        <v>230</v>
      </c>
      <c r="E469" s="4" t="s">
        <v>354</v>
      </c>
      <c r="F469" s="4" t="s">
        <v>301</v>
      </c>
      <c r="H469" s="4">
        <v>5681.89</v>
      </c>
      <c r="I469" s="4">
        <v>4567.74</v>
      </c>
      <c r="J469" s="4">
        <v>3854.48</v>
      </c>
      <c r="K469" s="4">
        <v>203.61</v>
      </c>
      <c r="L469" s="4">
        <v>0</v>
      </c>
      <c r="M469" s="4">
        <v>2.0499999999999998</v>
      </c>
      <c r="N469" s="4">
        <v>5593.21</v>
      </c>
      <c r="O469" s="7">
        <v>4560.49</v>
      </c>
      <c r="P469" s="7">
        <v>4051.81</v>
      </c>
      <c r="Q469" s="4">
        <v>0</v>
      </c>
      <c r="R469" s="4">
        <v>7.25</v>
      </c>
      <c r="S469" s="4">
        <v>60.32</v>
      </c>
      <c r="T469" s="4">
        <v>238.88</v>
      </c>
      <c r="U469" s="4">
        <v>299.2</v>
      </c>
      <c r="V469" s="4">
        <v>60.32</v>
      </c>
      <c r="W469" s="4">
        <v>0</v>
      </c>
      <c r="X469" s="4">
        <v>0</v>
      </c>
      <c r="Y469" s="4">
        <v>19.21</v>
      </c>
      <c r="Z469" s="4">
        <v>3.02</v>
      </c>
      <c r="AA469" s="4">
        <v>0</v>
      </c>
      <c r="AB469" s="4">
        <v>0</v>
      </c>
      <c r="AC469" s="4">
        <v>0</v>
      </c>
      <c r="AE469" s="4" t="s">
        <v>182</v>
      </c>
      <c r="AF469" s="4" t="s">
        <v>288</v>
      </c>
      <c r="AG469" s="4" t="s">
        <v>289</v>
      </c>
      <c r="AH469" s="4" t="s">
        <v>270</v>
      </c>
      <c r="AJ469" s="4" t="s">
        <v>288</v>
      </c>
      <c r="AK469" s="4" t="s">
        <v>302</v>
      </c>
      <c r="AM469" s="4" t="s">
        <v>330</v>
      </c>
      <c r="AO469" s="4">
        <v>117</v>
      </c>
      <c r="AP469" s="4">
        <v>10</v>
      </c>
      <c r="AQ469" s="4">
        <v>607</v>
      </c>
      <c r="AR469" s="4">
        <v>61</v>
      </c>
      <c r="AS469" s="4">
        <v>7</v>
      </c>
      <c r="AU469" s="4">
        <v>1</v>
      </c>
      <c r="AV469" s="4">
        <v>4</v>
      </c>
      <c r="AW469" s="4">
        <v>5</v>
      </c>
      <c r="AX469" s="4">
        <v>23</v>
      </c>
      <c r="AZ469" s="4">
        <v>1</v>
      </c>
      <c r="BA469" s="4">
        <v>6</v>
      </c>
      <c r="BC469" s="4">
        <v>57</v>
      </c>
      <c r="BD469" s="4">
        <v>0</v>
      </c>
      <c r="BE469" s="4">
        <v>0</v>
      </c>
      <c r="BF469" s="4">
        <v>-366832364</v>
      </c>
      <c r="BJ469" s="6">
        <v>2003</v>
      </c>
      <c r="BK469" s="7">
        <f t="shared" si="18"/>
        <v>508.67999999999984</v>
      </c>
      <c r="BL469" s="4" t="str">
        <f>'Generic Tax Classes'!$A$2</f>
        <v>Utility Steam Production</v>
      </c>
    </row>
    <row r="470" spans="1:64" hidden="1" x14ac:dyDescent="0.2">
      <c r="A470" s="4">
        <v>2020</v>
      </c>
      <c r="B470" s="4" t="s">
        <v>11</v>
      </c>
      <c r="C470" s="4" t="s">
        <v>178</v>
      </c>
      <c r="D470" s="4" t="s">
        <v>355</v>
      </c>
      <c r="E470" s="4" t="s">
        <v>356</v>
      </c>
      <c r="F470" s="4" t="s">
        <v>357</v>
      </c>
      <c r="H470" s="4">
        <v>28647167.940000001</v>
      </c>
      <c r="I470" s="4">
        <v>19869528.989999998</v>
      </c>
      <c r="J470" s="4">
        <v>19869528.989999998</v>
      </c>
      <c r="K470" s="4">
        <v>0</v>
      </c>
      <c r="L470" s="4">
        <v>0</v>
      </c>
      <c r="M470" s="4">
        <v>0</v>
      </c>
      <c r="N470" s="4">
        <v>28647167.940000001</v>
      </c>
      <c r="O470" s="4">
        <v>19869528.989999998</v>
      </c>
      <c r="P470" s="4">
        <v>19869528.989999998</v>
      </c>
      <c r="Q470" s="4">
        <v>0</v>
      </c>
      <c r="R470" s="4">
        <v>0</v>
      </c>
      <c r="S470" s="4">
        <v>0</v>
      </c>
      <c r="T470" s="4">
        <v>1989.31</v>
      </c>
      <c r="U470" s="4">
        <v>1989.31</v>
      </c>
      <c r="V470" s="4">
        <v>0</v>
      </c>
      <c r="W470" s="4">
        <v>0</v>
      </c>
      <c r="X470" s="4">
        <v>0</v>
      </c>
      <c r="Y470" s="4">
        <v>0</v>
      </c>
      <c r="Z470" s="4">
        <v>0</v>
      </c>
      <c r="AA470" s="4">
        <v>0</v>
      </c>
      <c r="AB470" s="4">
        <v>0</v>
      </c>
      <c r="AC470" s="4">
        <v>0</v>
      </c>
      <c r="AE470" s="4" t="s">
        <v>182</v>
      </c>
      <c r="AF470" s="4" t="s">
        <v>288</v>
      </c>
      <c r="AG470" s="4" t="s">
        <v>289</v>
      </c>
      <c r="AH470" s="4" t="s">
        <v>270</v>
      </c>
      <c r="AJ470" s="4" t="s">
        <v>190</v>
      </c>
      <c r="AK470" s="4" t="s">
        <v>349</v>
      </c>
      <c r="AL470" s="4" t="s">
        <v>351</v>
      </c>
      <c r="AM470" s="4" t="s">
        <v>187</v>
      </c>
      <c r="AO470" s="4">
        <v>117</v>
      </c>
      <c r="AP470" s="4">
        <v>10</v>
      </c>
      <c r="AQ470" s="4">
        <v>8015122</v>
      </c>
      <c r="AR470" s="4">
        <v>64</v>
      </c>
      <c r="AS470" s="4">
        <v>811</v>
      </c>
      <c r="AU470" s="4">
        <v>1</v>
      </c>
      <c r="AV470" s="4">
        <v>4</v>
      </c>
      <c r="AW470" s="4">
        <v>5</v>
      </c>
      <c r="AX470" s="4">
        <v>23</v>
      </c>
      <c r="AZ470" s="4">
        <v>3</v>
      </c>
      <c r="BA470" s="4">
        <v>2</v>
      </c>
      <c r="BB470" s="4">
        <v>99</v>
      </c>
      <c r="BC470" s="4">
        <v>0</v>
      </c>
      <c r="BD470" s="4">
        <v>0</v>
      </c>
      <c r="BE470" s="4">
        <v>0</v>
      </c>
      <c r="BF470" s="4">
        <v>-366832902</v>
      </c>
      <c r="BJ470" s="6">
        <v>2003</v>
      </c>
      <c r="BK470" s="7">
        <f t="shared" si="18"/>
        <v>0</v>
      </c>
      <c r="BL470" s="4" t="str">
        <f t="shared" si="19"/>
        <v>Utility §169 Poll Contr-May</v>
      </c>
    </row>
    <row r="471" spans="1:64" hidden="1" x14ac:dyDescent="0.2">
      <c r="A471" s="4">
        <v>2020</v>
      </c>
      <c r="B471" s="4" t="s">
        <v>11</v>
      </c>
      <c r="C471" s="4" t="s">
        <v>178</v>
      </c>
      <c r="D471" s="4" t="s">
        <v>272</v>
      </c>
      <c r="E471" s="4" t="s">
        <v>356</v>
      </c>
      <c r="F471" s="4" t="s">
        <v>303</v>
      </c>
      <c r="H471" s="4">
        <v>5484.04</v>
      </c>
      <c r="I471" s="4">
        <v>3920.05</v>
      </c>
      <c r="J471" s="4">
        <v>3920.05</v>
      </c>
      <c r="K471" s="4">
        <v>0</v>
      </c>
      <c r="L471" s="4">
        <v>0</v>
      </c>
      <c r="M471" s="4">
        <v>0</v>
      </c>
      <c r="N471" s="4">
        <v>5484.04</v>
      </c>
      <c r="O471" s="4">
        <v>3920.05</v>
      </c>
      <c r="P471" s="4">
        <v>3920.05</v>
      </c>
      <c r="Q471" s="4">
        <v>0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  <c r="AA471" s="4">
        <v>0</v>
      </c>
      <c r="AB471" s="4">
        <v>0</v>
      </c>
      <c r="AC471" s="4">
        <v>0</v>
      </c>
      <c r="AE471" s="4" t="s">
        <v>182</v>
      </c>
      <c r="AF471" s="4" t="s">
        <v>288</v>
      </c>
      <c r="AG471" s="4" t="s">
        <v>289</v>
      </c>
      <c r="AH471" s="4" t="s">
        <v>270</v>
      </c>
      <c r="AJ471" s="4" t="s">
        <v>288</v>
      </c>
      <c r="AK471" s="4" t="s">
        <v>304</v>
      </c>
      <c r="AL471" s="4" t="s">
        <v>351</v>
      </c>
      <c r="AM471" s="4" t="s">
        <v>187</v>
      </c>
      <c r="AO471" s="4">
        <v>117</v>
      </c>
      <c r="AP471" s="4">
        <v>10</v>
      </c>
      <c r="AQ471" s="4">
        <v>484</v>
      </c>
      <c r="AR471" s="4">
        <v>64</v>
      </c>
      <c r="AS471" s="4">
        <v>3</v>
      </c>
      <c r="AU471" s="4">
        <v>1</v>
      </c>
      <c r="AV471" s="4">
        <v>4</v>
      </c>
      <c r="AW471" s="4">
        <v>5</v>
      </c>
      <c r="AX471" s="4">
        <v>23</v>
      </c>
      <c r="AZ471" s="4">
        <v>1</v>
      </c>
      <c r="BA471" s="4">
        <v>3</v>
      </c>
      <c r="BB471" s="4">
        <v>99</v>
      </c>
      <c r="BC471" s="4">
        <v>0</v>
      </c>
      <c r="BD471" s="4">
        <v>0</v>
      </c>
      <c r="BE471" s="4">
        <v>0</v>
      </c>
      <c r="BF471" s="4">
        <v>-366832800</v>
      </c>
      <c r="BJ471" s="6">
        <v>2003</v>
      </c>
      <c r="BK471" s="7">
        <f t="shared" si="18"/>
        <v>0</v>
      </c>
      <c r="BL471" s="4" t="str">
        <f>'Generic Tax Classes'!$A$4</f>
        <v>Utility General Plant</v>
      </c>
    </row>
    <row r="472" spans="1:64" x14ac:dyDescent="0.2">
      <c r="A472" s="4">
        <v>2020</v>
      </c>
      <c r="B472" s="4" t="s">
        <v>11</v>
      </c>
      <c r="C472" s="4" t="s">
        <v>178</v>
      </c>
      <c r="D472" s="4" t="s">
        <v>104</v>
      </c>
      <c r="E472" s="4" t="s">
        <v>356</v>
      </c>
      <c r="F472" s="4" t="s">
        <v>301</v>
      </c>
      <c r="H472" s="4">
        <v>0</v>
      </c>
      <c r="I472" s="4">
        <v>870384.36</v>
      </c>
      <c r="J472" s="4">
        <v>-201880.76</v>
      </c>
      <c r="K472" s="4">
        <v>38827.85</v>
      </c>
      <c r="L472" s="4">
        <v>0</v>
      </c>
      <c r="M472" s="4">
        <v>0</v>
      </c>
      <c r="N472" s="4">
        <v>0</v>
      </c>
      <c r="O472" s="7">
        <v>870384.36</v>
      </c>
      <c r="P472" s="7">
        <v>-163052.91</v>
      </c>
      <c r="Q472" s="4">
        <v>0</v>
      </c>
      <c r="R472" s="4">
        <v>0</v>
      </c>
      <c r="S472" s="4">
        <v>0</v>
      </c>
      <c r="T472" s="4">
        <v>870384.41</v>
      </c>
      <c r="U472" s="4">
        <v>870384.41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  <c r="AA472" s="4">
        <v>0</v>
      </c>
      <c r="AB472" s="4">
        <v>0</v>
      </c>
      <c r="AC472" s="4">
        <v>0</v>
      </c>
      <c r="AE472" s="4" t="s">
        <v>182</v>
      </c>
      <c r="AF472" s="4" t="s">
        <v>288</v>
      </c>
      <c r="AG472" s="4" t="s">
        <v>289</v>
      </c>
      <c r="AH472" s="4" t="s">
        <v>270</v>
      </c>
      <c r="AJ472" s="4" t="s">
        <v>288</v>
      </c>
      <c r="AK472" s="4" t="s">
        <v>302</v>
      </c>
      <c r="AL472" s="4" t="s">
        <v>351</v>
      </c>
      <c r="AM472" s="4" t="s">
        <v>330</v>
      </c>
      <c r="AO472" s="4">
        <v>117</v>
      </c>
      <c r="AP472" s="4">
        <v>10</v>
      </c>
      <c r="AQ472" s="4">
        <v>101030</v>
      </c>
      <c r="AR472" s="4">
        <v>64</v>
      </c>
      <c r="AS472" s="4">
        <v>7</v>
      </c>
      <c r="AU472" s="4">
        <v>1</v>
      </c>
      <c r="AV472" s="4">
        <v>4</v>
      </c>
      <c r="AW472" s="4">
        <v>5</v>
      </c>
      <c r="AX472" s="4">
        <v>23</v>
      </c>
      <c r="AZ472" s="4">
        <v>1</v>
      </c>
      <c r="BA472" s="4">
        <v>6</v>
      </c>
      <c r="BB472" s="4">
        <v>99</v>
      </c>
      <c r="BC472" s="4">
        <v>57</v>
      </c>
      <c r="BD472" s="4">
        <v>0</v>
      </c>
      <c r="BE472" s="4">
        <v>0</v>
      </c>
      <c r="BF472" s="4">
        <v>-366832967</v>
      </c>
      <c r="BJ472" s="6">
        <v>2003</v>
      </c>
      <c r="BK472" s="7">
        <f t="shared" si="18"/>
        <v>1033437.27</v>
      </c>
      <c r="BL472" s="4" t="str">
        <f t="shared" si="19"/>
        <v>Utility Steam Production</v>
      </c>
    </row>
    <row r="473" spans="1:64" x14ac:dyDescent="0.2">
      <c r="A473" s="4">
        <v>2020</v>
      </c>
      <c r="B473" s="4" t="s">
        <v>11</v>
      </c>
      <c r="C473" s="4" t="s">
        <v>178</v>
      </c>
      <c r="D473" s="4" t="s">
        <v>230</v>
      </c>
      <c r="E473" s="4" t="s">
        <v>356</v>
      </c>
      <c r="F473" s="4" t="s">
        <v>301</v>
      </c>
      <c r="H473" s="4">
        <v>1828197.95</v>
      </c>
      <c r="I473" s="4">
        <v>843099.53</v>
      </c>
      <c r="J473" s="4">
        <v>721643.81</v>
      </c>
      <c r="K473" s="4">
        <v>37580.82</v>
      </c>
      <c r="L473" s="4">
        <v>0</v>
      </c>
      <c r="M473" s="4">
        <v>808.24</v>
      </c>
      <c r="N473" s="4">
        <v>1799663.59</v>
      </c>
      <c r="O473" s="7">
        <v>841761.35</v>
      </c>
      <c r="P473" s="7">
        <v>758049.38</v>
      </c>
      <c r="Q473" s="4">
        <v>0</v>
      </c>
      <c r="R473" s="4">
        <v>1338.18</v>
      </c>
      <c r="S473" s="4">
        <v>11140.41</v>
      </c>
      <c r="T473" s="4">
        <v>43595.360000000001</v>
      </c>
      <c r="U473" s="4">
        <v>54735.77</v>
      </c>
      <c r="V473" s="4">
        <v>11140.41</v>
      </c>
      <c r="W473" s="4">
        <v>0</v>
      </c>
      <c r="X473" s="4">
        <v>0</v>
      </c>
      <c r="Y473" s="4">
        <v>6181.91</v>
      </c>
      <c r="Z473" s="4">
        <v>971.17</v>
      </c>
      <c r="AA473" s="4">
        <v>0</v>
      </c>
      <c r="AB473" s="4">
        <v>0</v>
      </c>
      <c r="AC473" s="4">
        <v>0</v>
      </c>
      <c r="AE473" s="4" t="s">
        <v>182</v>
      </c>
      <c r="AF473" s="4" t="s">
        <v>288</v>
      </c>
      <c r="AG473" s="4" t="s">
        <v>289</v>
      </c>
      <c r="AH473" s="4" t="s">
        <v>270</v>
      </c>
      <c r="AJ473" s="4" t="s">
        <v>288</v>
      </c>
      <c r="AK473" s="4" t="s">
        <v>302</v>
      </c>
      <c r="AL473" s="4" t="s">
        <v>351</v>
      </c>
      <c r="AM473" s="4" t="s">
        <v>330</v>
      </c>
      <c r="AO473" s="4">
        <v>117</v>
      </c>
      <c r="AP473" s="4">
        <v>10</v>
      </c>
      <c r="AQ473" s="4">
        <v>607</v>
      </c>
      <c r="AR473" s="4">
        <v>64</v>
      </c>
      <c r="AS473" s="4">
        <v>7</v>
      </c>
      <c r="AU473" s="4">
        <v>1</v>
      </c>
      <c r="AV473" s="4">
        <v>4</v>
      </c>
      <c r="AW473" s="4">
        <v>5</v>
      </c>
      <c r="AX473" s="4">
        <v>23</v>
      </c>
      <c r="AZ473" s="4">
        <v>1</v>
      </c>
      <c r="BA473" s="4">
        <v>6</v>
      </c>
      <c r="BB473" s="4">
        <v>99</v>
      </c>
      <c r="BC473" s="4">
        <v>57</v>
      </c>
      <c r="BD473" s="4">
        <v>0</v>
      </c>
      <c r="BE473" s="4">
        <v>0</v>
      </c>
      <c r="BF473" s="4">
        <v>-366832648</v>
      </c>
      <c r="BJ473" s="6">
        <v>2003</v>
      </c>
      <c r="BK473" s="7">
        <f t="shared" si="18"/>
        <v>83711.969999999972</v>
      </c>
      <c r="BL473" s="4" t="str">
        <f>'Generic Tax Classes'!$A$2</f>
        <v>Utility Steam Production</v>
      </c>
    </row>
    <row r="474" spans="1:64" x14ac:dyDescent="0.2">
      <c r="A474" s="4">
        <v>2020</v>
      </c>
      <c r="B474" s="4" t="s">
        <v>11</v>
      </c>
      <c r="C474" s="4" t="s">
        <v>178</v>
      </c>
      <c r="D474" s="4" t="s">
        <v>230</v>
      </c>
      <c r="E474" s="4" t="s">
        <v>356</v>
      </c>
      <c r="F474" s="4" t="s">
        <v>301</v>
      </c>
      <c r="H474" s="4">
        <v>244500.45</v>
      </c>
      <c r="I474" s="4">
        <v>343916.12</v>
      </c>
      <c r="J474" s="4">
        <v>240000.82</v>
      </c>
      <c r="K474" s="4">
        <v>15329.62</v>
      </c>
      <c r="L474" s="4">
        <v>0</v>
      </c>
      <c r="M474" s="4">
        <v>-26.64</v>
      </c>
      <c r="N474" s="4">
        <v>240684.3</v>
      </c>
      <c r="O474" s="7">
        <v>343356.83</v>
      </c>
      <c r="P474" s="7">
        <v>254927.67</v>
      </c>
      <c r="Q474" s="4">
        <v>0</v>
      </c>
      <c r="R474" s="4">
        <v>559.29</v>
      </c>
      <c r="S474" s="4">
        <v>4656.07</v>
      </c>
      <c r="T474" s="4">
        <v>9768.75</v>
      </c>
      <c r="U474" s="4">
        <v>14424.82</v>
      </c>
      <c r="V474" s="4">
        <v>4656.07</v>
      </c>
      <c r="W474" s="4">
        <v>0</v>
      </c>
      <c r="X474" s="4">
        <v>0</v>
      </c>
      <c r="Y474" s="4">
        <v>826.76</v>
      </c>
      <c r="Z474" s="4">
        <v>129.88</v>
      </c>
      <c r="AA474" s="4">
        <v>0</v>
      </c>
      <c r="AB474" s="4">
        <v>0</v>
      </c>
      <c r="AC474" s="4">
        <v>0</v>
      </c>
      <c r="AE474" s="4" t="s">
        <v>182</v>
      </c>
      <c r="AF474" s="4" t="s">
        <v>288</v>
      </c>
      <c r="AG474" s="4" t="s">
        <v>289</v>
      </c>
      <c r="AH474" s="4" t="s">
        <v>270</v>
      </c>
      <c r="AJ474" s="4" t="s">
        <v>288</v>
      </c>
      <c r="AK474" s="4" t="s">
        <v>302</v>
      </c>
      <c r="AL474" s="4" t="s">
        <v>351</v>
      </c>
      <c r="AM474" s="4" t="s">
        <v>330</v>
      </c>
      <c r="AO474" s="4">
        <v>117</v>
      </c>
      <c r="AP474" s="4">
        <v>10</v>
      </c>
      <c r="AQ474" s="4">
        <v>607</v>
      </c>
      <c r="AR474" s="4">
        <v>64</v>
      </c>
      <c r="AS474" s="4">
        <v>7</v>
      </c>
      <c r="AU474" s="4">
        <v>1</v>
      </c>
      <c r="AV474" s="4">
        <v>4</v>
      </c>
      <c r="AW474" s="4">
        <v>5</v>
      </c>
      <c r="AX474" s="4">
        <v>23</v>
      </c>
      <c r="AZ474" s="4">
        <v>1</v>
      </c>
      <c r="BA474" s="4">
        <v>6</v>
      </c>
      <c r="BB474" s="4">
        <v>99</v>
      </c>
      <c r="BC474" s="4">
        <v>57</v>
      </c>
      <c r="BD474" s="4">
        <v>0</v>
      </c>
      <c r="BE474" s="4">
        <v>0</v>
      </c>
      <c r="BF474" s="4">
        <v>-366832338</v>
      </c>
      <c r="BJ474" s="6">
        <v>2003</v>
      </c>
      <c r="BK474" s="7">
        <f t="shared" si="18"/>
        <v>88429.16</v>
      </c>
      <c r="BL474" s="4" t="str">
        <f>'Generic Tax Classes'!$A$2</f>
        <v>Utility Steam Production</v>
      </c>
    </row>
    <row r="475" spans="1:64" hidden="1" x14ac:dyDescent="0.2">
      <c r="A475" s="4">
        <v>2020</v>
      </c>
      <c r="B475" s="4" t="s">
        <v>11</v>
      </c>
      <c r="C475" s="4" t="s">
        <v>178</v>
      </c>
      <c r="D475" s="4" t="s">
        <v>338</v>
      </c>
      <c r="E475" s="4" t="s">
        <v>358</v>
      </c>
      <c r="F475" s="4" t="s">
        <v>336</v>
      </c>
      <c r="H475" s="4">
        <v>0</v>
      </c>
      <c r="I475" s="4">
        <v>5229.22</v>
      </c>
      <c r="J475" s="4">
        <v>5229.22</v>
      </c>
      <c r="K475" s="4">
        <v>0</v>
      </c>
      <c r="L475" s="4">
        <v>0</v>
      </c>
      <c r="M475" s="4">
        <v>0</v>
      </c>
      <c r="N475" s="4">
        <v>0</v>
      </c>
      <c r="O475" s="4">
        <v>5229.22</v>
      </c>
      <c r="P475" s="4">
        <v>5229.22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0</v>
      </c>
      <c r="Z475" s="4">
        <v>0</v>
      </c>
      <c r="AA475" s="4">
        <v>0</v>
      </c>
      <c r="AB475" s="4">
        <v>0</v>
      </c>
      <c r="AC475" s="4">
        <v>0</v>
      </c>
      <c r="AG475" s="4" t="s">
        <v>289</v>
      </c>
      <c r="AH475" s="4" t="s">
        <v>270</v>
      </c>
      <c r="AJ475" s="4" t="s">
        <v>190</v>
      </c>
      <c r="AK475" s="4" t="s">
        <v>337</v>
      </c>
      <c r="AL475" s="4" t="s">
        <v>359</v>
      </c>
      <c r="AM475" s="4" t="s">
        <v>187</v>
      </c>
      <c r="AO475" s="4">
        <v>117</v>
      </c>
      <c r="AP475" s="4">
        <v>10</v>
      </c>
      <c r="AQ475" s="4">
        <v>280</v>
      </c>
      <c r="AR475" s="4">
        <v>72</v>
      </c>
      <c r="AS475" s="4">
        <v>712</v>
      </c>
      <c r="AW475" s="4">
        <v>5</v>
      </c>
      <c r="AX475" s="4">
        <v>23</v>
      </c>
      <c r="AZ475" s="4">
        <v>3</v>
      </c>
      <c r="BA475" s="4">
        <v>1</v>
      </c>
      <c r="BB475" s="4">
        <v>100</v>
      </c>
      <c r="BC475" s="4">
        <v>0</v>
      </c>
      <c r="BD475" s="4">
        <v>0</v>
      </c>
      <c r="BE475" s="4">
        <v>0</v>
      </c>
      <c r="BF475" s="4">
        <v>-366832533</v>
      </c>
      <c r="BJ475" s="6">
        <v>2003</v>
      </c>
      <c r="BK475" s="7">
        <f t="shared" si="18"/>
        <v>0</v>
      </c>
      <c r="BL475" s="4" t="str">
        <f t="shared" si="19"/>
        <v>Software Mitchell</v>
      </c>
    </row>
    <row r="476" spans="1:64" hidden="1" x14ac:dyDescent="0.2">
      <c r="A476" s="4">
        <v>2020</v>
      </c>
      <c r="B476" s="4" t="s">
        <v>11</v>
      </c>
      <c r="C476" s="4" t="s">
        <v>178</v>
      </c>
      <c r="D476" s="4" t="s">
        <v>272</v>
      </c>
      <c r="E476" s="4" t="s">
        <v>358</v>
      </c>
      <c r="F476" s="4" t="s">
        <v>303</v>
      </c>
      <c r="H476" s="4">
        <v>22632.65</v>
      </c>
      <c r="I476" s="4">
        <v>11555.74</v>
      </c>
      <c r="J476" s="4">
        <v>11555.74</v>
      </c>
      <c r="K476" s="4">
        <v>0</v>
      </c>
      <c r="L476" s="4">
        <v>0</v>
      </c>
      <c r="M476" s="4">
        <v>0</v>
      </c>
      <c r="N476" s="4">
        <v>22632.65</v>
      </c>
      <c r="O476" s="4">
        <v>11555.74</v>
      </c>
      <c r="P476" s="4">
        <v>11555.74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0</v>
      </c>
      <c r="Z476" s="4">
        <v>0</v>
      </c>
      <c r="AA476" s="4">
        <v>0</v>
      </c>
      <c r="AB476" s="4">
        <v>0</v>
      </c>
      <c r="AC476" s="4">
        <v>0</v>
      </c>
      <c r="AE476" s="4" t="s">
        <v>182</v>
      </c>
      <c r="AF476" s="4" t="s">
        <v>288</v>
      </c>
      <c r="AG476" s="4" t="s">
        <v>289</v>
      </c>
      <c r="AH476" s="4" t="s">
        <v>270</v>
      </c>
      <c r="AJ476" s="4" t="s">
        <v>288</v>
      </c>
      <c r="AK476" s="4" t="s">
        <v>304</v>
      </c>
      <c r="AL476" s="4" t="s">
        <v>359</v>
      </c>
      <c r="AM476" s="4" t="s">
        <v>187</v>
      </c>
      <c r="AO476" s="4">
        <v>117</v>
      </c>
      <c r="AP476" s="4">
        <v>10</v>
      </c>
      <c r="AQ476" s="4">
        <v>484</v>
      </c>
      <c r="AR476" s="4">
        <v>72</v>
      </c>
      <c r="AS476" s="4">
        <v>3</v>
      </c>
      <c r="AU476" s="4">
        <v>1</v>
      </c>
      <c r="AV476" s="4">
        <v>4</v>
      </c>
      <c r="AW476" s="4">
        <v>5</v>
      </c>
      <c r="AX476" s="4">
        <v>23</v>
      </c>
      <c r="AZ476" s="4">
        <v>1</v>
      </c>
      <c r="BA476" s="4">
        <v>3</v>
      </c>
      <c r="BB476" s="4">
        <v>100</v>
      </c>
      <c r="BC476" s="4">
        <v>0</v>
      </c>
      <c r="BD476" s="4">
        <v>0</v>
      </c>
      <c r="BE476" s="4">
        <v>0</v>
      </c>
      <c r="BF476" s="4">
        <v>-366832674</v>
      </c>
      <c r="BJ476" s="6">
        <v>2003</v>
      </c>
      <c r="BK476" s="7">
        <f t="shared" si="18"/>
        <v>0</v>
      </c>
      <c r="BL476" s="4" t="str">
        <f>'Generic Tax Classes'!$A$4</f>
        <v>Utility General Plant</v>
      </c>
    </row>
    <row r="477" spans="1:64" x14ac:dyDescent="0.2">
      <c r="A477" s="4">
        <v>2020</v>
      </c>
      <c r="B477" s="4" t="s">
        <v>11</v>
      </c>
      <c r="C477" s="4" t="s">
        <v>178</v>
      </c>
      <c r="D477" s="4" t="s">
        <v>104</v>
      </c>
      <c r="E477" s="4" t="s">
        <v>358</v>
      </c>
      <c r="F477" s="4" t="s">
        <v>301</v>
      </c>
      <c r="H477" s="4">
        <v>0</v>
      </c>
      <c r="I477" s="4">
        <v>473670.22</v>
      </c>
      <c r="J477" s="4">
        <v>-4773896.7</v>
      </c>
      <c r="K477" s="4">
        <v>21130.43</v>
      </c>
      <c r="L477" s="4">
        <v>0</v>
      </c>
      <c r="M477" s="4">
        <v>0</v>
      </c>
      <c r="N477" s="4">
        <v>0</v>
      </c>
      <c r="O477" s="7">
        <v>473670.22</v>
      </c>
      <c r="P477" s="7">
        <v>-4752766.2699999996</v>
      </c>
      <c r="Q477" s="4">
        <v>0</v>
      </c>
      <c r="R477" s="4">
        <v>0</v>
      </c>
      <c r="S477" s="4">
        <v>0</v>
      </c>
      <c r="T477" s="4">
        <v>473670.17</v>
      </c>
      <c r="U477" s="4">
        <v>473670.17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  <c r="AA477" s="4">
        <v>0</v>
      </c>
      <c r="AB477" s="4">
        <v>0</v>
      </c>
      <c r="AC477" s="4">
        <v>0</v>
      </c>
      <c r="AE477" s="4" t="s">
        <v>182</v>
      </c>
      <c r="AF477" s="4" t="s">
        <v>288</v>
      </c>
      <c r="AG477" s="4" t="s">
        <v>289</v>
      </c>
      <c r="AH477" s="4" t="s">
        <v>270</v>
      </c>
      <c r="AJ477" s="4" t="s">
        <v>288</v>
      </c>
      <c r="AK477" s="4" t="s">
        <v>302</v>
      </c>
      <c r="AL477" s="4" t="s">
        <v>359</v>
      </c>
      <c r="AM477" s="4" t="s">
        <v>330</v>
      </c>
      <c r="AO477" s="4">
        <v>117</v>
      </c>
      <c r="AP477" s="4">
        <v>10</v>
      </c>
      <c r="AQ477" s="4">
        <v>101030</v>
      </c>
      <c r="AR477" s="4">
        <v>72</v>
      </c>
      <c r="AS477" s="4">
        <v>7</v>
      </c>
      <c r="AU477" s="4">
        <v>1</v>
      </c>
      <c r="AV477" s="4">
        <v>4</v>
      </c>
      <c r="AW477" s="4">
        <v>5</v>
      </c>
      <c r="AX477" s="4">
        <v>23</v>
      </c>
      <c r="AZ477" s="4">
        <v>1</v>
      </c>
      <c r="BA477" s="4">
        <v>6</v>
      </c>
      <c r="BB477" s="4">
        <v>100</v>
      </c>
      <c r="BC477" s="4">
        <v>57</v>
      </c>
      <c r="BD477" s="4">
        <v>0</v>
      </c>
      <c r="BE477" s="4">
        <v>0</v>
      </c>
      <c r="BF477" s="4">
        <v>-366832951</v>
      </c>
      <c r="BJ477" s="6">
        <v>2003</v>
      </c>
      <c r="BK477" s="7">
        <f t="shared" si="18"/>
        <v>5226436.4899999993</v>
      </c>
      <c r="BL477" s="4" t="str">
        <f t="shared" si="19"/>
        <v>Utility Steam Production</v>
      </c>
    </row>
    <row r="478" spans="1:64" x14ac:dyDescent="0.2">
      <c r="A478" s="4">
        <v>2020</v>
      </c>
      <c r="B478" s="4" t="s">
        <v>11</v>
      </c>
      <c r="C478" s="4" t="s">
        <v>178</v>
      </c>
      <c r="D478" s="4" t="s">
        <v>230</v>
      </c>
      <c r="E478" s="4" t="s">
        <v>358</v>
      </c>
      <c r="F478" s="4" t="s">
        <v>301</v>
      </c>
      <c r="H478" s="4">
        <v>170009.02</v>
      </c>
      <c r="I478" s="4">
        <v>5077.68</v>
      </c>
      <c r="J478" s="4">
        <v>4284.04</v>
      </c>
      <c r="K478" s="4">
        <v>226.34</v>
      </c>
      <c r="L478" s="4">
        <v>0</v>
      </c>
      <c r="M478" s="4">
        <v>89.23</v>
      </c>
      <c r="N478" s="4">
        <v>167355.53</v>
      </c>
      <c r="O478" s="7">
        <v>5069.63</v>
      </c>
      <c r="P478" s="7">
        <v>4503.3999999999996</v>
      </c>
      <c r="Q478" s="4">
        <v>0</v>
      </c>
      <c r="R478" s="4">
        <v>8.0500000000000007</v>
      </c>
      <c r="S478" s="4">
        <v>67.05</v>
      </c>
      <c r="T478" s="4">
        <v>265.55</v>
      </c>
      <c r="U478" s="4">
        <v>332.6</v>
      </c>
      <c r="V478" s="4">
        <v>67.05</v>
      </c>
      <c r="W478" s="4">
        <v>0</v>
      </c>
      <c r="X478" s="4">
        <v>0</v>
      </c>
      <c r="Y478" s="4">
        <v>574.87</v>
      </c>
      <c r="Z478" s="4">
        <v>90.31</v>
      </c>
      <c r="AA478" s="4">
        <v>0</v>
      </c>
      <c r="AB478" s="4">
        <v>0</v>
      </c>
      <c r="AC478" s="4">
        <v>0</v>
      </c>
      <c r="AE478" s="4" t="s">
        <v>182</v>
      </c>
      <c r="AF478" s="4" t="s">
        <v>288</v>
      </c>
      <c r="AG478" s="4" t="s">
        <v>289</v>
      </c>
      <c r="AH478" s="4" t="s">
        <v>270</v>
      </c>
      <c r="AJ478" s="4" t="s">
        <v>288</v>
      </c>
      <c r="AK478" s="4" t="s">
        <v>302</v>
      </c>
      <c r="AL478" s="4" t="s">
        <v>359</v>
      </c>
      <c r="AM478" s="4" t="s">
        <v>187</v>
      </c>
      <c r="AO478" s="4">
        <v>117</v>
      </c>
      <c r="AP478" s="4">
        <v>10</v>
      </c>
      <c r="AQ478" s="4">
        <v>607</v>
      </c>
      <c r="AR478" s="4">
        <v>72</v>
      </c>
      <c r="AS478" s="4">
        <v>7</v>
      </c>
      <c r="AU478" s="4">
        <v>1</v>
      </c>
      <c r="AV478" s="4">
        <v>4</v>
      </c>
      <c r="AW478" s="4">
        <v>5</v>
      </c>
      <c r="AX478" s="4">
        <v>23</v>
      </c>
      <c r="AZ478" s="4">
        <v>1</v>
      </c>
      <c r="BA478" s="4">
        <v>6</v>
      </c>
      <c r="BB478" s="4">
        <v>100</v>
      </c>
      <c r="BC478" s="4">
        <v>0</v>
      </c>
      <c r="BD478" s="4">
        <v>0</v>
      </c>
      <c r="BE478" s="4">
        <v>0</v>
      </c>
      <c r="BF478" s="4">
        <v>-366832459</v>
      </c>
      <c r="BJ478" s="6">
        <v>2003</v>
      </c>
      <c r="BK478" s="7">
        <f t="shared" si="18"/>
        <v>566.23000000000047</v>
      </c>
      <c r="BL478" s="4" t="str">
        <f>'Generic Tax Classes'!$A$2</f>
        <v>Utility Steam Production</v>
      </c>
    </row>
    <row r="479" spans="1:64" x14ac:dyDescent="0.2">
      <c r="A479" s="4">
        <v>2020</v>
      </c>
      <c r="B479" s="4" t="s">
        <v>11</v>
      </c>
      <c r="C479" s="4" t="s">
        <v>178</v>
      </c>
      <c r="D479" s="4" t="s">
        <v>230</v>
      </c>
      <c r="E479" s="4" t="s">
        <v>358</v>
      </c>
      <c r="F479" s="4" t="s">
        <v>301</v>
      </c>
      <c r="H479" s="4">
        <v>445341.97</v>
      </c>
      <c r="I479" s="4">
        <v>294833.7</v>
      </c>
      <c r="J479" s="4">
        <v>213843.04</v>
      </c>
      <c r="K479" s="4">
        <v>13142</v>
      </c>
      <c r="L479" s="4">
        <v>0</v>
      </c>
      <c r="M479" s="4">
        <v>117.43</v>
      </c>
      <c r="N479" s="4">
        <v>438391.11</v>
      </c>
      <c r="O479" s="7">
        <v>294361.67</v>
      </c>
      <c r="P479" s="7">
        <v>226632.15</v>
      </c>
      <c r="Q479" s="4">
        <v>0</v>
      </c>
      <c r="R479" s="4">
        <v>472.03</v>
      </c>
      <c r="S479" s="4">
        <v>3929.63</v>
      </c>
      <c r="T479" s="4">
        <v>12819.06</v>
      </c>
      <c r="U479" s="4">
        <v>16748.689999999999</v>
      </c>
      <c r="V479" s="4">
        <v>3929.63</v>
      </c>
      <c r="W479" s="4">
        <v>0</v>
      </c>
      <c r="X479" s="4">
        <v>0</v>
      </c>
      <c r="Y479" s="4">
        <v>1505.89</v>
      </c>
      <c r="Z479" s="4">
        <v>236.57</v>
      </c>
      <c r="AA479" s="4">
        <v>0</v>
      </c>
      <c r="AB479" s="4">
        <v>0</v>
      </c>
      <c r="AC479" s="4">
        <v>0</v>
      </c>
      <c r="AE479" s="4" t="s">
        <v>182</v>
      </c>
      <c r="AF479" s="4" t="s">
        <v>288</v>
      </c>
      <c r="AG479" s="4" t="s">
        <v>289</v>
      </c>
      <c r="AH479" s="4" t="s">
        <v>270</v>
      </c>
      <c r="AJ479" s="4" t="s">
        <v>288</v>
      </c>
      <c r="AK479" s="4" t="s">
        <v>302</v>
      </c>
      <c r="AL479" s="4" t="s">
        <v>359</v>
      </c>
      <c r="AM479" s="4" t="s">
        <v>330</v>
      </c>
      <c r="AO479" s="4">
        <v>117</v>
      </c>
      <c r="AP479" s="4">
        <v>10</v>
      </c>
      <c r="AQ479" s="4">
        <v>607</v>
      </c>
      <c r="AR479" s="4">
        <v>72</v>
      </c>
      <c r="AS479" s="4">
        <v>7</v>
      </c>
      <c r="AU479" s="4">
        <v>1</v>
      </c>
      <c r="AV479" s="4">
        <v>4</v>
      </c>
      <c r="AW479" s="4">
        <v>5</v>
      </c>
      <c r="AX479" s="4">
        <v>23</v>
      </c>
      <c r="AZ479" s="4">
        <v>1</v>
      </c>
      <c r="BA479" s="4">
        <v>6</v>
      </c>
      <c r="BB479" s="4">
        <v>100</v>
      </c>
      <c r="BC479" s="4">
        <v>57</v>
      </c>
      <c r="BD479" s="4">
        <v>0</v>
      </c>
      <c r="BE479" s="4">
        <v>0</v>
      </c>
      <c r="BF479" s="4">
        <v>-366832297</v>
      </c>
      <c r="BJ479" s="6">
        <v>2003</v>
      </c>
      <c r="BK479" s="7">
        <f t="shared" si="18"/>
        <v>67729.51999999999</v>
      </c>
      <c r="BL479" s="4" t="str">
        <f>'Generic Tax Classes'!$A$2</f>
        <v>Utility Steam Production</v>
      </c>
    </row>
    <row r="480" spans="1:64" hidden="1" x14ac:dyDescent="0.2">
      <c r="A480" s="4">
        <v>2020</v>
      </c>
      <c r="B480" s="4" t="s">
        <v>11</v>
      </c>
      <c r="C480" s="4" t="s">
        <v>178</v>
      </c>
      <c r="D480" s="4" t="s">
        <v>342</v>
      </c>
      <c r="E480" s="4" t="s">
        <v>110</v>
      </c>
      <c r="F480" s="4" t="s">
        <v>301</v>
      </c>
      <c r="H480" s="4">
        <v>5242.01</v>
      </c>
      <c r="I480" s="4">
        <v>5242.01</v>
      </c>
      <c r="J480" s="4">
        <v>4189.59</v>
      </c>
      <c r="K480" s="4">
        <v>233.9</v>
      </c>
      <c r="L480" s="4">
        <v>0</v>
      </c>
      <c r="M480" s="4">
        <v>0</v>
      </c>
      <c r="N480" s="4">
        <v>5242.01</v>
      </c>
      <c r="O480" s="4">
        <v>5242.01</v>
      </c>
      <c r="P480" s="4">
        <v>4423.49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  <c r="AA480" s="4">
        <v>0</v>
      </c>
      <c r="AB480" s="4">
        <v>0</v>
      </c>
      <c r="AC480" s="4">
        <v>0</v>
      </c>
      <c r="AE480" s="4" t="s">
        <v>182</v>
      </c>
      <c r="AF480" s="4" t="s">
        <v>288</v>
      </c>
      <c r="AG480" s="4" t="s">
        <v>289</v>
      </c>
      <c r="AH480" s="4" t="s">
        <v>270</v>
      </c>
      <c r="AJ480" s="4" t="s">
        <v>288</v>
      </c>
      <c r="AK480" s="4" t="s">
        <v>302</v>
      </c>
      <c r="AM480" s="4" t="s">
        <v>330</v>
      </c>
      <c r="AO480" s="4">
        <v>117</v>
      </c>
      <c r="AP480" s="4">
        <v>10</v>
      </c>
      <c r="AQ480" s="4">
        <v>119</v>
      </c>
      <c r="AR480" s="4">
        <v>68</v>
      </c>
      <c r="AS480" s="4">
        <v>7</v>
      </c>
      <c r="AU480" s="4">
        <v>1</v>
      </c>
      <c r="AV480" s="4">
        <v>4</v>
      </c>
      <c r="AW480" s="4">
        <v>5</v>
      </c>
      <c r="AX480" s="4">
        <v>23</v>
      </c>
      <c r="AZ480" s="4">
        <v>1</v>
      </c>
      <c r="BA480" s="4">
        <v>6</v>
      </c>
      <c r="BC480" s="4">
        <v>57</v>
      </c>
      <c r="BD480" s="4">
        <v>0</v>
      </c>
      <c r="BE480" s="4">
        <v>0</v>
      </c>
      <c r="BF480" s="4">
        <v>-366832855</v>
      </c>
      <c r="BJ480" s="6">
        <v>2004</v>
      </c>
      <c r="BK480" s="7">
        <f t="shared" si="18"/>
        <v>818.52000000000044</v>
      </c>
      <c r="BL480" s="4" t="str">
        <f t="shared" si="19"/>
        <v>20 Yr Lead/Lag Gen Mitchell</v>
      </c>
    </row>
    <row r="481" spans="1:64" hidden="1" x14ac:dyDescent="0.2">
      <c r="A481" s="4">
        <v>2020</v>
      </c>
      <c r="B481" s="4" t="s">
        <v>11</v>
      </c>
      <c r="C481" s="4" t="s">
        <v>178</v>
      </c>
      <c r="D481" s="4" t="s">
        <v>342</v>
      </c>
      <c r="E481" s="4" t="s">
        <v>110</v>
      </c>
      <c r="F481" s="4" t="s">
        <v>301</v>
      </c>
      <c r="H481" s="4">
        <v>13616.44</v>
      </c>
      <c r="I481" s="4">
        <v>-126224.8</v>
      </c>
      <c r="J481" s="4">
        <v>-100882.65</v>
      </c>
      <c r="K481" s="4">
        <v>-5632.15</v>
      </c>
      <c r="L481" s="4">
        <v>0</v>
      </c>
      <c r="M481" s="4">
        <v>0</v>
      </c>
      <c r="N481" s="4">
        <v>13616.44</v>
      </c>
      <c r="O481" s="4">
        <v>-126224.8</v>
      </c>
      <c r="P481" s="4">
        <v>-106514.8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  <c r="AA481" s="4">
        <v>0</v>
      </c>
      <c r="AB481" s="4">
        <v>0</v>
      </c>
      <c r="AC481" s="4">
        <v>0</v>
      </c>
      <c r="AE481" s="4" t="s">
        <v>182</v>
      </c>
      <c r="AF481" s="4" t="s">
        <v>288</v>
      </c>
      <c r="AG481" s="4" t="s">
        <v>289</v>
      </c>
      <c r="AH481" s="4" t="s">
        <v>270</v>
      </c>
      <c r="AJ481" s="4" t="s">
        <v>288</v>
      </c>
      <c r="AK481" s="4" t="s">
        <v>302</v>
      </c>
      <c r="AM481" s="4" t="s">
        <v>330</v>
      </c>
      <c r="AO481" s="4">
        <v>117</v>
      </c>
      <c r="AP481" s="4">
        <v>10</v>
      </c>
      <c r="AQ481" s="4">
        <v>119</v>
      </c>
      <c r="AR481" s="4">
        <v>68</v>
      </c>
      <c r="AS481" s="4">
        <v>7</v>
      </c>
      <c r="AU481" s="4">
        <v>1</v>
      </c>
      <c r="AV481" s="4">
        <v>4</v>
      </c>
      <c r="AW481" s="4">
        <v>5</v>
      </c>
      <c r="AX481" s="4">
        <v>23</v>
      </c>
      <c r="AZ481" s="4">
        <v>1</v>
      </c>
      <c r="BA481" s="4">
        <v>6</v>
      </c>
      <c r="BC481" s="4">
        <v>57</v>
      </c>
      <c r="BD481" s="4">
        <v>0</v>
      </c>
      <c r="BE481" s="4">
        <v>0</v>
      </c>
      <c r="BF481" s="4">
        <v>-366832359</v>
      </c>
      <c r="BJ481" s="6">
        <v>2004</v>
      </c>
      <c r="BK481" s="7">
        <f t="shared" si="18"/>
        <v>-19710</v>
      </c>
      <c r="BL481" s="4" t="str">
        <f t="shared" si="19"/>
        <v>20 Yr Lead/Lag Gen Mitchell</v>
      </c>
    </row>
    <row r="482" spans="1:64" hidden="1" x14ac:dyDescent="0.2">
      <c r="A482" s="4">
        <v>2020</v>
      </c>
      <c r="B482" s="4" t="s">
        <v>11</v>
      </c>
      <c r="C482" s="4" t="s">
        <v>178</v>
      </c>
      <c r="D482" s="4" t="s">
        <v>343</v>
      </c>
      <c r="E482" s="4" t="s">
        <v>110</v>
      </c>
      <c r="F482" s="4" t="s">
        <v>301</v>
      </c>
      <c r="H482" s="4">
        <v>-591243</v>
      </c>
      <c r="I482" s="4">
        <v>-778889.93</v>
      </c>
      <c r="J482" s="4">
        <v>-622512.18999999994</v>
      </c>
      <c r="K482" s="4">
        <v>-34754.07</v>
      </c>
      <c r="L482" s="4">
        <v>0</v>
      </c>
      <c r="M482" s="4">
        <v>0</v>
      </c>
      <c r="N482" s="4">
        <v>-591243</v>
      </c>
      <c r="O482" s="4">
        <v>-778889.93</v>
      </c>
      <c r="P482" s="4">
        <v>-657266.26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  <c r="AA482" s="4">
        <v>0</v>
      </c>
      <c r="AB482" s="4">
        <v>0</v>
      </c>
      <c r="AC482" s="4">
        <v>0</v>
      </c>
      <c r="AE482" s="4" t="s">
        <v>182</v>
      </c>
      <c r="AF482" s="4" t="s">
        <v>288</v>
      </c>
      <c r="AG482" s="4" t="s">
        <v>289</v>
      </c>
      <c r="AH482" s="4" t="s">
        <v>270</v>
      </c>
      <c r="AJ482" s="4" t="s">
        <v>288</v>
      </c>
      <c r="AK482" s="4" t="s">
        <v>302</v>
      </c>
      <c r="AM482" s="4" t="s">
        <v>330</v>
      </c>
      <c r="AO482" s="4">
        <v>117</v>
      </c>
      <c r="AP482" s="4">
        <v>10</v>
      </c>
      <c r="AQ482" s="4">
        <v>8015109</v>
      </c>
      <c r="AR482" s="4">
        <v>68</v>
      </c>
      <c r="AS482" s="4">
        <v>7</v>
      </c>
      <c r="AU482" s="4">
        <v>1</v>
      </c>
      <c r="AV482" s="4">
        <v>4</v>
      </c>
      <c r="AW482" s="4">
        <v>5</v>
      </c>
      <c r="AX482" s="4">
        <v>23</v>
      </c>
      <c r="AZ482" s="4">
        <v>1</v>
      </c>
      <c r="BA482" s="4">
        <v>6</v>
      </c>
      <c r="BC482" s="4">
        <v>57</v>
      </c>
      <c r="BD482" s="4">
        <v>0</v>
      </c>
      <c r="BE482" s="4">
        <v>0</v>
      </c>
      <c r="BF482" s="4">
        <v>-366832968</v>
      </c>
      <c r="BJ482" s="6">
        <v>2004</v>
      </c>
      <c r="BK482" s="7">
        <f t="shared" si="18"/>
        <v>-121623.67000000004</v>
      </c>
      <c r="BL482" s="4" t="str">
        <f t="shared" si="19"/>
        <v>20 Yr Lead/Lag Generation</v>
      </c>
    </row>
    <row r="483" spans="1:64" hidden="1" x14ac:dyDescent="0.2">
      <c r="A483" s="4">
        <v>2020</v>
      </c>
      <c r="B483" s="4" t="s">
        <v>11</v>
      </c>
      <c r="C483" s="4" t="s">
        <v>178</v>
      </c>
      <c r="D483" s="4" t="s">
        <v>104</v>
      </c>
      <c r="E483" s="4" t="s">
        <v>110</v>
      </c>
      <c r="F483" s="4" t="s">
        <v>301</v>
      </c>
      <c r="H483" s="4">
        <v>-86655.58</v>
      </c>
      <c r="I483" s="4">
        <v>-99675.65</v>
      </c>
      <c r="J483" s="4">
        <v>-79663.789999999994</v>
      </c>
      <c r="K483" s="4">
        <v>-4447.53</v>
      </c>
      <c r="L483" s="4">
        <v>0</v>
      </c>
      <c r="M483" s="4">
        <v>0</v>
      </c>
      <c r="N483" s="4">
        <v>-86655.58</v>
      </c>
      <c r="O483" s="4">
        <v>-99675.65</v>
      </c>
      <c r="P483" s="4">
        <v>-84111.32</v>
      </c>
      <c r="Q483" s="4">
        <v>0</v>
      </c>
      <c r="R483" s="4">
        <v>0</v>
      </c>
      <c r="S483" s="4">
        <v>0</v>
      </c>
      <c r="T483" s="4">
        <v>38.57</v>
      </c>
      <c r="U483" s="4">
        <v>38.57</v>
      </c>
      <c r="V483" s="4">
        <v>0</v>
      </c>
      <c r="W483" s="4">
        <v>0</v>
      </c>
      <c r="X483" s="4">
        <v>0</v>
      </c>
      <c r="Y483" s="4">
        <v>0</v>
      </c>
      <c r="Z483" s="4">
        <v>0</v>
      </c>
      <c r="AA483" s="4">
        <v>0</v>
      </c>
      <c r="AB483" s="4">
        <v>0</v>
      </c>
      <c r="AC483" s="4">
        <v>0</v>
      </c>
      <c r="AE483" s="4" t="s">
        <v>182</v>
      </c>
      <c r="AF483" s="4" t="s">
        <v>288</v>
      </c>
      <c r="AG483" s="4" t="s">
        <v>289</v>
      </c>
      <c r="AH483" s="4" t="s">
        <v>270</v>
      </c>
      <c r="AJ483" s="4" t="s">
        <v>288</v>
      </c>
      <c r="AK483" s="4" t="s">
        <v>302</v>
      </c>
      <c r="AM483" s="4" t="s">
        <v>330</v>
      </c>
      <c r="AO483" s="4">
        <v>117</v>
      </c>
      <c r="AP483" s="4">
        <v>10</v>
      </c>
      <c r="AQ483" s="4">
        <v>101030</v>
      </c>
      <c r="AR483" s="4">
        <v>68</v>
      </c>
      <c r="AS483" s="4">
        <v>7</v>
      </c>
      <c r="AU483" s="4">
        <v>1</v>
      </c>
      <c r="AV483" s="4">
        <v>4</v>
      </c>
      <c r="AW483" s="4">
        <v>5</v>
      </c>
      <c r="AX483" s="4">
        <v>23</v>
      </c>
      <c r="AZ483" s="4">
        <v>1</v>
      </c>
      <c r="BA483" s="4">
        <v>6</v>
      </c>
      <c r="BC483" s="4">
        <v>57</v>
      </c>
      <c r="BD483" s="4">
        <v>0</v>
      </c>
      <c r="BE483" s="4">
        <v>0</v>
      </c>
      <c r="BF483" s="4">
        <v>-366832945</v>
      </c>
      <c r="BJ483" s="6">
        <v>2004</v>
      </c>
      <c r="BK483" s="7">
        <f t="shared" si="18"/>
        <v>-15564.329999999987</v>
      </c>
      <c r="BL483" s="4" t="str">
        <f t="shared" si="19"/>
        <v>Utility Steam Production</v>
      </c>
    </row>
    <row r="484" spans="1:64" hidden="1" x14ac:dyDescent="0.2">
      <c r="A484" s="4">
        <v>2020</v>
      </c>
      <c r="B484" s="4" t="s">
        <v>11</v>
      </c>
      <c r="C484" s="4" t="s">
        <v>178</v>
      </c>
      <c r="D484" s="4" t="s">
        <v>230</v>
      </c>
      <c r="E484" s="4" t="s">
        <v>110</v>
      </c>
      <c r="F484" s="4" t="s">
        <v>301</v>
      </c>
      <c r="H484" s="4">
        <v>235.57</v>
      </c>
      <c r="I484" s="4">
        <v>108.8</v>
      </c>
      <c r="J484" s="4">
        <v>86.94</v>
      </c>
      <c r="K484" s="4">
        <v>4.84</v>
      </c>
      <c r="L484" s="4">
        <v>0</v>
      </c>
      <c r="M484" s="4">
        <v>0.25</v>
      </c>
      <c r="N484" s="4">
        <v>225.89</v>
      </c>
      <c r="O484" s="4">
        <v>108.35</v>
      </c>
      <c r="P484" s="4">
        <v>91.41</v>
      </c>
      <c r="Q484" s="4">
        <v>0</v>
      </c>
      <c r="R484" s="4">
        <v>0.45</v>
      </c>
      <c r="S484" s="4">
        <v>3.76</v>
      </c>
      <c r="T484" s="4">
        <v>6.25</v>
      </c>
      <c r="U484" s="4">
        <v>10.01</v>
      </c>
      <c r="V484" s="4">
        <v>3.76</v>
      </c>
      <c r="W484" s="4">
        <v>0</v>
      </c>
      <c r="X484" s="4">
        <v>0</v>
      </c>
      <c r="Y484" s="4">
        <v>2.1</v>
      </c>
      <c r="Z484" s="4">
        <v>0.33</v>
      </c>
      <c r="AA484" s="4">
        <v>0</v>
      </c>
      <c r="AB484" s="4">
        <v>0</v>
      </c>
      <c r="AC484" s="4">
        <v>0</v>
      </c>
      <c r="AE484" s="4" t="s">
        <v>182</v>
      </c>
      <c r="AF484" s="4" t="s">
        <v>288</v>
      </c>
      <c r="AG484" s="4" t="s">
        <v>289</v>
      </c>
      <c r="AH484" s="4" t="s">
        <v>270</v>
      </c>
      <c r="AJ484" s="4" t="s">
        <v>288</v>
      </c>
      <c r="AK484" s="4" t="s">
        <v>302</v>
      </c>
      <c r="AM484" s="4" t="s">
        <v>330</v>
      </c>
      <c r="AO484" s="4">
        <v>117</v>
      </c>
      <c r="AP484" s="4">
        <v>10</v>
      </c>
      <c r="AQ484" s="4">
        <v>607</v>
      </c>
      <c r="AR484" s="4">
        <v>68</v>
      </c>
      <c r="AS484" s="4">
        <v>7</v>
      </c>
      <c r="AU484" s="4">
        <v>1</v>
      </c>
      <c r="AV484" s="4">
        <v>4</v>
      </c>
      <c r="AW484" s="4">
        <v>5</v>
      </c>
      <c r="AX484" s="4">
        <v>23</v>
      </c>
      <c r="AZ484" s="4">
        <v>1</v>
      </c>
      <c r="BA484" s="4">
        <v>6</v>
      </c>
      <c r="BC484" s="4">
        <v>57</v>
      </c>
      <c r="BD484" s="4">
        <v>0</v>
      </c>
      <c r="BE484" s="4">
        <v>0</v>
      </c>
      <c r="BF484" s="4">
        <v>-366832415</v>
      </c>
      <c r="BJ484" s="6">
        <v>2004</v>
      </c>
      <c r="BK484" s="7">
        <f t="shared" si="18"/>
        <v>16.939999999999998</v>
      </c>
      <c r="BL484" s="4" t="str">
        <f>'Generic Tax Classes'!$A$2</f>
        <v>Utility Steam Production</v>
      </c>
    </row>
    <row r="485" spans="1:64" hidden="1" x14ac:dyDescent="0.2">
      <c r="A485" s="4">
        <v>2020</v>
      </c>
      <c r="B485" s="4" t="s">
        <v>11</v>
      </c>
      <c r="C485" s="4" t="s">
        <v>178</v>
      </c>
      <c r="D485" s="4" t="s">
        <v>230</v>
      </c>
      <c r="E485" s="4" t="s">
        <v>110</v>
      </c>
      <c r="F485" s="4" t="s">
        <v>301</v>
      </c>
      <c r="H485" s="4">
        <v>34133.24</v>
      </c>
      <c r="I485" s="4">
        <v>-186991.02</v>
      </c>
      <c r="J485" s="4">
        <v>-149448.84</v>
      </c>
      <c r="K485" s="4">
        <v>-8325.86</v>
      </c>
      <c r="L485" s="4">
        <v>0</v>
      </c>
      <c r="M485" s="4">
        <v>189.12</v>
      </c>
      <c r="N485" s="4">
        <v>32731.8</v>
      </c>
      <c r="O485" s="4">
        <v>-186198.57</v>
      </c>
      <c r="P485" s="4">
        <v>-157123.67000000001</v>
      </c>
      <c r="Q485" s="4">
        <v>0</v>
      </c>
      <c r="R485" s="4">
        <v>-792.45</v>
      </c>
      <c r="S485" s="4">
        <v>-6597.09</v>
      </c>
      <c r="T485" s="4">
        <v>-7012.63</v>
      </c>
      <c r="U485" s="4">
        <v>-13609.72</v>
      </c>
      <c r="V485" s="4">
        <v>-6597.09</v>
      </c>
      <c r="W485" s="4">
        <v>0</v>
      </c>
      <c r="X485" s="4">
        <v>0</v>
      </c>
      <c r="Y485" s="4">
        <v>303.62</v>
      </c>
      <c r="Z485" s="4">
        <v>47.7</v>
      </c>
      <c r="AA485" s="4">
        <v>0</v>
      </c>
      <c r="AB485" s="4">
        <v>0</v>
      </c>
      <c r="AC485" s="4">
        <v>0</v>
      </c>
      <c r="AE485" s="4" t="s">
        <v>182</v>
      </c>
      <c r="AF485" s="4" t="s">
        <v>288</v>
      </c>
      <c r="AG485" s="4" t="s">
        <v>289</v>
      </c>
      <c r="AH485" s="4" t="s">
        <v>270</v>
      </c>
      <c r="AJ485" s="4" t="s">
        <v>288</v>
      </c>
      <c r="AK485" s="4" t="s">
        <v>302</v>
      </c>
      <c r="AM485" s="4" t="s">
        <v>330</v>
      </c>
      <c r="AO485" s="4">
        <v>117</v>
      </c>
      <c r="AP485" s="4">
        <v>10</v>
      </c>
      <c r="AQ485" s="4">
        <v>607</v>
      </c>
      <c r="AR485" s="4">
        <v>68</v>
      </c>
      <c r="AS485" s="4">
        <v>7</v>
      </c>
      <c r="AU485" s="4">
        <v>1</v>
      </c>
      <c r="AV485" s="4">
        <v>4</v>
      </c>
      <c r="AW485" s="4">
        <v>5</v>
      </c>
      <c r="AX485" s="4">
        <v>23</v>
      </c>
      <c r="AZ485" s="4">
        <v>1</v>
      </c>
      <c r="BA485" s="4">
        <v>6</v>
      </c>
      <c r="BC485" s="4">
        <v>57</v>
      </c>
      <c r="BD485" s="4">
        <v>0</v>
      </c>
      <c r="BE485" s="4">
        <v>0</v>
      </c>
      <c r="BF485" s="4">
        <v>-366832258</v>
      </c>
      <c r="BJ485" s="6">
        <v>2004</v>
      </c>
      <c r="BK485" s="7">
        <f t="shared" si="18"/>
        <v>-29074.899999999994</v>
      </c>
      <c r="BL485" s="4" t="str">
        <f>'Generic Tax Classes'!$A$2</f>
        <v>Utility Steam Production</v>
      </c>
    </row>
    <row r="486" spans="1:64" hidden="1" x14ac:dyDescent="0.2">
      <c r="A486" s="4">
        <v>2020</v>
      </c>
      <c r="B486" s="4" t="s">
        <v>11</v>
      </c>
      <c r="C486" s="4" t="s">
        <v>178</v>
      </c>
      <c r="D486" s="4" t="s">
        <v>342</v>
      </c>
      <c r="E486" s="4" t="s">
        <v>360</v>
      </c>
      <c r="F486" s="4" t="s">
        <v>301</v>
      </c>
      <c r="H486" s="4">
        <v>33696.44</v>
      </c>
      <c r="I486" s="4">
        <v>23587.51</v>
      </c>
      <c r="J486" s="4">
        <v>18851.84</v>
      </c>
      <c r="K486" s="4">
        <v>1052.47</v>
      </c>
      <c r="L486" s="4">
        <v>0</v>
      </c>
      <c r="M486" s="4">
        <v>0</v>
      </c>
      <c r="N486" s="4">
        <v>33696.44</v>
      </c>
      <c r="O486" s="4">
        <v>23587.51</v>
      </c>
      <c r="P486" s="4">
        <v>19904.310000000001</v>
      </c>
      <c r="Q486" s="4">
        <v>0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>
        <v>0</v>
      </c>
      <c r="X486" s="4">
        <v>0</v>
      </c>
      <c r="Y486" s="4">
        <v>0</v>
      </c>
      <c r="Z486" s="4">
        <v>0</v>
      </c>
      <c r="AA486" s="4">
        <v>0</v>
      </c>
      <c r="AB486" s="4">
        <v>0</v>
      </c>
      <c r="AC486" s="4">
        <v>0</v>
      </c>
      <c r="AE486" s="4" t="s">
        <v>182</v>
      </c>
      <c r="AF486" s="4" t="s">
        <v>288</v>
      </c>
      <c r="AG486" s="4" t="s">
        <v>289</v>
      </c>
      <c r="AH486" s="4" t="s">
        <v>270</v>
      </c>
      <c r="AJ486" s="4" t="s">
        <v>288</v>
      </c>
      <c r="AK486" s="4" t="s">
        <v>302</v>
      </c>
      <c r="AL486" s="4" t="s">
        <v>351</v>
      </c>
      <c r="AM486" s="4" t="s">
        <v>187</v>
      </c>
      <c r="AO486" s="4">
        <v>117</v>
      </c>
      <c r="AP486" s="4">
        <v>10</v>
      </c>
      <c r="AQ486" s="4">
        <v>119</v>
      </c>
      <c r="AR486" s="4">
        <v>71</v>
      </c>
      <c r="AS486" s="4">
        <v>7</v>
      </c>
      <c r="AU486" s="4">
        <v>1</v>
      </c>
      <c r="AV486" s="4">
        <v>4</v>
      </c>
      <c r="AW486" s="4">
        <v>5</v>
      </c>
      <c r="AX486" s="4">
        <v>23</v>
      </c>
      <c r="AZ486" s="4">
        <v>1</v>
      </c>
      <c r="BA486" s="4">
        <v>6</v>
      </c>
      <c r="BB486" s="4">
        <v>99</v>
      </c>
      <c r="BC486" s="4">
        <v>0</v>
      </c>
      <c r="BD486" s="4">
        <v>0</v>
      </c>
      <c r="BE486" s="4">
        <v>0</v>
      </c>
      <c r="BF486" s="4">
        <v>-366832748</v>
      </c>
      <c r="BJ486" s="6">
        <v>2004</v>
      </c>
      <c r="BK486" s="7">
        <f t="shared" si="18"/>
        <v>3683.1999999999971</v>
      </c>
      <c r="BL486" s="4" t="str">
        <f t="shared" si="19"/>
        <v>20 Yr Lead/Lag Gen Mitchell</v>
      </c>
    </row>
    <row r="487" spans="1:64" hidden="1" x14ac:dyDescent="0.2">
      <c r="A487" s="4">
        <v>2020</v>
      </c>
      <c r="B487" s="4" t="s">
        <v>11</v>
      </c>
      <c r="C487" s="4" t="s">
        <v>178</v>
      </c>
      <c r="D487" s="4" t="s">
        <v>342</v>
      </c>
      <c r="E487" s="4" t="s">
        <v>360</v>
      </c>
      <c r="F487" s="4" t="s">
        <v>301</v>
      </c>
      <c r="H487" s="4">
        <v>234890.72</v>
      </c>
      <c r="I487" s="4">
        <v>164423.5</v>
      </c>
      <c r="J487" s="4">
        <v>131412.20000000001</v>
      </c>
      <c r="K487" s="4">
        <v>7336.58</v>
      </c>
      <c r="L487" s="4">
        <v>0</v>
      </c>
      <c r="M487" s="4">
        <v>0</v>
      </c>
      <c r="N487" s="4">
        <v>234890.72</v>
      </c>
      <c r="O487" s="4">
        <v>164423.5</v>
      </c>
      <c r="P487" s="4">
        <v>138748.78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v>0</v>
      </c>
      <c r="AC487" s="4">
        <v>0</v>
      </c>
      <c r="AE487" s="4" t="s">
        <v>182</v>
      </c>
      <c r="AF487" s="4" t="s">
        <v>288</v>
      </c>
      <c r="AG487" s="4" t="s">
        <v>289</v>
      </c>
      <c r="AH487" s="4" t="s">
        <v>270</v>
      </c>
      <c r="AJ487" s="4" t="s">
        <v>288</v>
      </c>
      <c r="AK487" s="4" t="s">
        <v>302</v>
      </c>
      <c r="AL487" s="4" t="s">
        <v>351</v>
      </c>
      <c r="AM487" s="4" t="s">
        <v>187</v>
      </c>
      <c r="AO487" s="4">
        <v>117</v>
      </c>
      <c r="AP487" s="4">
        <v>10</v>
      </c>
      <c r="AQ487" s="4">
        <v>119</v>
      </c>
      <c r="AR487" s="4">
        <v>71</v>
      </c>
      <c r="AS487" s="4">
        <v>7</v>
      </c>
      <c r="AU487" s="4">
        <v>1</v>
      </c>
      <c r="AV487" s="4">
        <v>4</v>
      </c>
      <c r="AW487" s="4">
        <v>5</v>
      </c>
      <c r="AX487" s="4">
        <v>23</v>
      </c>
      <c r="AZ487" s="4">
        <v>1</v>
      </c>
      <c r="BA487" s="4">
        <v>6</v>
      </c>
      <c r="BB487" s="4">
        <v>99</v>
      </c>
      <c r="BC487" s="4">
        <v>0</v>
      </c>
      <c r="BD487" s="4">
        <v>0</v>
      </c>
      <c r="BE487" s="4">
        <v>0</v>
      </c>
      <c r="BF487" s="4">
        <v>-366832404</v>
      </c>
      <c r="BJ487" s="6">
        <v>2004</v>
      </c>
      <c r="BK487" s="7">
        <f t="shared" si="18"/>
        <v>25674.720000000001</v>
      </c>
      <c r="BL487" s="4" t="str">
        <f t="shared" si="19"/>
        <v>20 Yr Lead/Lag Gen Mitchell</v>
      </c>
    </row>
    <row r="488" spans="1:64" hidden="1" x14ac:dyDescent="0.2">
      <c r="A488" s="4">
        <v>2020</v>
      </c>
      <c r="B488" s="4" t="s">
        <v>11</v>
      </c>
      <c r="C488" s="4" t="s">
        <v>178</v>
      </c>
      <c r="D488" s="4" t="s">
        <v>361</v>
      </c>
      <c r="E488" s="4" t="s">
        <v>360</v>
      </c>
      <c r="F488" s="4" t="s">
        <v>301</v>
      </c>
      <c r="H488" s="4">
        <v>48452.21</v>
      </c>
      <c r="I488" s="4">
        <v>33086.36</v>
      </c>
      <c r="J488" s="4">
        <v>26443.59</v>
      </c>
      <c r="K488" s="4">
        <v>1476.31</v>
      </c>
      <c r="L488" s="4">
        <v>0</v>
      </c>
      <c r="M488" s="4">
        <v>0</v>
      </c>
      <c r="N488" s="4">
        <v>48452.21</v>
      </c>
      <c r="O488" s="4">
        <v>33086.36</v>
      </c>
      <c r="P488" s="4">
        <v>27919.9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  <c r="AA488" s="4">
        <v>0</v>
      </c>
      <c r="AB488" s="4">
        <v>0</v>
      </c>
      <c r="AC488" s="4">
        <v>0</v>
      </c>
      <c r="AE488" s="4" t="s">
        <v>182</v>
      </c>
      <c r="AF488" s="4" t="s">
        <v>288</v>
      </c>
      <c r="AG488" s="4" t="s">
        <v>289</v>
      </c>
      <c r="AH488" s="4" t="s">
        <v>270</v>
      </c>
      <c r="AJ488" s="4" t="s">
        <v>288</v>
      </c>
      <c r="AK488" s="4" t="s">
        <v>302</v>
      </c>
      <c r="AL488" s="4" t="s">
        <v>351</v>
      </c>
      <c r="AM488" s="4" t="s">
        <v>187</v>
      </c>
      <c r="AO488" s="4">
        <v>117</v>
      </c>
      <c r="AP488" s="4">
        <v>10</v>
      </c>
      <c r="AQ488" s="4">
        <v>645</v>
      </c>
      <c r="AR488" s="4">
        <v>71</v>
      </c>
      <c r="AS488" s="4">
        <v>7</v>
      </c>
      <c r="AU488" s="4">
        <v>1</v>
      </c>
      <c r="AV488" s="4">
        <v>4</v>
      </c>
      <c r="AW488" s="4">
        <v>5</v>
      </c>
      <c r="AX488" s="4">
        <v>23</v>
      </c>
      <c r="AZ488" s="4">
        <v>1</v>
      </c>
      <c r="BA488" s="4">
        <v>6</v>
      </c>
      <c r="BB488" s="4">
        <v>99</v>
      </c>
      <c r="BC488" s="4">
        <v>0</v>
      </c>
      <c r="BD488" s="4">
        <v>0</v>
      </c>
      <c r="BE488" s="4">
        <v>0</v>
      </c>
      <c r="BF488" s="4">
        <v>-366832345</v>
      </c>
      <c r="BJ488" s="6">
        <v>2004</v>
      </c>
      <c r="BK488" s="7">
        <f t="shared" si="18"/>
        <v>5166.4599999999991</v>
      </c>
      <c r="BL488" s="4" t="str">
        <f t="shared" si="19"/>
        <v>Util 169 Poll Contr-Jun Mitchell</v>
      </c>
    </row>
    <row r="489" spans="1:64" hidden="1" x14ac:dyDescent="0.2">
      <c r="A489" s="4">
        <v>2020</v>
      </c>
      <c r="B489" s="4" t="s">
        <v>11</v>
      </c>
      <c r="C489" s="4" t="s">
        <v>178</v>
      </c>
      <c r="D489" s="4" t="s">
        <v>272</v>
      </c>
      <c r="E489" s="4" t="s">
        <v>360</v>
      </c>
      <c r="F489" s="4" t="s">
        <v>303</v>
      </c>
      <c r="H489" s="4">
        <v>693.95</v>
      </c>
      <c r="I489" s="4">
        <v>484.13</v>
      </c>
      <c r="J489" s="4">
        <v>484.13</v>
      </c>
      <c r="K489" s="4">
        <v>0</v>
      </c>
      <c r="L489" s="4">
        <v>0</v>
      </c>
      <c r="M489" s="4">
        <v>0</v>
      </c>
      <c r="N489" s="4">
        <v>693.95</v>
      </c>
      <c r="O489" s="4">
        <v>484.13</v>
      </c>
      <c r="P489" s="4">
        <v>484.13</v>
      </c>
      <c r="Q489" s="4">
        <v>0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>
        <v>0</v>
      </c>
      <c r="X489" s="4">
        <v>0</v>
      </c>
      <c r="Y489" s="4">
        <v>0</v>
      </c>
      <c r="Z489" s="4">
        <v>0</v>
      </c>
      <c r="AA489" s="4">
        <v>0</v>
      </c>
      <c r="AB489" s="4">
        <v>0</v>
      </c>
      <c r="AC489" s="4">
        <v>0</v>
      </c>
      <c r="AE489" s="4" t="s">
        <v>182</v>
      </c>
      <c r="AF489" s="4" t="s">
        <v>288</v>
      </c>
      <c r="AG489" s="4" t="s">
        <v>289</v>
      </c>
      <c r="AH489" s="4" t="s">
        <v>270</v>
      </c>
      <c r="AJ489" s="4" t="s">
        <v>288</v>
      </c>
      <c r="AK489" s="4" t="s">
        <v>304</v>
      </c>
      <c r="AL489" s="4" t="s">
        <v>351</v>
      </c>
      <c r="AM489" s="4" t="s">
        <v>187</v>
      </c>
      <c r="AO489" s="4">
        <v>117</v>
      </c>
      <c r="AP489" s="4">
        <v>10</v>
      </c>
      <c r="AQ489" s="4">
        <v>484</v>
      </c>
      <c r="AR489" s="4">
        <v>71</v>
      </c>
      <c r="AS489" s="4">
        <v>3</v>
      </c>
      <c r="AU489" s="4">
        <v>1</v>
      </c>
      <c r="AV489" s="4">
        <v>4</v>
      </c>
      <c r="AW489" s="4">
        <v>5</v>
      </c>
      <c r="AX489" s="4">
        <v>23</v>
      </c>
      <c r="AZ489" s="4">
        <v>1</v>
      </c>
      <c r="BA489" s="4">
        <v>3</v>
      </c>
      <c r="BB489" s="4">
        <v>99</v>
      </c>
      <c r="BC489" s="4">
        <v>0</v>
      </c>
      <c r="BD489" s="4">
        <v>0</v>
      </c>
      <c r="BE489" s="4">
        <v>0</v>
      </c>
      <c r="BF489" s="4">
        <v>-366832291</v>
      </c>
      <c r="BJ489" s="6">
        <v>2004</v>
      </c>
      <c r="BK489" s="7">
        <f t="shared" si="18"/>
        <v>0</v>
      </c>
      <c r="BL489" s="4" t="str">
        <f>'Generic Tax Classes'!$A$4</f>
        <v>Utility General Plant</v>
      </c>
    </row>
    <row r="490" spans="1:64" hidden="1" x14ac:dyDescent="0.2">
      <c r="A490" s="4">
        <v>2020</v>
      </c>
      <c r="B490" s="4" t="s">
        <v>11</v>
      </c>
      <c r="C490" s="4" t="s">
        <v>178</v>
      </c>
      <c r="D490" s="4" t="s">
        <v>104</v>
      </c>
      <c r="E490" s="4" t="s">
        <v>360</v>
      </c>
      <c r="F490" s="4" t="s">
        <v>301</v>
      </c>
      <c r="H490" s="4">
        <v>-4047553.67</v>
      </c>
      <c r="I490" s="4">
        <v>-2471153.9</v>
      </c>
      <c r="J490" s="4">
        <v>-1975020.36</v>
      </c>
      <c r="K490" s="4">
        <v>-110262.89</v>
      </c>
      <c r="L490" s="4">
        <v>0</v>
      </c>
      <c r="M490" s="4">
        <v>0</v>
      </c>
      <c r="N490" s="4">
        <v>-4047553.67</v>
      </c>
      <c r="O490" s="4">
        <v>-2471153.9</v>
      </c>
      <c r="P490" s="4">
        <v>-2085283.25</v>
      </c>
      <c r="Q490" s="4">
        <v>0</v>
      </c>
      <c r="R490" s="4">
        <v>0</v>
      </c>
      <c r="S490" s="4">
        <v>0</v>
      </c>
      <c r="T490" s="4">
        <v>1259.06</v>
      </c>
      <c r="U490" s="4">
        <v>1259.06</v>
      </c>
      <c r="V490" s="4">
        <v>0</v>
      </c>
      <c r="W490" s="4">
        <v>0</v>
      </c>
      <c r="X490" s="4">
        <v>0</v>
      </c>
      <c r="Y490" s="4">
        <v>0</v>
      </c>
      <c r="Z490" s="4">
        <v>0</v>
      </c>
      <c r="AA490" s="4">
        <v>0</v>
      </c>
      <c r="AB490" s="4">
        <v>0</v>
      </c>
      <c r="AC490" s="4">
        <v>0</v>
      </c>
      <c r="AE490" s="4" t="s">
        <v>182</v>
      </c>
      <c r="AF490" s="4" t="s">
        <v>288</v>
      </c>
      <c r="AG490" s="4" t="s">
        <v>289</v>
      </c>
      <c r="AH490" s="4" t="s">
        <v>270</v>
      </c>
      <c r="AJ490" s="4" t="s">
        <v>288</v>
      </c>
      <c r="AK490" s="4" t="s">
        <v>302</v>
      </c>
      <c r="AL490" s="4" t="s">
        <v>351</v>
      </c>
      <c r="AM490" s="4" t="s">
        <v>187</v>
      </c>
      <c r="AO490" s="4">
        <v>117</v>
      </c>
      <c r="AP490" s="4">
        <v>10</v>
      </c>
      <c r="AQ490" s="4">
        <v>101030</v>
      </c>
      <c r="AR490" s="4">
        <v>71</v>
      </c>
      <c r="AS490" s="4">
        <v>7</v>
      </c>
      <c r="AU490" s="4">
        <v>1</v>
      </c>
      <c r="AV490" s="4">
        <v>4</v>
      </c>
      <c r="AW490" s="4">
        <v>5</v>
      </c>
      <c r="AX490" s="4">
        <v>23</v>
      </c>
      <c r="AZ490" s="4">
        <v>1</v>
      </c>
      <c r="BA490" s="4">
        <v>6</v>
      </c>
      <c r="BB490" s="4">
        <v>99</v>
      </c>
      <c r="BC490" s="4">
        <v>0</v>
      </c>
      <c r="BD490" s="4">
        <v>0</v>
      </c>
      <c r="BE490" s="4">
        <v>0</v>
      </c>
      <c r="BF490" s="4">
        <v>-366832894</v>
      </c>
      <c r="BJ490" s="6">
        <v>2004</v>
      </c>
      <c r="BK490" s="7">
        <f t="shared" si="18"/>
        <v>-385870.64999999991</v>
      </c>
      <c r="BL490" s="4" t="str">
        <f t="shared" si="19"/>
        <v>Utility Steam Production</v>
      </c>
    </row>
    <row r="491" spans="1:64" hidden="1" x14ac:dyDescent="0.2">
      <c r="A491" s="4">
        <v>2020</v>
      </c>
      <c r="B491" s="4" t="s">
        <v>11</v>
      </c>
      <c r="C491" s="4" t="s">
        <v>178</v>
      </c>
      <c r="D491" s="4" t="s">
        <v>230</v>
      </c>
      <c r="E491" s="4" t="s">
        <v>360</v>
      </c>
      <c r="F491" s="4" t="s">
        <v>301</v>
      </c>
      <c r="H491" s="4">
        <v>434673.44</v>
      </c>
      <c r="I491" s="4">
        <v>265131.59999999998</v>
      </c>
      <c r="J491" s="4">
        <v>211901.13</v>
      </c>
      <c r="K491" s="4">
        <v>11805.87</v>
      </c>
      <c r="L491" s="4">
        <v>0</v>
      </c>
      <c r="M491" s="4">
        <v>413.03</v>
      </c>
      <c r="N491" s="4">
        <v>416826.66</v>
      </c>
      <c r="O491" s="4">
        <v>264042.34000000003</v>
      </c>
      <c r="P491" s="4">
        <v>222812.13</v>
      </c>
      <c r="Q491" s="4">
        <v>0</v>
      </c>
      <c r="R491" s="4">
        <v>1089.26</v>
      </c>
      <c r="S491" s="4">
        <v>9068.1200000000008</v>
      </c>
      <c r="T491" s="4">
        <v>17740.05</v>
      </c>
      <c r="U491" s="4">
        <v>26808.17</v>
      </c>
      <c r="V491" s="4">
        <v>9068.1200000000008</v>
      </c>
      <c r="W491" s="4">
        <v>0</v>
      </c>
      <c r="X491" s="4">
        <v>0</v>
      </c>
      <c r="Y491" s="4">
        <v>3866.47</v>
      </c>
      <c r="Z491" s="4">
        <v>607.41999999999996</v>
      </c>
      <c r="AA491" s="4">
        <v>0</v>
      </c>
      <c r="AB491" s="4">
        <v>0</v>
      </c>
      <c r="AC491" s="4">
        <v>0</v>
      </c>
      <c r="AE491" s="4" t="s">
        <v>182</v>
      </c>
      <c r="AF491" s="4" t="s">
        <v>288</v>
      </c>
      <c r="AG491" s="4" t="s">
        <v>289</v>
      </c>
      <c r="AH491" s="4" t="s">
        <v>270</v>
      </c>
      <c r="AJ491" s="4" t="s">
        <v>288</v>
      </c>
      <c r="AK491" s="4" t="s">
        <v>302</v>
      </c>
      <c r="AL491" s="4" t="s">
        <v>351</v>
      </c>
      <c r="AM491" s="4" t="s">
        <v>187</v>
      </c>
      <c r="AO491" s="4">
        <v>117</v>
      </c>
      <c r="AP491" s="4">
        <v>10</v>
      </c>
      <c r="AQ491" s="4">
        <v>607</v>
      </c>
      <c r="AR491" s="4">
        <v>71</v>
      </c>
      <c r="AS491" s="4">
        <v>7</v>
      </c>
      <c r="AU491" s="4">
        <v>1</v>
      </c>
      <c r="AV491" s="4">
        <v>4</v>
      </c>
      <c r="AW491" s="4">
        <v>5</v>
      </c>
      <c r="AX491" s="4">
        <v>23</v>
      </c>
      <c r="AZ491" s="4">
        <v>1</v>
      </c>
      <c r="BA491" s="4">
        <v>6</v>
      </c>
      <c r="BB491" s="4">
        <v>99</v>
      </c>
      <c r="BC491" s="4">
        <v>0</v>
      </c>
      <c r="BD491" s="4">
        <v>0</v>
      </c>
      <c r="BE491" s="4">
        <v>0</v>
      </c>
      <c r="BF491" s="4">
        <v>-366832452</v>
      </c>
      <c r="BJ491" s="6">
        <v>2004</v>
      </c>
      <c r="BK491" s="7">
        <f t="shared" si="18"/>
        <v>41230.210000000021</v>
      </c>
      <c r="BL491" s="4" t="str">
        <f>'Generic Tax Classes'!$A$2</f>
        <v>Utility Steam Production</v>
      </c>
    </row>
    <row r="492" spans="1:64" hidden="1" x14ac:dyDescent="0.2">
      <c r="A492" s="4">
        <v>2020</v>
      </c>
      <c r="B492" s="4" t="s">
        <v>11</v>
      </c>
      <c r="C492" s="4" t="s">
        <v>178</v>
      </c>
      <c r="D492" s="4" t="s">
        <v>342</v>
      </c>
      <c r="E492" s="4" t="s">
        <v>362</v>
      </c>
      <c r="F492" s="4" t="s">
        <v>301</v>
      </c>
      <c r="H492" s="4">
        <v>1044053.36</v>
      </c>
      <c r="I492" s="4">
        <v>522026.68</v>
      </c>
      <c r="J492" s="4">
        <v>417219.38</v>
      </c>
      <c r="K492" s="4">
        <v>23292.83</v>
      </c>
      <c r="L492" s="4">
        <v>0</v>
      </c>
      <c r="M492" s="4">
        <v>0</v>
      </c>
      <c r="N492" s="4">
        <v>1044053.36</v>
      </c>
      <c r="O492" s="4">
        <v>522026.68</v>
      </c>
      <c r="P492" s="4">
        <v>440512.21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  <c r="AB492" s="4">
        <v>0</v>
      </c>
      <c r="AC492" s="4">
        <v>0</v>
      </c>
      <c r="AE492" s="4" t="s">
        <v>182</v>
      </c>
      <c r="AF492" s="4" t="s">
        <v>288</v>
      </c>
      <c r="AG492" s="4" t="s">
        <v>289</v>
      </c>
      <c r="AH492" s="4" t="s">
        <v>270</v>
      </c>
      <c r="AJ492" s="4" t="s">
        <v>288</v>
      </c>
      <c r="AK492" s="4" t="s">
        <v>302</v>
      </c>
      <c r="AL492" s="4" t="s">
        <v>359</v>
      </c>
      <c r="AM492" s="4" t="s">
        <v>330</v>
      </c>
      <c r="AO492" s="4">
        <v>117</v>
      </c>
      <c r="AP492" s="4">
        <v>10</v>
      </c>
      <c r="AQ492" s="4">
        <v>119</v>
      </c>
      <c r="AR492" s="4">
        <v>73</v>
      </c>
      <c r="AS492" s="4">
        <v>7</v>
      </c>
      <c r="AU492" s="4">
        <v>1</v>
      </c>
      <c r="AV492" s="4">
        <v>4</v>
      </c>
      <c r="AW492" s="4">
        <v>5</v>
      </c>
      <c r="AX492" s="4">
        <v>23</v>
      </c>
      <c r="AZ492" s="4">
        <v>1</v>
      </c>
      <c r="BA492" s="4">
        <v>6</v>
      </c>
      <c r="BB492" s="4">
        <v>100</v>
      </c>
      <c r="BC492" s="4">
        <v>57</v>
      </c>
      <c r="BD492" s="4">
        <v>0</v>
      </c>
      <c r="BE492" s="4">
        <v>0</v>
      </c>
      <c r="BF492" s="4">
        <v>-366832604</v>
      </c>
      <c r="BJ492" s="6">
        <v>2004</v>
      </c>
      <c r="BK492" s="7">
        <f t="shared" si="18"/>
        <v>81514.469999999972</v>
      </c>
      <c r="BL492" s="4" t="str">
        <f t="shared" si="19"/>
        <v>20 Yr Lead/Lag Gen Mitchell</v>
      </c>
    </row>
    <row r="493" spans="1:64" hidden="1" x14ac:dyDescent="0.2">
      <c r="A493" s="4">
        <v>2020</v>
      </c>
      <c r="B493" s="4" t="s">
        <v>11</v>
      </c>
      <c r="C493" s="4" t="s">
        <v>178</v>
      </c>
      <c r="D493" s="4" t="s">
        <v>342</v>
      </c>
      <c r="E493" s="4" t="s">
        <v>362</v>
      </c>
      <c r="F493" s="4" t="s">
        <v>301</v>
      </c>
      <c r="H493" s="4">
        <v>82368.899999999994</v>
      </c>
      <c r="I493" s="4">
        <v>132811.48000000001</v>
      </c>
      <c r="J493" s="4">
        <v>106146.92</v>
      </c>
      <c r="K493" s="4">
        <v>5926.05</v>
      </c>
      <c r="L493" s="4">
        <v>0</v>
      </c>
      <c r="M493" s="4">
        <v>0</v>
      </c>
      <c r="N493" s="4">
        <v>82368.899999999994</v>
      </c>
      <c r="O493" s="4">
        <v>132811.48000000001</v>
      </c>
      <c r="P493" s="4">
        <v>112072.97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  <c r="AB493" s="4">
        <v>0</v>
      </c>
      <c r="AC493" s="4">
        <v>0</v>
      </c>
      <c r="AE493" s="4" t="s">
        <v>182</v>
      </c>
      <c r="AF493" s="4" t="s">
        <v>288</v>
      </c>
      <c r="AG493" s="4" t="s">
        <v>289</v>
      </c>
      <c r="AH493" s="4" t="s">
        <v>270</v>
      </c>
      <c r="AJ493" s="4" t="s">
        <v>288</v>
      </c>
      <c r="AK493" s="4" t="s">
        <v>302</v>
      </c>
      <c r="AL493" s="4" t="s">
        <v>359</v>
      </c>
      <c r="AM493" s="4" t="s">
        <v>330</v>
      </c>
      <c r="AO493" s="4">
        <v>117</v>
      </c>
      <c r="AP493" s="4">
        <v>10</v>
      </c>
      <c r="AQ493" s="4">
        <v>119</v>
      </c>
      <c r="AR493" s="4">
        <v>73</v>
      </c>
      <c r="AS493" s="4">
        <v>7</v>
      </c>
      <c r="AU493" s="4">
        <v>1</v>
      </c>
      <c r="AV493" s="4">
        <v>4</v>
      </c>
      <c r="AW493" s="4">
        <v>5</v>
      </c>
      <c r="AX493" s="4">
        <v>23</v>
      </c>
      <c r="AZ493" s="4">
        <v>1</v>
      </c>
      <c r="BA493" s="4">
        <v>6</v>
      </c>
      <c r="BB493" s="4">
        <v>100</v>
      </c>
      <c r="BC493" s="4">
        <v>57</v>
      </c>
      <c r="BD493" s="4">
        <v>0</v>
      </c>
      <c r="BE493" s="4">
        <v>0</v>
      </c>
      <c r="BF493" s="4">
        <v>-366832230</v>
      </c>
      <c r="BJ493" s="6">
        <v>2004</v>
      </c>
      <c r="BK493" s="7">
        <f t="shared" si="18"/>
        <v>20738.510000000009</v>
      </c>
      <c r="BL493" s="4" t="str">
        <f t="shared" si="19"/>
        <v>20 Yr Lead/Lag Gen Mitchell</v>
      </c>
    </row>
    <row r="494" spans="1:64" hidden="1" x14ac:dyDescent="0.2">
      <c r="A494" s="4">
        <v>2020</v>
      </c>
      <c r="B494" s="4" t="s">
        <v>11</v>
      </c>
      <c r="C494" s="4" t="s">
        <v>178</v>
      </c>
      <c r="D494" s="4" t="s">
        <v>338</v>
      </c>
      <c r="E494" s="4" t="s">
        <v>362</v>
      </c>
      <c r="F494" s="4" t="s">
        <v>336</v>
      </c>
      <c r="H494" s="4">
        <v>0</v>
      </c>
      <c r="I494" s="4">
        <v>25.11</v>
      </c>
      <c r="J494" s="4">
        <v>25.11</v>
      </c>
      <c r="K494" s="4">
        <v>0</v>
      </c>
      <c r="L494" s="4">
        <v>0</v>
      </c>
      <c r="M494" s="4">
        <v>0</v>
      </c>
      <c r="N494" s="4">
        <v>0</v>
      </c>
      <c r="O494" s="4">
        <v>25.11</v>
      </c>
      <c r="P494" s="4">
        <v>25.11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  <c r="AA494" s="4">
        <v>0</v>
      </c>
      <c r="AB494" s="4">
        <v>0</v>
      </c>
      <c r="AC494" s="4">
        <v>0</v>
      </c>
      <c r="AG494" s="4" t="s">
        <v>289</v>
      </c>
      <c r="AH494" s="4" t="s">
        <v>270</v>
      </c>
      <c r="AJ494" s="4" t="s">
        <v>190</v>
      </c>
      <c r="AK494" s="4" t="s">
        <v>337</v>
      </c>
      <c r="AL494" s="4" t="s">
        <v>359</v>
      </c>
      <c r="AM494" s="4" t="s">
        <v>187</v>
      </c>
      <c r="AO494" s="4">
        <v>117</v>
      </c>
      <c r="AP494" s="4">
        <v>10</v>
      </c>
      <c r="AQ494" s="4">
        <v>280</v>
      </c>
      <c r="AR494" s="4">
        <v>73</v>
      </c>
      <c r="AS494" s="4">
        <v>712</v>
      </c>
      <c r="AW494" s="4">
        <v>5</v>
      </c>
      <c r="AX494" s="4">
        <v>23</v>
      </c>
      <c r="AZ494" s="4">
        <v>3</v>
      </c>
      <c r="BA494" s="4">
        <v>1</v>
      </c>
      <c r="BB494" s="4">
        <v>100</v>
      </c>
      <c r="BC494" s="4">
        <v>0</v>
      </c>
      <c r="BD494" s="4">
        <v>0</v>
      </c>
      <c r="BE494" s="4">
        <v>0</v>
      </c>
      <c r="BF494" s="4">
        <v>-366832605</v>
      </c>
      <c r="BJ494" s="6">
        <v>2004</v>
      </c>
      <c r="BK494" s="7">
        <f t="shared" si="18"/>
        <v>0</v>
      </c>
      <c r="BL494" s="4" t="str">
        <f t="shared" si="19"/>
        <v>Software Mitchell</v>
      </c>
    </row>
    <row r="495" spans="1:64" hidden="1" x14ac:dyDescent="0.2">
      <c r="A495" s="4">
        <v>2020</v>
      </c>
      <c r="B495" s="4" t="s">
        <v>11</v>
      </c>
      <c r="C495" s="4" t="s">
        <v>178</v>
      </c>
      <c r="D495" s="4" t="s">
        <v>363</v>
      </c>
      <c r="E495" s="4" t="s">
        <v>362</v>
      </c>
      <c r="F495" s="4" t="s">
        <v>303</v>
      </c>
      <c r="H495" s="4">
        <v>263063.52</v>
      </c>
      <c r="I495" s="4">
        <v>131531.76</v>
      </c>
      <c r="J495" s="4">
        <v>131531.76</v>
      </c>
      <c r="K495" s="4">
        <v>0</v>
      </c>
      <c r="L495" s="4">
        <v>0</v>
      </c>
      <c r="M495" s="4">
        <v>0</v>
      </c>
      <c r="N495" s="4">
        <v>263063.52</v>
      </c>
      <c r="O495" s="4">
        <v>131531.76</v>
      </c>
      <c r="P495" s="4">
        <v>131531.76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4">
        <v>0</v>
      </c>
      <c r="AC495" s="4">
        <v>0</v>
      </c>
      <c r="AE495" s="4" t="s">
        <v>182</v>
      </c>
      <c r="AF495" s="4" t="s">
        <v>288</v>
      </c>
      <c r="AG495" s="4" t="s">
        <v>289</v>
      </c>
      <c r="AH495" s="4" t="s">
        <v>270</v>
      </c>
      <c r="AJ495" s="4" t="s">
        <v>288</v>
      </c>
      <c r="AK495" s="4" t="s">
        <v>304</v>
      </c>
      <c r="AL495" s="4" t="s">
        <v>359</v>
      </c>
      <c r="AM495" s="4" t="s">
        <v>187</v>
      </c>
      <c r="AO495" s="4">
        <v>117</v>
      </c>
      <c r="AP495" s="4">
        <v>10</v>
      </c>
      <c r="AQ495" s="4">
        <v>295</v>
      </c>
      <c r="AR495" s="4">
        <v>73</v>
      </c>
      <c r="AS495" s="4">
        <v>3</v>
      </c>
      <c r="AU495" s="4">
        <v>1</v>
      </c>
      <c r="AV495" s="4">
        <v>4</v>
      </c>
      <c r="AW495" s="4">
        <v>5</v>
      </c>
      <c r="AX495" s="4">
        <v>23</v>
      </c>
      <c r="AZ495" s="4">
        <v>1</v>
      </c>
      <c r="BA495" s="4">
        <v>3</v>
      </c>
      <c r="BB495" s="4">
        <v>100</v>
      </c>
      <c r="BC495" s="4">
        <v>0</v>
      </c>
      <c r="BD495" s="4">
        <v>0</v>
      </c>
      <c r="BE495" s="4">
        <v>0</v>
      </c>
      <c r="BF495" s="4">
        <v>-366832778</v>
      </c>
      <c r="BJ495" s="6">
        <v>2004</v>
      </c>
      <c r="BK495" s="7">
        <f t="shared" si="18"/>
        <v>0</v>
      </c>
      <c r="BL495" s="4" t="str">
        <f t="shared" si="19"/>
        <v>Synthetic Railcars Mitchell</v>
      </c>
    </row>
    <row r="496" spans="1:64" hidden="1" x14ac:dyDescent="0.2">
      <c r="A496" s="4">
        <v>2020</v>
      </c>
      <c r="B496" s="4" t="s">
        <v>11</v>
      </c>
      <c r="C496" s="4" t="s">
        <v>178</v>
      </c>
      <c r="D496" s="4" t="s">
        <v>112</v>
      </c>
      <c r="E496" s="4" t="s">
        <v>362</v>
      </c>
      <c r="F496" s="4" t="s">
        <v>303</v>
      </c>
      <c r="H496" s="4">
        <v>397353.84</v>
      </c>
      <c r="I496" s="4">
        <v>198787.42</v>
      </c>
      <c r="J496" s="4">
        <v>198787.42</v>
      </c>
      <c r="K496" s="4">
        <v>0</v>
      </c>
      <c r="L496" s="4">
        <v>0</v>
      </c>
      <c r="M496" s="4">
        <v>0</v>
      </c>
      <c r="N496" s="4">
        <v>397353.84</v>
      </c>
      <c r="O496" s="4">
        <v>198787.42</v>
      </c>
      <c r="P496" s="4">
        <v>198787.42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  <c r="AA496" s="4">
        <v>0</v>
      </c>
      <c r="AB496" s="4">
        <v>0</v>
      </c>
      <c r="AC496" s="4">
        <v>0</v>
      </c>
      <c r="AE496" s="4" t="s">
        <v>182</v>
      </c>
      <c r="AF496" s="4" t="s">
        <v>288</v>
      </c>
      <c r="AG496" s="4" t="s">
        <v>289</v>
      </c>
      <c r="AH496" s="4" t="s">
        <v>270</v>
      </c>
      <c r="AJ496" s="4" t="s">
        <v>288</v>
      </c>
      <c r="AK496" s="4" t="s">
        <v>304</v>
      </c>
      <c r="AL496" s="4" t="s">
        <v>359</v>
      </c>
      <c r="AM496" s="4" t="s">
        <v>187</v>
      </c>
      <c r="AO496" s="4">
        <v>117</v>
      </c>
      <c r="AP496" s="4">
        <v>10</v>
      </c>
      <c r="AQ496" s="4">
        <v>109040</v>
      </c>
      <c r="AR496" s="4">
        <v>73</v>
      </c>
      <c r="AS496" s="4">
        <v>3</v>
      </c>
      <c r="AU496" s="4">
        <v>1</v>
      </c>
      <c r="AV496" s="4">
        <v>4</v>
      </c>
      <c r="AW496" s="4">
        <v>5</v>
      </c>
      <c r="AX496" s="4">
        <v>23</v>
      </c>
      <c r="AZ496" s="4">
        <v>1</v>
      </c>
      <c r="BA496" s="4">
        <v>3</v>
      </c>
      <c r="BB496" s="4">
        <v>100</v>
      </c>
      <c r="BC496" s="4">
        <v>0</v>
      </c>
      <c r="BD496" s="4">
        <v>0</v>
      </c>
      <c r="BE496" s="4">
        <v>0</v>
      </c>
      <c r="BF496" s="4">
        <v>-366833040</v>
      </c>
      <c r="BJ496" s="6">
        <v>2004</v>
      </c>
      <c r="BK496" s="7">
        <f t="shared" si="18"/>
        <v>0</v>
      </c>
      <c r="BL496" s="4" t="str">
        <f t="shared" si="19"/>
        <v>Utility General Plant</v>
      </c>
    </row>
    <row r="497" spans="1:64" hidden="1" x14ac:dyDescent="0.2">
      <c r="A497" s="4">
        <v>2020</v>
      </c>
      <c r="B497" s="4" t="s">
        <v>11</v>
      </c>
      <c r="C497" s="4" t="s">
        <v>178</v>
      </c>
      <c r="D497" s="4" t="s">
        <v>272</v>
      </c>
      <c r="E497" s="4" t="s">
        <v>362</v>
      </c>
      <c r="F497" s="4" t="s">
        <v>303</v>
      </c>
      <c r="H497" s="4">
        <v>5244.23</v>
      </c>
      <c r="I497" s="4">
        <v>2613.4</v>
      </c>
      <c r="J497" s="4">
        <v>2613.4</v>
      </c>
      <c r="K497" s="4">
        <v>0</v>
      </c>
      <c r="L497" s="4">
        <v>0</v>
      </c>
      <c r="M497" s="4">
        <v>0</v>
      </c>
      <c r="N497" s="4">
        <v>5244.23</v>
      </c>
      <c r="O497" s="4">
        <v>2613.4</v>
      </c>
      <c r="P497" s="4">
        <v>2613.4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  <c r="AA497" s="4">
        <v>0</v>
      </c>
      <c r="AB497" s="4">
        <v>0</v>
      </c>
      <c r="AC497" s="4">
        <v>0</v>
      </c>
      <c r="AE497" s="4" t="s">
        <v>182</v>
      </c>
      <c r="AF497" s="4" t="s">
        <v>288</v>
      </c>
      <c r="AG497" s="4" t="s">
        <v>289</v>
      </c>
      <c r="AH497" s="4" t="s">
        <v>270</v>
      </c>
      <c r="AJ497" s="4" t="s">
        <v>288</v>
      </c>
      <c r="AK497" s="4" t="s">
        <v>304</v>
      </c>
      <c r="AL497" s="4" t="s">
        <v>359</v>
      </c>
      <c r="AM497" s="4" t="s">
        <v>187</v>
      </c>
      <c r="AO497" s="4">
        <v>117</v>
      </c>
      <c r="AP497" s="4">
        <v>10</v>
      </c>
      <c r="AQ497" s="4">
        <v>484</v>
      </c>
      <c r="AR497" s="4">
        <v>73</v>
      </c>
      <c r="AS497" s="4">
        <v>3</v>
      </c>
      <c r="AU497" s="4">
        <v>1</v>
      </c>
      <c r="AV497" s="4">
        <v>4</v>
      </c>
      <c r="AW497" s="4">
        <v>5</v>
      </c>
      <c r="AX497" s="4">
        <v>23</v>
      </c>
      <c r="AZ497" s="4">
        <v>1</v>
      </c>
      <c r="BA497" s="4">
        <v>3</v>
      </c>
      <c r="BB497" s="4">
        <v>100</v>
      </c>
      <c r="BC497" s="4">
        <v>0</v>
      </c>
      <c r="BD497" s="4">
        <v>0</v>
      </c>
      <c r="BE497" s="4">
        <v>0</v>
      </c>
      <c r="BF497" s="4">
        <v>-366832569</v>
      </c>
      <c r="BJ497" s="6">
        <v>2004</v>
      </c>
      <c r="BK497" s="7">
        <f t="shared" si="18"/>
        <v>0</v>
      </c>
      <c r="BL497" s="4" t="str">
        <f>'Generic Tax Classes'!$A$4</f>
        <v>Utility General Plant</v>
      </c>
    </row>
    <row r="498" spans="1:64" hidden="1" x14ac:dyDescent="0.2">
      <c r="A498" s="4">
        <v>2020</v>
      </c>
      <c r="B498" s="4" t="s">
        <v>11</v>
      </c>
      <c r="C498" s="4" t="s">
        <v>178</v>
      </c>
      <c r="D498" s="4" t="s">
        <v>104</v>
      </c>
      <c r="E498" s="4" t="s">
        <v>362</v>
      </c>
      <c r="F498" s="4" t="s">
        <v>301</v>
      </c>
      <c r="H498" s="4">
        <v>0</v>
      </c>
      <c r="I498" s="4">
        <v>2421.66</v>
      </c>
      <c r="J498" s="4">
        <v>-2109284.0699999998</v>
      </c>
      <c r="K498" s="4">
        <v>108.05</v>
      </c>
      <c r="L498" s="4">
        <v>0</v>
      </c>
      <c r="M498" s="4">
        <v>0</v>
      </c>
      <c r="N498" s="4">
        <v>0</v>
      </c>
      <c r="O498" s="4">
        <v>2421.66</v>
      </c>
      <c r="P498" s="4">
        <v>-2109176.02</v>
      </c>
      <c r="Q498" s="4">
        <v>0</v>
      </c>
      <c r="R498" s="4">
        <v>0</v>
      </c>
      <c r="S498" s="4">
        <v>0</v>
      </c>
      <c r="T498" s="4">
        <v>2421.65</v>
      </c>
      <c r="U498" s="4">
        <v>2421.65</v>
      </c>
      <c r="V498" s="4">
        <v>0</v>
      </c>
      <c r="W498" s="4">
        <v>0</v>
      </c>
      <c r="X498" s="4">
        <v>0</v>
      </c>
      <c r="Y498" s="4">
        <v>0</v>
      </c>
      <c r="Z498" s="4">
        <v>0</v>
      </c>
      <c r="AA498" s="4">
        <v>0</v>
      </c>
      <c r="AB498" s="4">
        <v>0</v>
      </c>
      <c r="AC498" s="4">
        <v>0</v>
      </c>
      <c r="AE498" s="4" t="s">
        <v>182</v>
      </c>
      <c r="AF498" s="4" t="s">
        <v>288</v>
      </c>
      <c r="AG498" s="4" t="s">
        <v>289</v>
      </c>
      <c r="AH498" s="4" t="s">
        <v>270</v>
      </c>
      <c r="AJ498" s="4" t="s">
        <v>288</v>
      </c>
      <c r="AK498" s="4" t="s">
        <v>302</v>
      </c>
      <c r="AL498" s="4" t="s">
        <v>359</v>
      </c>
      <c r="AM498" s="4" t="s">
        <v>330</v>
      </c>
      <c r="AO498" s="4">
        <v>117</v>
      </c>
      <c r="AP498" s="4">
        <v>10</v>
      </c>
      <c r="AQ498" s="4">
        <v>101030</v>
      </c>
      <c r="AR498" s="4">
        <v>73</v>
      </c>
      <c r="AS498" s="4">
        <v>7</v>
      </c>
      <c r="AU498" s="4">
        <v>1</v>
      </c>
      <c r="AV498" s="4">
        <v>4</v>
      </c>
      <c r="AW498" s="4">
        <v>5</v>
      </c>
      <c r="AX498" s="4">
        <v>23</v>
      </c>
      <c r="AZ498" s="4">
        <v>1</v>
      </c>
      <c r="BA498" s="4">
        <v>6</v>
      </c>
      <c r="BB498" s="4">
        <v>100</v>
      </c>
      <c r="BC498" s="4">
        <v>57</v>
      </c>
      <c r="BD498" s="4">
        <v>0</v>
      </c>
      <c r="BE498" s="4">
        <v>0</v>
      </c>
      <c r="BF498" s="4">
        <v>-366832898</v>
      </c>
      <c r="BJ498" s="6">
        <v>2004</v>
      </c>
      <c r="BK498" s="7">
        <f t="shared" si="18"/>
        <v>2111597.6800000002</v>
      </c>
      <c r="BL498" s="4" t="str">
        <f t="shared" si="19"/>
        <v>Utility Steam Production</v>
      </c>
    </row>
    <row r="499" spans="1:64" hidden="1" x14ac:dyDescent="0.2">
      <c r="A499" s="4">
        <v>2020</v>
      </c>
      <c r="B499" s="4" t="s">
        <v>11</v>
      </c>
      <c r="C499" s="4" t="s">
        <v>178</v>
      </c>
      <c r="D499" s="4" t="s">
        <v>230</v>
      </c>
      <c r="E499" s="4" t="s">
        <v>362</v>
      </c>
      <c r="F499" s="4" t="s">
        <v>301</v>
      </c>
      <c r="H499" s="4">
        <v>1344833.8</v>
      </c>
      <c r="I499" s="4">
        <v>213088.01</v>
      </c>
      <c r="J499" s="4">
        <v>170291.47</v>
      </c>
      <c r="K499" s="4">
        <v>9487.9500000000007</v>
      </c>
      <c r="L499" s="4">
        <v>0</v>
      </c>
      <c r="M499" s="4">
        <v>1718.99</v>
      </c>
      <c r="N499" s="4">
        <v>1289617.71</v>
      </c>
      <c r="O499" s="4">
        <v>212190.1</v>
      </c>
      <c r="P499" s="4">
        <v>179041.82</v>
      </c>
      <c r="Q499" s="4">
        <v>0</v>
      </c>
      <c r="R499" s="4">
        <v>897.91</v>
      </c>
      <c r="S499" s="4">
        <v>7475.14</v>
      </c>
      <c r="T499" s="4">
        <v>9155.5</v>
      </c>
      <c r="U499" s="4">
        <v>16630.64</v>
      </c>
      <c r="V499" s="4">
        <v>7475.14</v>
      </c>
      <c r="W499" s="4">
        <v>0</v>
      </c>
      <c r="X499" s="4">
        <v>0</v>
      </c>
      <c r="Y499" s="4">
        <v>11962.45</v>
      </c>
      <c r="Z499" s="4">
        <v>1879.29</v>
      </c>
      <c r="AA499" s="4">
        <v>0</v>
      </c>
      <c r="AB499" s="4">
        <v>0</v>
      </c>
      <c r="AC499" s="4">
        <v>0</v>
      </c>
      <c r="AE499" s="4" t="s">
        <v>182</v>
      </c>
      <c r="AF499" s="4" t="s">
        <v>288</v>
      </c>
      <c r="AG499" s="4" t="s">
        <v>289</v>
      </c>
      <c r="AH499" s="4" t="s">
        <v>270</v>
      </c>
      <c r="AJ499" s="4" t="s">
        <v>288</v>
      </c>
      <c r="AK499" s="4" t="s">
        <v>302</v>
      </c>
      <c r="AL499" s="4" t="s">
        <v>359</v>
      </c>
      <c r="AM499" s="4" t="s">
        <v>330</v>
      </c>
      <c r="AO499" s="4">
        <v>117</v>
      </c>
      <c r="AP499" s="4">
        <v>10</v>
      </c>
      <c r="AQ499" s="4">
        <v>607</v>
      </c>
      <c r="AR499" s="4">
        <v>73</v>
      </c>
      <c r="AS499" s="4">
        <v>7</v>
      </c>
      <c r="AU499" s="4">
        <v>1</v>
      </c>
      <c r="AV499" s="4">
        <v>4</v>
      </c>
      <c r="AW499" s="4">
        <v>5</v>
      </c>
      <c r="AX499" s="4">
        <v>23</v>
      </c>
      <c r="AZ499" s="4">
        <v>1</v>
      </c>
      <c r="BA499" s="4">
        <v>6</v>
      </c>
      <c r="BB499" s="4">
        <v>100</v>
      </c>
      <c r="BC499" s="4">
        <v>57</v>
      </c>
      <c r="BD499" s="4">
        <v>0</v>
      </c>
      <c r="BE499" s="4">
        <v>0</v>
      </c>
      <c r="BF499" s="4">
        <v>-366832530</v>
      </c>
      <c r="BJ499" s="6">
        <v>2004</v>
      </c>
      <c r="BK499" s="7">
        <f t="shared" si="18"/>
        <v>33148.28</v>
      </c>
      <c r="BL499" s="4" t="str">
        <f>'Generic Tax Classes'!$A$2</f>
        <v>Utility Steam Production</v>
      </c>
    </row>
    <row r="500" spans="1:64" hidden="1" x14ac:dyDescent="0.2">
      <c r="A500" s="4">
        <v>2020</v>
      </c>
      <c r="B500" s="4" t="s">
        <v>11</v>
      </c>
      <c r="C500" s="4" t="s">
        <v>178</v>
      </c>
      <c r="D500" s="4" t="s">
        <v>230</v>
      </c>
      <c r="E500" s="4" t="s">
        <v>362</v>
      </c>
      <c r="F500" s="4" t="s">
        <v>301</v>
      </c>
      <c r="H500" s="4">
        <v>107210.83</v>
      </c>
      <c r="I500" s="4">
        <v>55477.27</v>
      </c>
      <c r="J500" s="4">
        <v>44339.1</v>
      </c>
      <c r="K500" s="4">
        <v>2470.2600000000002</v>
      </c>
      <c r="L500" s="4">
        <v>0</v>
      </c>
      <c r="M500" s="4">
        <v>108.73</v>
      </c>
      <c r="N500" s="4">
        <v>102808.97</v>
      </c>
      <c r="O500" s="4">
        <v>55247.02</v>
      </c>
      <c r="P500" s="4">
        <v>46620.2</v>
      </c>
      <c r="Q500" s="4">
        <v>0</v>
      </c>
      <c r="R500" s="4">
        <v>230.25</v>
      </c>
      <c r="S500" s="4">
        <v>1916.81</v>
      </c>
      <c r="T500" s="4">
        <v>3183.97</v>
      </c>
      <c r="U500" s="4">
        <v>5100.78</v>
      </c>
      <c r="V500" s="4">
        <v>1916.81</v>
      </c>
      <c r="W500" s="4">
        <v>0</v>
      </c>
      <c r="X500" s="4">
        <v>0</v>
      </c>
      <c r="Y500" s="4">
        <v>953.65</v>
      </c>
      <c r="Z500" s="4">
        <v>149.82</v>
      </c>
      <c r="AA500" s="4">
        <v>0</v>
      </c>
      <c r="AB500" s="4">
        <v>0</v>
      </c>
      <c r="AC500" s="4">
        <v>0</v>
      </c>
      <c r="AE500" s="4" t="s">
        <v>182</v>
      </c>
      <c r="AF500" s="4" t="s">
        <v>288</v>
      </c>
      <c r="AG500" s="4" t="s">
        <v>289</v>
      </c>
      <c r="AH500" s="4" t="s">
        <v>270</v>
      </c>
      <c r="AJ500" s="4" t="s">
        <v>288</v>
      </c>
      <c r="AK500" s="4" t="s">
        <v>302</v>
      </c>
      <c r="AL500" s="4" t="s">
        <v>359</v>
      </c>
      <c r="AM500" s="4" t="s">
        <v>330</v>
      </c>
      <c r="AO500" s="4">
        <v>117</v>
      </c>
      <c r="AP500" s="4">
        <v>10</v>
      </c>
      <c r="AQ500" s="4">
        <v>607</v>
      </c>
      <c r="AR500" s="4">
        <v>73</v>
      </c>
      <c r="AS500" s="4">
        <v>7</v>
      </c>
      <c r="AU500" s="4">
        <v>1</v>
      </c>
      <c r="AV500" s="4">
        <v>4</v>
      </c>
      <c r="AW500" s="4">
        <v>5</v>
      </c>
      <c r="AX500" s="4">
        <v>23</v>
      </c>
      <c r="AZ500" s="4">
        <v>1</v>
      </c>
      <c r="BA500" s="4">
        <v>6</v>
      </c>
      <c r="BB500" s="4">
        <v>100</v>
      </c>
      <c r="BC500" s="4">
        <v>57</v>
      </c>
      <c r="BD500" s="4">
        <v>0</v>
      </c>
      <c r="BE500" s="4">
        <v>0</v>
      </c>
      <c r="BF500" s="4">
        <v>-366832493</v>
      </c>
      <c r="BJ500" s="6">
        <v>2004</v>
      </c>
      <c r="BK500" s="7">
        <f t="shared" si="18"/>
        <v>8626.82</v>
      </c>
      <c r="BL500" s="4" t="str">
        <f>'Generic Tax Classes'!$A$2</f>
        <v>Utility Steam Production</v>
      </c>
    </row>
    <row r="501" spans="1:64" hidden="1" x14ac:dyDescent="0.2">
      <c r="A501" s="4">
        <v>2020</v>
      </c>
      <c r="B501" s="4" t="s">
        <v>11</v>
      </c>
      <c r="C501" s="4" t="s">
        <v>178</v>
      </c>
      <c r="D501" s="4" t="s">
        <v>342</v>
      </c>
      <c r="E501" s="4" t="s">
        <v>107</v>
      </c>
      <c r="F501" s="4" t="s">
        <v>301</v>
      </c>
      <c r="H501" s="4">
        <v>-3107114.52</v>
      </c>
      <c r="I501" s="4">
        <v>-3178787.97</v>
      </c>
      <c r="J501" s="4">
        <v>-2398776.98</v>
      </c>
      <c r="K501" s="4">
        <v>-141805.73000000001</v>
      </c>
      <c r="L501" s="4">
        <v>0</v>
      </c>
      <c r="M501" s="4">
        <v>0</v>
      </c>
      <c r="N501" s="4">
        <v>-3107114.52</v>
      </c>
      <c r="O501" s="4">
        <v>-3178787.97</v>
      </c>
      <c r="P501" s="4">
        <v>-2540582.71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>
        <v>0</v>
      </c>
      <c r="X501" s="4">
        <v>0</v>
      </c>
      <c r="Y501" s="4">
        <v>0</v>
      </c>
      <c r="Z501" s="4">
        <v>0</v>
      </c>
      <c r="AA501" s="4">
        <v>0</v>
      </c>
      <c r="AB501" s="4">
        <v>0</v>
      </c>
      <c r="AC501" s="4">
        <v>0</v>
      </c>
      <c r="AE501" s="4" t="s">
        <v>182</v>
      </c>
      <c r="AF501" s="4" t="s">
        <v>288</v>
      </c>
      <c r="AG501" s="4" t="s">
        <v>289</v>
      </c>
      <c r="AH501" s="4" t="s">
        <v>270</v>
      </c>
      <c r="AJ501" s="4" t="s">
        <v>288</v>
      </c>
      <c r="AK501" s="4" t="s">
        <v>302</v>
      </c>
      <c r="AM501" s="4" t="s">
        <v>330</v>
      </c>
      <c r="AO501" s="4">
        <v>117</v>
      </c>
      <c r="AP501" s="4">
        <v>10</v>
      </c>
      <c r="AQ501" s="4">
        <v>119</v>
      </c>
      <c r="AR501" s="4">
        <v>69</v>
      </c>
      <c r="AS501" s="4">
        <v>7</v>
      </c>
      <c r="AU501" s="4">
        <v>1</v>
      </c>
      <c r="AV501" s="4">
        <v>4</v>
      </c>
      <c r="AW501" s="4">
        <v>5</v>
      </c>
      <c r="AX501" s="4">
        <v>23</v>
      </c>
      <c r="AZ501" s="4">
        <v>1</v>
      </c>
      <c r="BA501" s="4">
        <v>6</v>
      </c>
      <c r="BC501" s="4">
        <v>57</v>
      </c>
      <c r="BD501" s="4">
        <v>0</v>
      </c>
      <c r="BE501" s="4">
        <v>0</v>
      </c>
      <c r="BF501" s="4">
        <v>-366832409</v>
      </c>
      <c r="BJ501" s="6">
        <v>2005</v>
      </c>
      <c r="BK501" s="7">
        <f t="shared" si="18"/>
        <v>-638205.26000000024</v>
      </c>
      <c r="BL501" s="4" t="str">
        <f t="shared" si="19"/>
        <v>20 Yr Lead/Lag Gen Mitchell</v>
      </c>
    </row>
    <row r="502" spans="1:64" hidden="1" x14ac:dyDescent="0.2">
      <c r="A502" s="4">
        <v>2020</v>
      </c>
      <c r="B502" s="4" t="s">
        <v>11</v>
      </c>
      <c r="C502" s="4" t="s">
        <v>178</v>
      </c>
      <c r="D502" s="4" t="s">
        <v>342</v>
      </c>
      <c r="E502" s="4" t="s">
        <v>107</v>
      </c>
      <c r="F502" s="4" t="s">
        <v>301</v>
      </c>
      <c r="H502" s="4">
        <v>454030.06</v>
      </c>
      <c r="I502" s="4">
        <v>454030.06</v>
      </c>
      <c r="J502" s="4">
        <v>342620.15999999997</v>
      </c>
      <c r="K502" s="4">
        <v>20254.28</v>
      </c>
      <c r="L502" s="4">
        <v>0</v>
      </c>
      <c r="M502" s="4">
        <v>0</v>
      </c>
      <c r="N502" s="4">
        <v>454030.06</v>
      </c>
      <c r="O502" s="4">
        <v>454030.06</v>
      </c>
      <c r="P502" s="4">
        <v>362874.44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  <c r="AA502" s="4">
        <v>0</v>
      </c>
      <c r="AB502" s="4">
        <v>0</v>
      </c>
      <c r="AC502" s="4">
        <v>0</v>
      </c>
      <c r="AE502" s="4" t="s">
        <v>182</v>
      </c>
      <c r="AF502" s="4" t="s">
        <v>288</v>
      </c>
      <c r="AG502" s="4" t="s">
        <v>289</v>
      </c>
      <c r="AH502" s="4" t="s">
        <v>270</v>
      </c>
      <c r="AJ502" s="4" t="s">
        <v>288</v>
      </c>
      <c r="AK502" s="4" t="s">
        <v>302</v>
      </c>
      <c r="AM502" s="4" t="s">
        <v>330</v>
      </c>
      <c r="AO502" s="4">
        <v>117</v>
      </c>
      <c r="AP502" s="4">
        <v>10</v>
      </c>
      <c r="AQ502" s="4">
        <v>119</v>
      </c>
      <c r="AR502" s="4">
        <v>69</v>
      </c>
      <c r="AS502" s="4">
        <v>7</v>
      </c>
      <c r="AU502" s="4">
        <v>1</v>
      </c>
      <c r="AV502" s="4">
        <v>4</v>
      </c>
      <c r="AW502" s="4">
        <v>5</v>
      </c>
      <c r="AX502" s="4">
        <v>23</v>
      </c>
      <c r="AZ502" s="4">
        <v>1</v>
      </c>
      <c r="BA502" s="4">
        <v>6</v>
      </c>
      <c r="BC502" s="4">
        <v>57</v>
      </c>
      <c r="BD502" s="4">
        <v>0</v>
      </c>
      <c r="BE502" s="4">
        <v>0</v>
      </c>
      <c r="BF502" s="4">
        <v>-366832401</v>
      </c>
      <c r="BJ502" s="6">
        <v>2005</v>
      </c>
      <c r="BK502" s="7">
        <f t="shared" si="18"/>
        <v>91155.62</v>
      </c>
      <c r="BL502" s="4" t="str">
        <f t="shared" si="19"/>
        <v>20 Yr Lead/Lag Gen Mitchell</v>
      </c>
    </row>
    <row r="503" spans="1:64" hidden="1" x14ac:dyDescent="0.2">
      <c r="A503" s="4">
        <v>2020</v>
      </c>
      <c r="B503" s="4" t="s">
        <v>11</v>
      </c>
      <c r="C503" s="4" t="s">
        <v>178</v>
      </c>
      <c r="D503" s="4" t="s">
        <v>343</v>
      </c>
      <c r="E503" s="4" t="s">
        <v>107</v>
      </c>
      <c r="F503" s="4" t="s">
        <v>301</v>
      </c>
      <c r="H503" s="4">
        <v>275838</v>
      </c>
      <c r="I503" s="4">
        <v>142576.5</v>
      </c>
      <c r="J503" s="4">
        <v>107591.05</v>
      </c>
      <c r="K503" s="4">
        <v>6360.34</v>
      </c>
      <c r="L503" s="4">
        <v>0</v>
      </c>
      <c r="M503" s="4">
        <v>0</v>
      </c>
      <c r="N503" s="4">
        <v>275838</v>
      </c>
      <c r="O503" s="4">
        <v>142576.5</v>
      </c>
      <c r="P503" s="4">
        <v>113951.39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>
        <v>0</v>
      </c>
      <c r="X503" s="4">
        <v>0</v>
      </c>
      <c r="Y503" s="4">
        <v>0</v>
      </c>
      <c r="Z503" s="4">
        <v>0</v>
      </c>
      <c r="AA503" s="4">
        <v>0</v>
      </c>
      <c r="AB503" s="4">
        <v>0</v>
      </c>
      <c r="AC503" s="4">
        <v>0</v>
      </c>
      <c r="AE503" s="4" t="s">
        <v>182</v>
      </c>
      <c r="AF503" s="4" t="s">
        <v>288</v>
      </c>
      <c r="AG503" s="4" t="s">
        <v>289</v>
      </c>
      <c r="AH503" s="4" t="s">
        <v>270</v>
      </c>
      <c r="AJ503" s="4" t="s">
        <v>288</v>
      </c>
      <c r="AK503" s="4" t="s">
        <v>302</v>
      </c>
      <c r="AM503" s="4" t="s">
        <v>330</v>
      </c>
      <c r="AO503" s="4">
        <v>117</v>
      </c>
      <c r="AP503" s="4">
        <v>10</v>
      </c>
      <c r="AQ503" s="4">
        <v>8015109</v>
      </c>
      <c r="AR503" s="4">
        <v>69</v>
      </c>
      <c r="AS503" s="4">
        <v>7</v>
      </c>
      <c r="AU503" s="4">
        <v>1</v>
      </c>
      <c r="AV503" s="4">
        <v>4</v>
      </c>
      <c r="AW503" s="4">
        <v>5</v>
      </c>
      <c r="AX503" s="4">
        <v>23</v>
      </c>
      <c r="AZ503" s="4">
        <v>1</v>
      </c>
      <c r="BA503" s="4">
        <v>6</v>
      </c>
      <c r="BC503" s="4">
        <v>57</v>
      </c>
      <c r="BD503" s="4">
        <v>0</v>
      </c>
      <c r="BE503" s="4">
        <v>0</v>
      </c>
      <c r="BF503" s="4">
        <v>-366832989</v>
      </c>
      <c r="BJ503" s="6">
        <v>2005</v>
      </c>
      <c r="BK503" s="7">
        <f t="shared" si="18"/>
        <v>28625.11</v>
      </c>
      <c r="BL503" s="4" t="str">
        <f t="shared" si="19"/>
        <v>20 Yr Lead/Lag Generation</v>
      </c>
    </row>
    <row r="504" spans="1:64" hidden="1" x14ac:dyDescent="0.2">
      <c r="A504" s="4">
        <v>2020</v>
      </c>
      <c r="B504" s="4" t="s">
        <v>11</v>
      </c>
      <c r="C504" s="4" t="s">
        <v>178</v>
      </c>
      <c r="D504" s="4" t="s">
        <v>338</v>
      </c>
      <c r="E504" s="4" t="s">
        <v>107</v>
      </c>
      <c r="F504" s="4" t="s">
        <v>336</v>
      </c>
      <c r="H504" s="4">
        <v>0</v>
      </c>
      <c r="I504" s="4">
        <v>51.53</v>
      </c>
      <c r="J504" s="4">
        <v>51.53</v>
      </c>
      <c r="K504" s="4">
        <v>0</v>
      </c>
      <c r="L504" s="4">
        <v>0</v>
      </c>
      <c r="M504" s="4">
        <v>0</v>
      </c>
      <c r="N504" s="4">
        <v>0</v>
      </c>
      <c r="O504" s="4">
        <v>51.53</v>
      </c>
      <c r="P504" s="4">
        <v>51.53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  <c r="AA504" s="4">
        <v>0</v>
      </c>
      <c r="AB504" s="4">
        <v>0</v>
      </c>
      <c r="AC504" s="4">
        <v>0</v>
      </c>
      <c r="AG504" s="4" t="s">
        <v>289</v>
      </c>
      <c r="AH504" s="4" t="s">
        <v>270</v>
      </c>
      <c r="AJ504" s="4" t="s">
        <v>190</v>
      </c>
      <c r="AK504" s="4" t="s">
        <v>337</v>
      </c>
      <c r="AM504" s="4" t="s">
        <v>187</v>
      </c>
      <c r="AO504" s="4">
        <v>117</v>
      </c>
      <c r="AP504" s="4">
        <v>10</v>
      </c>
      <c r="AQ504" s="4">
        <v>280</v>
      </c>
      <c r="AR504" s="4">
        <v>69</v>
      </c>
      <c r="AS504" s="4">
        <v>712</v>
      </c>
      <c r="AW504" s="4">
        <v>5</v>
      </c>
      <c r="AX504" s="4">
        <v>23</v>
      </c>
      <c r="AZ504" s="4">
        <v>3</v>
      </c>
      <c r="BA504" s="4">
        <v>1</v>
      </c>
      <c r="BC504" s="4">
        <v>0</v>
      </c>
      <c r="BD504" s="4">
        <v>0</v>
      </c>
      <c r="BE504" s="4">
        <v>0</v>
      </c>
      <c r="BF504" s="4">
        <v>-366832783</v>
      </c>
      <c r="BJ504" s="6">
        <v>2005</v>
      </c>
      <c r="BK504" s="7">
        <f t="shared" ref="BK504:BK566" si="20">O504-P504</f>
        <v>0</v>
      </c>
      <c r="BL504" s="4" t="str">
        <f t="shared" ref="BL504:BL566" si="21">D504</f>
        <v>Software Mitchell</v>
      </c>
    </row>
    <row r="505" spans="1:64" hidden="1" x14ac:dyDescent="0.2">
      <c r="A505" s="4">
        <v>2020</v>
      </c>
      <c r="B505" s="4" t="s">
        <v>11</v>
      </c>
      <c r="C505" s="4" t="s">
        <v>178</v>
      </c>
      <c r="D505" s="4" t="s">
        <v>364</v>
      </c>
      <c r="E505" s="4" t="s">
        <v>107</v>
      </c>
      <c r="F505" s="4" t="s">
        <v>301</v>
      </c>
      <c r="H505" s="4">
        <v>0</v>
      </c>
      <c r="I505" s="4">
        <v>1000000</v>
      </c>
      <c r="J505" s="4">
        <v>754620</v>
      </c>
      <c r="K505" s="4">
        <v>44610</v>
      </c>
      <c r="L505" s="4">
        <v>0</v>
      </c>
      <c r="M505" s="4">
        <v>0</v>
      </c>
      <c r="N505" s="4">
        <v>0</v>
      </c>
      <c r="O505" s="4">
        <v>1000000</v>
      </c>
      <c r="P505" s="4">
        <v>799230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4">
        <v>0</v>
      </c>
      <c r="AC505" s="4">
        <v>0</v>
      </c>
      <c r="AE505" s="4" t="s">
        <v>182</v>
      </c>
      <c r="AF505" s="4" t="s">
        <v>288</v>
      </c>
      <c r="AG505" s="4" t="s">
        <v>289</v>
      </c>
      <c r="AH505" s="4" t="s">
        <v>270</v>
      </c>
      <c r="AJ505" s="4" t="s">
        <v>288</v>
      </c>
      <c r="AK505" s="4" t="s">
        <v>302</v>
      </c>
      <c r="AM505" s="4" t="s">
        <v>187</v>
      </c>
      <c r="AO505" s="4">
        <v>117</v>
      </c>
      <c r="AP505" s="4">
        <v>10</v>
      </c>
      <c r="AQ505" s="4">
        <v>308210</v>
      </c>
      <c r="AR505" s="4">
        <v>69</v>
      </c>
      <c r="AS505" s="4">
        <v>7</v>
      </c>
      <c r="AU505" s="4">
        <v>1</v>
      </c>
      <c r="AV505" s="4">
        <v>4</v>
      </c>
      <c r="AW505" s="4">
        <v>5</v>
      </c>
      <c r="AX505" s="4">
        <v>23</v>
      </c>
      <c r="AZ505" s="4">
        <v>1</v>
      </c>
      <c r="BA505" s="4">
        <v>6</v>
      </c>
      <c r="BC505" s="4">
        <v>0</v>
      </c>
      <c r="BD505" s="4">
        <v>0</v>
      </c>
      <c r="BE505" s="4">
        <v>0</v>
      </c>
      <c r="BF505" s="4">
        <v>-366833044</v>
      </c>
      <c r="BJ505" s="6">
        <v>2005</v>
      </c>
      <c r="BK505" s="7">
        <f t="shared" si="20"/>
        <v>200770</v>
      </c>
      <c r="BL505" s="4" t="str">
        <f t="shared" si="21"/>
        <v>Utility CIAC</v>
      </c>
    </row>
    <row r="506" spans="1:64" hidden="1" x14ac:dyDescent="0.2">
      <c r="A506" s="4">
        <v>2020</v>
      </c>
      <c r="B506" s="4" t="s">
        <v>11</v>
      </c>
      <c r="C506" s="4" t="s">
        <v>178</v>
      </c>
      <c r="D506" s="4" t="s">
        <v>112</v>
      </c>
      <c r="E506" s="4" t="s">
        <v>107</v>
      </c>
      <c r="F506" s="4" t="s">
        <v>303</v>
      </c>
      <c r="H506" s="4">
        <v>214012.95</v>
      </c>
      <c r="I506" s="4">
        <v>221594.95</v>
      </c>
      <c r="J506" s="4">
        <v>221594.95</v>
      </c>
      <c r="K506" s="4">
        <v>0</v>
      </c>
      <c r="L506" s="4">
        <v>0</v>
      </c>
      <c r="M506" s="4">
        <v>0</v>
      </c>
      <c r="N506" s="4">
        <v>214012.95</v>
      </c>
      <c r="O506" s="4">
        <v>221594.95</v>
      </c>
      <c r="P506" s="4">
        <v>221594.95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  <c r="AA506" s="4">
        <v>0</v>
      </c>
      <c r="AB506" s="4">
        <v>0</v>
      </c>
      <c r="AC506" s="4">
        <v>0</v>
      </c>
      <c r="AE506" s="4" t="s">
        <v>182</v>
      </c>
      <c r="AF506" s="4" t="s">
        <v>288</v>
      </c>
      <c r="AG506" s="4" t="s">
        <v>289</v>
      </c>
      <c r="AH506" s="4" t="s">
        <v>270</v>
      </c>
      <c r="AJ506" s="4" t="s">
        <v>288</v>
      </c>
      <c r="AK506" s="4" t="s">
        <v>304</v>
      </c>
      <c r="AM506" s="4" t="s">
        <v>187</v>
      </c>
      <c r="AO506" s="4">
        <v>117</v>
      </c>
      <c r="AP506" s="4">
        <v>10</v>
      </c>
      <c r="AQ506" s="4">
        <v>109040</v>
      </c>
      <c r="AR506" s="4">
        <v>69</v>
      </c>
      <c r="AS506" s="4">
        <v>3</v>
      </c>
      <c r="AU506" s="4">
        <v>1</v>
      </c>
      <c r="AV506" s="4">
        <v>4</v>
      </c>
      <c r="AW506" s="4">
        <v>5</v>
      </c>
      <c r="AX506" s="4">
        <v>23</v>
      </c>
      <c r="AZ506" s="4">
        <v>1</v>
      </c>
      <c r="BA506" s="4">
        <v>3</v>
      </c>
      <c r="BC506" s="4">
        <v>0</v>
      </c>
      <c r="BD506" s="4">
        <v>0</v>
      </c>
      <c r="BE506" s="4">
        <v>0</v>
      </c>
      <c r="BF506" s="4">
        <v>-366833019</v>
      </c>
      <c r="BJ506" s="6">
        <v>2005</v>
      </c>
      <c r="BK506" s="7">
        <f t="shared" si="20"/>
        <v>0</v>
      </c>
      <c r="BL506" s="4" t="str">
        <f t="shared" si="21"/>
        <v>Utility General Plant</v>
      </c>
    </row>
    <row r="507" spans="1:64" hidden="1" x14ac:dyDescent="0.2">
      <c r="A507" s="4">
        <v>2020</v>
      </c>
      <c r="B507" s="4" t="s">
        <v>11</v>
      </c>
      <c r="C507" s="4" t="s">
        <v>178</v>
      </c>
      <c r="D507" s="4" t="s">
        <v>272</v>
      </c>
      <c r="E507" s="4" t="s">
        <v>107</v>
      </c>
      <c r="F507" s="4" t="s">
        <v>303</v>
      </c>
      <c r="H507" s="4">
        <v>71200.06</v>
      </c>
      <c r="I507" s="4">
        <v>69695.03</v>
      </c>
      <c r="J507" s="4">
        <v>69695.03</v>
      </c>
      <c r="K507" s="4">
        <v>0</v>
      </c>
      <c r="L507" s="4">
        <v>0</v>
      </c>
      <c r="M507" s="4">
        <v>0</v>
      </c>
      <c r="N507" s="4">
        <v>71200.06</v>
      </c>
      <c r="O507" s="4">
        <v>69695.03</v>
      </c>
      <c r="P507" s="4">
        <v>69695.03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  <c r="AA507" s="4">
        <v>0</v>
      </c>
      <c r="AB507" s="4">
        <v>0</v>
      </c>
      <c r="AC507" s="4">
        <v>0</v>
      </c>
      <c r="AE507" s="4" t="s">
        <v>182</v>
      </c>
      <c r="AF507" s="4" t="s">
        <v>288</v>
      </c>
      <c r="AG507" s="4" t="s">
        <v>289</v>
      </c>
      <c r="AH507" s="4" t="s">
        <v>270</v>
      </c>
      <c r="AJ507" s="4" t="s">
        <v>288</v>
      </c>
      <c r="AK507" s="4" t="s">
        <v>304</v>
      </c>
      <c r="AM507" s="4" t="s">
        <v>187</v>
      </c>
      <c r="AO507" s="4">
        <v>117</v>
      </c>
      <c r="AP507" s="4">
        <v>10</v>
      </c>
      <c r="AQ507" s="4">
        <v>484</v>
      </c>
      <c r="AR507" s="4">
        <v>69</v>
      </c>
      <c r="AS507" s="4">
        <v>3</v>
      </c>
      <c r="AU507" s="4">
        <v>1</v>
      </c>
      <c r="AV507" s="4">
        <v>4</v>
      </c>
      <c r="AW507" s="4">
        <v>5</v>
      </c>
      <c r="AX507" s="4">
        <v>23</v>
      </c>
      <c r="AZ507" s="4">
        <v>1</v>
      </c>
      <c r="BA507" s="4">
        <v>3</v>
      </c>
      <c r="BC507" s="4">
        <v>0</v>
      </c>
      <c r="BD507" s="4">
        <v>0</v>
      </c>
      <c r="BE507" s="4">
        <v>0</v>
      </c>
      <c r="BF507" s="4">
        <v>-366832426</v>
      </c>
      <c r="BJ507" s="6">
        <v>2005</v>
      </c>
      <c r="BK507" s="7">
        <f t="shared" si="20"/>
        <v>0</v>
      </c>
      <c r="BL507" s="4" t="str">
        <f>'Generic Tax Classes'!$A$4</f>
        <v>Utility General Plant</v>
      </c>
    </row>
    <row r="508" spans="1:64" hidden="1" x14ac:dyDescent="0.2">
      <c r="A508" s="4">
        <v>2020</v>
      </c>
      <c r="B508" s="4" t="s">
        <v>11</v>
      </c>
      <c r="C508" s="4" t="s">
        <v>178</v>
      </c>
      <c r="D508" s="4" t="s">
        <v>104</v>
      </c>
      <c r="E508" s="4" t="s">
        <v>107</v>
      </c>
      <c r="F508" s="4" t="s">
        <v>301</v>
      </c>
      <c r="H508" s="4">
        <v>0</v>
      </c>
      <c r="I508" s="4">
        <v>193452.71</v>
      </c>
      <c r="J508" s="4">
        <v>145983.64000000001</v>
      </c>
      <c r="K508" s="4">
        <v>8629.93</v>
      </c>
      <c r="L508" s="4">
        <v>0</v>
      </c>
      <c r="M508" s="4">
        <v>0</v>
      </c>
      <c r="N508" s="4">
        <v>0</v>
      </c>
      <c r="O508" s="4">
        <v>193452.71</v>
      </c>
      <c r="P508" s="4">
        <v>154613.57</v>
      </c>
      <c r="Q508" s="4">
        <v>0</v>
      </c>
      <c r="R508" s="4">
        <v>0</v>
      </c>
      <c r="S508" s="4">
        <v>0</v>
      </c>
      <c r="T508" s="4">
        <v>193452.72</v>
      </c>
      <c r="U508" s="4">
        <v>193452.72</v>
      </c>
      <c r="V508" s="4">
        <v>0</v>
      </c>
      <c r="W508" s="4">
        <v>0</v>
      </c>
      <c r="X508" s="4">
        <v>0</v>
      </c>
      <c r="Y508" s="4">
        <v>0</v>
      </c>
      <c r="Z508" s="4">
        <v>0</v>
      </c>
      <c r="AA508" s="4">
        <v>0</v>
      </c>
      <c r="AB508" s="4">
        <v>0</v>
      </c>
      <c r="AC508" s="4">
        <v>0</v>
      </c>
      <c r="AE508" s="4" t="s">
        <v>182</v>
      </c>
      <c r="AF508" s="4" t="s">
        <v>288</v>
      </c>
      <c r="AG508" s="4" t="s">
        <v>289</v>
      </c>
      <c r="AH508" s="4" t="s">
        <v>270</v>
      </c>
      <c r="AJ508" s="4" t="s">
        <v>288</v>
      </c>
      <c r="AK508" s="4" t="s">
        <v>302</v>
      </c>
      <c r="AM508" s="4" t="s">
        <v>330</v>
      </c>
      <c r="AO508" s="4">
        <v>117</v>
      </c>
      <c r="AP508" s="4">
        <v>10</v>
      </c>
      <c r="AQ508" s="4">
        <v>101030</v>
      </c>
      <c r="AR508" s="4">
        <v>69</v>
      </c>
      <c r="AS508" s="4">
        <v>7</v>
      </c>
      <c r="AU508" s="4">
        <v>1</v>
      </c>
      <c r="AV508" s="4">
        <v>4</v>
      </c>
      <c r="AW508" s="4">
        <v>5</v>
      </c>
      <c r="AX508" s="4">
        <v>23</v>
      </c>
      <c r="AZ508" s="4">
        <v>1</v>
      </c>
      <c r="BA508" s="4">
        <v>6</v>
      </c>
      <c r="BC508" s="4">
        <v>57</v>
      </c>
      <c r="BD508" s="4">
        <v>0</v>
      </c>
      <c r="BE508" s="4">
        <v>0</v>
      </c>
      <c r="BF508" s="4">
        <v>-366832991</v>
      </c>
      <c r="BJ508" s="6">
        <v>2005</v>
      </c>
      <c r="BK508" s="7">
        <f t="shared" si="20"/>
        <v>38839.139999999985</v>
      </c>
      <c r="BL508" s="4" t="str">
        <f t="shared" si="21"/>
        <v>Utility Steam Production</v>
      </c>
    </row>
    <row r="509" spans="1:64" hidden="1" x14ac:dyDescent="0.2">
      <c r="A509" s="4">
        <v>2020</v>
      </c>
      <c r="B509" s="4" t="s">
        <v>11</v>
      </c>
      <c r="C509" s="4" t="s">
        <v>178</v>
      </c>
      <c r="D509" s="4" t="s">
        <v>230</v>
      </c>
      <c r="E509" s="4" t="s">
        <v>107</v>
      </c>
      <c r="F509" s="4" t="s">
        <v>301</v>
      </c>
      <c r="H509" s="4">
        <v>3672366.62</v>
      </c>
      <c r="I509" s="4">
        <v>1233.8599999999999</v>
      </c>
      <c r="J509" s="4">
        <v>944.24</v>
      </c>
      <c r="K509" s="4">
        <v>54.95</v>
      </c>
      <c r="L509" s="4">
        <v>0</v>
      </c>
      <c r="M509" s="4">
        <v>4225.05</v>
      </c>
      <c r="N509" s="4">
        <v>3548203.71</v>
      </c>
      <c r="O509" s="4">
        <v>1229.8</v>
      </c>
      <c r="P509" s="4">
        <v>996</v>
      </c>
      <c r="Q509" s="4">
        <v>0</v>
      </c>
      <c r="R509" s="4">
        <v>4.0599999999999996</v>
      </c>
      <c r="S509" s="4">
        <v>33.76</v>
      </c>
      <c r="T509" s="4">
        <v>115.47</v>
      </c>
      <c r="U509" s="4">
        <v>149.22999999999999</v>
      </c>
      <c r="V509" s="4">
        <v>33.76</v>
      </c>
      <c r="W509" s="4">
        <v>0</v>
      </c>
      <c r="X509" s="4">
        <v>0</v>
      </c>
      <c r="Y509" s="4">
        <v>26899.63</v>
      </c>
      <c r="Z509" s="4">
        <v>4225.91</v>
      </c>
      <c r="AA509" s="4">
        <v>0</v>
      </c>
      <c r="AB509" s="4">
        <v>0</v>
      </c>
      <c r="AC509" s="4">
        <v>0</v>
      </c>
      <c r="AE509" s="4" t="s">
        <v>182</v>
      </c>
      <c r="AF509" s="4" t="s">
        <v>288</v>
      </c>
      <c r="AG509" s="4" t="s">
        <v>289</v>
      </c>
      <c r="AH509" s="4" t="s">
        <v>270</v>
      </c>
      <c r="AJ509" s="4" t="s">
        <v>288</v>
      </c>
      <c r="AK509" s="4" t="s">
        <v>302</v>
      </c>
      <c r="AM509" s="4" t="s">
        <v>330</v>
      </c>
      <c r="AO509" s="4">
        <v>117</v>
      </c>
      <c r="AP509" s="4">
        <v>10</v>
      </c>
      <c r="AQ509" s="4">
        <v>607</v>
      </c>
      <c r="AR509" s="4">
        <v>69</v>
      </c>
      <c r="AS509" s="4">
        <v>7</v>
      </c>
      <c r="AU509" s="4">
        <v>1</v>
      </c>
      <c r="AV509" s="4">
        <v>4</v>
      </c>
      <c r="AW509" s="4">
        <v>5</v>
      </c>
      <c r="AX509" s="4">
        <v>23</v>
      </c>
      <c r="AZ509" s="4">
        <v>1</v>
      </c>
      <c r="BA509" s="4">
        <v>6</v>
      </c>
      <c r="BC509" s="4">
        <v>57</v>
      </c>
      <c r="BD509" s="4">
        <v>0</v>
      </c>
      <c r="BE509" s="4">
        <v>0</v>
      </c>
      <c r="BF509" s="4">
        <v>-366832412</v>
      </c>
      <c r="BJ509" s="6">
        <v>2005</v>
      </c>
      <c r="BK509" s="7">
        <f t="shared" si="20"/>
        <v>233.79999999999995</v>
      </c>
      <c r="BL509" s="4" t="str">
        <f>'Generic Tax Classes'!$A$2</f>
        <v>Utility Steam Production</v>
      </c>
    </row>
    <row r="510" spans="1:64" hidden="1" x14ac:dyDescent="0.2">
      <c r="A510" s="4">
        <v>2020</v>
      </c>
      <c r="B510" s="4" t="s">
        <v>11</v>
      </c>
      <c r="C510" s="4" t="s">
        <v>178</v>
      </c>
      <c r="D510" s="4" t="s">
        <v>230</v>
      </c>
      <c r="E510" s="4" t="s">
        <v>107</v>
      </c>
      <c r="F510" s="4" t="s">
        <v>301</v>
      </c>
      <c r="H510" s="4">
        <v>2149372.46</v>
      </c>
      <c r="I510" s="4">
        <v>5449984.9900000002</v>
      </c>
      <c r="J510" s="4">
        <v>4112671.47</v>
      </c>
      <c r="K510" s="4">
        <v>242704.63</v>
      </c>
      <c r="L510" s="4">
        <v>0</v>
      </c>
      <c r="M510" s="4">
        <v>-1719.12</v>
      </c>
      <c r="N510" s="4">
        <v>2076702.08</v>
      </c>
      <c r="O510" s="4">
        <v>5431190.9500000002</v>
      </c>
      <c r="P510" s="4">
        <v>4340774.53</v>
      </c>
      <c r="Q510" s="4">
        <v>0</v>
      </c>
      <c r="R510" s="4">
        <v>18794.04</v>
      </c>
      <c r="S510" s="4">
        <v>156461.26</v>
      </c>
      <c r="T510" s="4">
        <v>266457.46000000002</v>
      </c>
      <c r="U510" s="4">
        <v>422918.72</v>
      </c>
      <c r="V510" s="4">
        <v>156461.26</v>
      </c>
      <c r="W510" s="4">
        <v>0</v>
      </c>
      <c r="X510" s="4">
        <v>0</v>
      </c>
      <c r="Y510" s="4">
        <v>15743.88</v>
      </c>
      <c r="Z510" s="4">
        <v>2473.35</v>
      </c>
      <c r="AA510" s="4">
        <v>0</v>
      </c>
      <c r="AB510" s="4">
        <v>0</v>
      </c>
      <c r="AC510" s="4">
        <v>0</v>
      </c>
      <c r="AE510" s="4" t="s">
        <v>182</v>
      </c>
      <c r="AF510" s="4" t="s">
        <v>288</v>
      </c>
      <c r="AG510" s="4" t="s">
        <v>289</v>
      </c>
      <c r="AH510" s="4" t="s">
        <v>270</v>
      </c>
      <c r="AJ510" s="4" t="s">
        <v>288</v>
      </c>
      <c r="AK510" s="4" t="s">
        <v>302</v>
      </c>
      <c r="AM510" s="4" t="s">
        <v>330</v>
      </c>
      <c r="AO510" s="4">
        <v>117</v>
      </c>
      <c r="AP510" s="4">
        <v>10</v>
      </c>
      <c r="AQ510" s="4">
        <v>607</v>
      </c>
      <c r="AR510" s="4">
        <v>69</v>
      </c>
      <c r="AS510" s="4">
        <v>7</v>
      </c>
      <c r="AU510" s="4">
        <v>1</v>
      </c>
      <c r="AV510" s="4">
        <v>4</v>
      </c>
      <c r="AW510" s="4">
        <v>5</v>
      </c>
      <c r="AX510" s="4">
        <v>23</v>
      </c>
      <c r="AZ510" s="4">
        <v>1</v>
      </c>
      <c r="BA510" s="4">
        <v>6</v>
      </c>
      <c r="BC510" s="4">
        <v>57</v>
      </c>
      <c r="BD510" s="4">
        <v>0</v>
      </c>
      <c r="BE510" s="4">
        <v>0</v>
      </c>
      <c r="BF510" s="4">
        <v>-366832385</v>
      </c>
      <c r="BJ510" s="6">
        <v>2005</v>
      </c>
      <c r="BK510" s="7">
        <f t="shared" si="20"/>
        <v>1090416.42</v>
      </c>
      <c r="BL510" s="4" t="str">
        <f>'Generic Tax Classes'!$A$2</f>
        <v>Utility Steam Production</v>
      </c>
    </row>
    <row r="511" spans="1:64" hidden="1" x14ac:dyDescent="0.2">
      <c r="A511" s="4">
        <v>2020</v>
      </c>
      <c r="B511" s="4" t="s">
        <v>11</v>
      </c>
      <c r="C511" s="4" t="s">
        <v>178</v>
      </c>
      <c r="D511" s="4" t="s">
        <v>230</v>
      </c>
      <c r="E511" s="4" t="s">
        <v>365</v>
      </c>
      <c r="F511" s="4" t="s">
        <v>301</v>
      </c>
      <c r="H511" s="4">
        <v>735277.13</v>
      </c>
      <c r="I511" s="4">
        <v>458816.49</v>
      </c>
      <c r="J511" s="4">
        <v>346244.99</v>
      </c>
      <c r="K511" s="4">
        <v>20434.349999999999</v>
      </c>
      <c r="L511" s="4">
        <v>0</v>
      </c>
      <c r="M511" s="4">
        <v>511.6</v>
      </c>
      <c r="N511" s="4">
        <v>710417.37</v>
      </c>
      <c r="O511" s="4">
        <v>457316.76</v>
      </c>
      <c r="P511" s="4">
        <v>365514.13</v>
      </c>
      <c r="Q511" s="4">
        <v>0</v>
      </c>
      <c r="R511" s="4">
        <v>1499.73</v>
      </c>
      <c r="S511" s="4">
        <v>12485.3</v>
      </c>
      <c r="T511" s="4">
        <v>45181.33</v>
      </c>
      <c r="U511" s="4">
        <v>57666.63</v>
      </c>
      <c r="V511" s="4">
        <v>12485.3</v>
      </c>
      <c r="W511" s="4">
        <v>0</v>
      </c>
      <c r="X511" s="4">
        <v>0</v>
      </c>
      <c r="Y511" s="4">
        <v>5385.81</v>
      </c>
      <c r="Z511" s="4">
        <v>846.11</v>
      </c>
      <c r="AA511" s="4">
        <v>0</v>
      </c>
      <c r="AB511" s="4">
        <v>0</v>
      </c>
      <c r="AC511" s="4">
        <v>0</v>
      </c>
      <c r="AE511" s="4" t="s">
        <v>182</v>
      </c>
      <c r="AF511" s="4" t="s">
        <v>288</v>
      </c>
      <c r="AG511" s="4" t="s">
        <v>289</v>
      </c>
      <c r="AH511" s="4" t="s">
        <v>270</v>
      </c>
      <c r="AJ511" s="4" t="s">
        <v>288</v>
      </c>
      <c r="AK511" s="4" t="s">
        <v>302</v>
      </c>
      <c r="AL511" s="4" t="s">
        <v>351</v>
      </c>
      <c r="AM511" s="4" t="s">
        <v>330</v>
      </c>
      <c r="AO511" s="4">
        <v>117</v>
      </c>
      <c r="AP511" s="4">
        <v>10</v>
      </c>
      <c r="AQ511" s="4">
        <v>607</v>
      </c>
      <c r="AR511" s="4">
        <v>74</v>
      </c>
      <c r="AS511" s="4">
        <v>7</v>
      </c>
      <c r="AU511" s="4">
        <v>1</v>
      </c>
      <c r="AV511" s="4">
        <v>4</v>
      </c>
      <c r="AW511" s="4">
        <v>5</v>
      </c>
      <c r="AX511" s="4">
        <v>23</v>
      </c>
      <c r="AZ511" s="4">
        <v>1</v>
      </c>
      <c r="BA511" s="4">
        <v>6</v>
      </c>
      <c r="BB511" s="4">
        <v>99</v>
      </c>
      <c r="BC511" s="4">
        <v>57</v>
      </c>
      <c r="BD511" s="4">
        <v>0</v>
      </c>
      <c r="BE511" s="4">
        <v>0</v>
      </c>
      <c r="BF511" s="4">
        <v>-366832405</v>
      </c>
      <c r="BJ511" s="6">
        <v>2005</v>
      </c>
      <c r="BK511" s="7">
        <f t="shared" si="20"/>
        <v>91802.63</v>
      </c>
      <c r="BL511" s="4" t="str">
        <f>'Generic Tax Classes'!$A$2</f>
        <v>Utility Steam Production</v>
      </c>
    </row>
    <row r="512" spans="1:64" hidden="1" x14ac:dyDescent="0.2">
      <c r="A512" s="4">
        <v>2020</v>
      </c>
      <c r="B512" s="4" t="s">
        <v>11</v>
      </c>
      <c r="C512" s="4" t="s">
        <v>178</v>
      </c>
      <c r="D512" s="4" t="s">
        <v>230</v>
      </c>
      <c r="E512" s="4" t="s">
        <v>366</v>
      </c>
      <c r="F512" s="4" t="s">
        <v>301</v>
      </c>
      <c r="H512" s="4">
        <v>107002.97</v>
      </c>
      <c r="I512" s="4">
        <v>53373.65</v>
      </c>
      <c r="J512" s="4">
        <v>40276.83</v>
      </c>
      <c r="K512" s="4">
        <v>2377.0300000000002</v>
      </c>
      <c r="L512" s="4">
        <v>0</v>
      </c>
      <c r="M512" s="4">
        <v>83.48</v>
      </c>
      <c r="N512" s="4">
        <v>103385.19</v>
      </c>
      <c r="O512" s="4">
        <v>53195.91</v>
      </c>
      <c r="P512" s="4">
        <v>42515.77</v>
      </c>
      <c r="Q512" s="4">
        <v>0</v>
      </c>
      <c r="R512" s="4">
        <v>177.74</v>
      </c>
      <c r="S512" s="4">
        <v>1479.72</v>
      </c>
      <c r="T512" s="4">
        <v>4350.82</v>
      </c>
      <c r="U512" s="4">
        <v>5830.54</v>
      </c>
      <c r="V512" s="4">
        <v>1479.72</v>
      </c>
      <c r="W512" s="4">
        <v>0</v>
      </c>
      <c r="X512" s="4">
        <v>0</v>
      </c>
      <c r="Y512" s="4">
        <v>783.78</v>
      </c>
      <c r="Z512" s="4">
        <v>123.13</v>
      </c>
      <c r="AA512" s="4">
        <v>0</v>
      </c>
      <c r="AB512" s="4">
        <v>0</v>
      </c>
      <c r="AC512" s="4">
        <v>0</v>
      </c>
      <c r="AE512" s="4" t="s">
        <v>182</v>
      </c>
      <c r="AF512" s="4" t="s">
        <v>288</v>
      </c>
      <c r="AG512" s="4" t="s">
        <v>289</v>
      </c>
      <c r="AH512" s="4" t="s">
        <v>270</v>
      </c>
      <c r="AJ512" s="4" t="s">
        <v>288</v>
      </c>
      <c r="AK512" s="4" t="s">
        <v>302</v>
      </c>
      <c r="AL512" s="4" t="s">
        <v>359</v>
      </c>
      <c r="AM512" s="4" t="s">
        <v>187</v>
      </c>
      <c r="AO512" s="4">
        <v>117</v>
      </c>
      <c r="AP512" s="4">
        <v>10</v>
      </c>
      <c r="AQ512" s="4">
        <v>607</v>
      </c>
      <c r="AR512" s="4">
        <v>75</v>
      </c>
      <c r="AS512" s="4">
        <v>7</v>
      </c>
      <c r="AU512" s="4">
        <v>1</v>
      </c>
      <c r="AV512" s="4">
        <v>4</v>
      </c>
      <c r="AW512" s="4">
        <v>5</v>
      </c>
      <c r="AX512" s="4">
        <v>23</v>
      </c>
      <c r="AZ512" s="4">
        <v>1</v>
      </c>
      <c r="BA512" s="4">
        <v>6</v>
      </c>
      <c r="BB512" s="4">
        <v>100</v>
      </c>
      <c r="BC512" s="4">
        <v>0</v>
      </c>
      <c r="BD512" s="4">
        <v>0</v>
      </c>
      <c r="BE512" s="4">
        <v>0</v>
      </c>
      <c r="BF512" s="4">
        <v>-366832327</v>
      </c>
      <c r="BJ512" s="6">
        <v>2005</v>
      </c>
      <c r="BK512" s="7">
        <f t="shared" si="20"/>
        <v>10680.140000000007</v>
      </c>
      <c r="BL512" s="4" t="str">
        <f>'Generic Tax Classes'!$A$2</f>
        <v>Utility Steam Production</v>
      </c>
    </row>
    <row r="513" spans="1:64" hidden="1" x14ac:dyDescent="0.2">
      <c r="A513" s="4">
        <v>2020</v>
      </c>
      <c r="B513" s="4" t="s">
        <v>11</v>
      </c>
      <c r="C513" s="4" t="s">
        <v>178</v>
      </c>
      <c r="D513" s="4" t="s">
        <v>342</v>
      </c>
      <c r="E513" s="4" t="s">
        <v>367</v>
      </c>
      <c r="F513" s="4" t="s">
        <v>301</v>
      </c>
      <c r="H513" s="4">
        <v>-916233.7</v>
      </c>
      <c r="I513" s="4">
        <v>-1449906.07</v>
      </c>
      <c r="J513" s="4">
        <v>-1029433.32</v>
      </c>
      <c r="K513" s="4">
        <v>-64694.81</v>
      </c>
      <c r="L513" s="4">
        <v>0</v>
      </c>
      <c r="M513" s="4">
        <v>0</v>
      </c>
      <c r="N513" s="4">
        <v>-916233.7</v>
      </c>
      <c r="O513" s="4">
        <v>-1449906.07</v>
      </c>
      <c r="P513" s="4">
        <v>-1094128.1299999999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>
        <v>0</v>
      </c>
      <c r="X513" s="4">
        <v>0</v>
      </c>
      <c r="Y513" s="4">
        <v>0</v>
      </c>
      <c r="Z513" s="4">
        <v>0</v>
      </c>
      <c r="AA513" s="4">
        <v>0</v>
      </c>
      <c r="AB513" s="4">
        <v>0</v>
      </c>
      <c r="AC513" s="4">
        <v>0</v>
      </c>
      <c r="AE513" s="4" t="s">
        <v>182</v>
      </c>
      <c r="AF513" s="4" t="s">
        <v>288</v>
      </c>
      <c r="AG513" s="4" t="s">
        <v>289</v>
      </c>
      <c r="AH513" s="4" t="s">
        <v>270</v>
      </c>
      <c r="AJ513" s="4" t="s">
        <v>288</v>
      </c>
      <c r="AK513" s="4" t="s">
        <v>302</v>
      </c>
      <c r="AM513" s="4" t="s">
        <v>330</v>
      </c>
      <c r="AO513" s="4">
        <v>117</v>
      </c>
      <c r="AP513" s="4">
        <v>10</v>
      </c>
      <c r="AQ513" s="4">
        <v>119</v>
      </c>
      <c r="AR513" s="4">
        <v>70</v>
      </c>
      <c r="AS513" s="4">
        <v>7</v>
      </c>
      <c r="AU513" s="4">
        <v>1</v>
      </c>
      <c r="AV513" s="4">
        <v>4</v>
      </c>
      <c r="AW513" s="4">
        <v>5</v>
      </c>
      <c r="AX513" s="4">
        <v>23</v>
      </c>
      <c r="AZ513" s="4">
        <v>1</v>
      </c>
      <c r="BA513" s="4">
        <v>6</v>
      </c>
      <c r="BC513" s="4">
        <v>57</v>
      </c>
      <c r="BD513" s="4">
        <v>0</v>
      </c>
      <c r="BE513" s="4">
        <v>0</v>
      </c>
      <c r="BF513" s="4">
        <v>-366832463</v>
      </c>
      <c r="BJ513" s="6">
        <v>2006</v>
      </c>
      <c r="BK513" s="7">
        <f t="shared" si="20"/>
        <v>-355777.94000000018</v>
      </c>
      <c r="BL513" s="4" t="str">
        <f t="shared" si="21"/>
        <v>20 Yr Lead/Lag Gen Mitchell</v>
      </c>
    </row>
    <row r="514" spans="1:64" hidden="1" x14ac:dyDescent="0.2">
      <c r="A514" s="4">
        <v>2020</v>
      </c>
      <c r="B514" s="4" t="s">
        <v>11</v>
      </c>
      <c r="C514" s="4" t="s">
        <v>178</v>
      </c>
      <c r="D514" s="4" t="s">
        <v>342</v>
      </c>
      <c r="E514" s="4" t="s">
        <v>367</v>
      </c>
      <c r="F514" s="4" t="s">
        <v>301</v>
      </c>
      <c r="H514" s="4">
        <v>-1020508.72</v>
      </c>
      <c r="I514" s="4">
        <v>-1020508.72</v>
      </c>
      <c r="J514" s="4">
        <v>-724561.18</v>
      </c>
      <c r="K514" s="4">
        <v>-45535.1</v>
      </c>
      <c r="L514" s="4">
        <v>0</v>
      </c>
      <c r="M514" s="4">
        <v>0</v>
      </c>
      <c r="N514" s="4">
        <v>-1020508.72</v>
      </c>
      <c r="O514" s="4">
        <v>-1020508.72</v>
      </c>
      <c r="P514" s="4">
        <v>-770096.28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  <c r="AA514" s="4">
        <v>0</v>
      </c>
      <c r="AB514" s="4">
        <v>0</v>
      </c>
      <c r="AC514" s="4">
        <v>0</v>
      </c>
      <c r="AE514" s="4" t="s">
        <v>182</v>
      </c>
      <c r="AF514" s="4" t="s">
        <v>288</v>
      </c>
      <c r="AG514" s="4" t="s">
        <v>289</v>
      </c>
      <c r="AH514" s="4" t="s">
        <v>270</v>
      </c>
      <c r="AJ514" s="4" t="s">
        <v>288</v>
      </c>
      <c r="AK514" s="4" t="s">
        <v>302</v>
      </c>
      <c r="AM514" s="4" t="s">
        <v>330</v>
      </c>
      <c r="AO514" s="4">
        <v>117</v>
      </c>
      <c r="AP514" s="4">
        <v>10</v>
      </c>
      <c r="AQ514" s="4">
        <v>119</v>
      </c>
      <c r="AR514" s="4">
        <v>70</v>
      </c>
      <c r="AS514" s="4">
        <v>7</v>
      </c>
      <c r="AU514" s="4">
        <v>1</v>
      </c>
      <c r="AV514" s="4">
        <v>4</v>
      </c>
      <c r="AW514" s="4">
        <v>5</v>
      </c>
      <c r="AX514" s="4">
        <v>23</v>
      </c>
      <c r="AZ514" s="4">
        <v>1</v>
      </c>
      <c r="BA514" s="4">
        <v>6</v>
      </c>
      <c r="BC514" s="4">
        <v>57</v>
      </c>
      <c r="BD514" s="4">
        <v>0</v>
      </c>
      <c r="BE514" s="4">
        <v>0</v>
      </c>
      <c r="BF514" s="4">
        <v>-366832444</v>
      </c>
      <c r="BJ514" s="6">
        <v>2006</v>
      </c>
      <c r="BK514" s="7">
        <f t="shared" si="20"/>
        <v>-250412.43999999994</v>
      </c>
      <c r="BL514" s="4" t="str">
        <f t="shared" si="21"/>
        <v>20 Yr Lead/Lag Gen Mitchell</v>
      </c>
    </row>
    <row r="515" spans="1:64" hidden="1" x14ac:dyDescent="0.2">
      <c r="A515" s="4">
        <v>2020</v>
      </c>
      <c r="B515" s="4" t="s">
        <v>11</v>
      </c>
      <c r="C515" s="4" t="s">
        <v>178</v>
      </c>
      <c r="D515" s="4" t="s">
        <v>343</v>
      </c>
      <c r="E515" s="4" t="s">
        <v>367</v>
      </c>
      <c r="F515" s="4" t="s">
        <v>301</v>
      </c>
      <c r="H515" s="4">
        <v>-389502</v>
      </c>
      <c r="I515" s="4">
        <v>-583185.21</v>
      </c>
      <c r="J515" s="4">
        <v>-414061.49</v>
      </c>
      <c r="K515" s="4">
        <v>-26021.72</v>
      </c>
      <c r="L515" s="4">
        <v>0</v>
      </c>
      <c r="M515" s="4">
        <v>0</v>
      </c>
      <c r="N515" s="4">
        <v>-389502</v>
      </c>
      <c r="O515" s="4">
        <v>-583185.21</v>
      </c>
      <c r="P515" s="4">
        <v>-440083.21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  <c r="Z515" s="4">
        <v>0</v>
      </c>
      <c r="AA515" s="4">
        <v>0</v>
      </c>
      <c r="AB515" s="4">
        <v>0</v>
      </c>
      <c r="AC515" s="4">
        <v>0</v>
      </c>
      <c r="AE515" s="4" t="s">
        <v>182</v>
      </c>
      <c r="AF515" s="4" t="s">
        <v>288</v>
      </c>
      <c r="AG515" s="4" t="s">
        <v>289</v>
      </c>
      <c r="AH515" s="4" t="s">
        <v>270</v>
      </c>
      <c r="AJ515" s="4" t="s">
        <v>288</v>
      </c>
      <c r="AK515" s="4" t="s">
        <v>302</v>
      </c>
      <c r="AM515" s="4" t="s">
        <v>330</v>
      </c>
      <c r="AO515" s="4">
        <v>117</v>
      </c>
      <c r="AP515" s="4">
        <v>10</v>
      </c>
      <c r="AQ515" s="4">
        <v>8015109</v>
      </c>
      <c r="AR515" s="4">
        <v>70</v>
      </c>
      <c r="AS515" s="4">
        <v>7</v>
      </c>
      <c r="AU515" s="4">
        <v>1</v>
      </c>
      <c r="AV515" s="4">
        <v>4</v>
      </c>
      <c r="AW515" s="4">
        <v>5</v>
      </c>
      <c r="AX515" s="4">
        <v>23</v>
      </c>
      <c r="AZ515" s="4">
        <v>1</v>
      </c>
      <c r="BA515" s="4">
        <v>6</v>
      </c>
      <c r="BC515" s="4">
        <v>57</v>
      </c>
      <c r="BD515" s="4">
        <v>0</v>
      </c>
      <c r="BE515" s="4">
        <v>0</v>
      </c>
      <c r="BF515" s="4">
        <v>-366832965</v>
      </c>
      <c r="BJ515" s="6">
        <v>2006</v>
      </c>
      <c r="BK515" s="7">
        <f t="shared" si="20"/>
        <v>-143101.99999999994</v>
      </c>
      <c r="BL515" s="4" t="str">
        <f t="shared" si="21"/>
        <v>20 Yr Lead/Lag Generation</v>
      </c>
    </row>
    <row r="516" spans="1:64" hidden="1" x14ac:dyDescent="0.2">
      <c r="A516" s="4">
        <v>2020</v>
      </c>
      <c r="B516" s="4" t="s">
        <v>11</v>
      </c>
      <c r="C516" s="4" t="s">
        <v>178</v>
      </c>
      <c r="D516" s="4" t="s">
        <v>334</v>
      </c>
      <c r="E516" s="4" t="s">
        <v>367</v>
      </c>
      <c r="F516" s="4" t="s">
        <v>336</v>
      </c>
      <c r="H516" s="4">
        <v>0</v>
      </c>
      <c r="I516" s="4">
        <v>1236.6600000000001</v>
      </c>
      <c r="J516" s="4">
        <v>1236.6600000000001</v>
      </c>
      <c r="K516" s="4">
        <v>0</v>
      </c>
      <c r="L516" s="4">
        <v>0</v>
      </c>
      <c r="M516" s="4">
        <v>0</v>
      </c>
      <c r="N516" s="4">
        <v>0</v>
      </c>
      <c r="O516" s="4">
        <v>1236.6600000000001</v>
      </c>
      <c r="P516" s="4">
        <v>1236.6600000000001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  <c r="Z516" s="4">
        <v>0</v>
      </c>
      <c r="AA516" s="4">
        <v>0</v>
      </c>
      <c r="AB516" s="4">
        <v>0</v>
      </c>
      <c r="AC516" s="4">
        <v>0</v>
      </c>
      <c r="AG516" s="4" t="s">
        <v>289</v>
      </c>
      <c r="AH516" s="4" t="s">
        <v>270</v>
      </c>
      <c r="AJ516" s="4" t="s">
        <v>190</v>
      </c>
      <c r="AK516" s="4" t="s">
        <v>337</v>
      </c>
      <c r="AM516" s="4" t="s">
        <v>187</v>
      </c>
      <c r="AO516" s="4">
        <v>117</v>
      </c>
      <c r="AP516" s="4">
        <v>10</v>
      </c>
      <c r="AQ516" s="4">
        <v>8015103</v>
      </c>
      <c r="AR516" s="4">
        <v>70</v>
      </c>
      <c r="AS516" s="4">
        <v>712</v>
      </c>
      <c r="AW516" s="4">
        <v>5</v>
      </c>
      <c r="AX516" s="4">
        <v>23</v>
      </c>
      <c r="AZ516" s="4">
        <v>3</v>
      </c>
      <c r="BA516" s="4">
        <v>1</v>
      </c>
      <c r="BC516" s="4">
        <v>0</v>
      </c>
      <c r="BD516" s="4">
        <v>0</v>
      </c>
      <c r="BE516" s="4">
        <v>0</v>
      </c>
      <c r="BF516" s="4">
        <v>-366832930</v>
      </c>
      <c r="BJ516" s="6">
        <v>2006</v>
      </c>
      <c r="BK516" s="7">
        <f t="shared" si="20"/>
        <v>0</v>
      </c>
      <c r="BL516" s="4" t="str">
        <f t="shared" si="21"/>
        <v>Software</v>
      </c>
    </row>
    <row r="517" spans="1:64" hidden="1" x14ac:dyDescent="0.2">
      <c r="A517" s="4">
        <v>2020</v>
      </c>
      <c r="B517" s="4" t="s">
        <v>11</v>
      </c>
      <c r="C517" s="4" t="s">
        <v>178</v>
      </c>
      <c r="D517" s="4" t="s">
        <v>338</v>
      </c>
      <c r="E517" s="4" t="s">
        <v>367</v>
      </c>
      <c r="F517" s="4" t="s">
        <v>336</v>
      </c>
      <c r="H517" s="4">
        <v>0</v>
      </c>
      <c r="I517" s="4">
        <v>270.08</v>
      </c>
      <c r="J517" s="4">
        <v>270.08</v>
      </c>
      <c r="K517" s="4">
        <v>0</v>
      </c>
      <c r="L517" s="4">
        <v>0</v>
      </c>
      <c r="M517" s="4">
        <v>0</v>
      </c>
      <c r="N517" s="4">
        <v>0</v>
      </c>
      <c r="O517" s="4">
        <v>270.08</v>
      </c>
      <c r="P517" s="4">
        <v>270.08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4">
        <v>0</v>
      </c>
      <c r="AC517" s="4">
        <v>0</v>
      </c>
      <c r="AG517" s="4" t="s">
        <v>289</v>
      </c>
      <c r="AH517" s="4" t="s">
        <v>270</v>
      </c>
      <c r="AJ517" s="4" t="s">
        <v>190</v>
      </c>
      <c r="AK517" s="4" t="s">
        <v>337</v>
      </c>
      <c r="AM517" s="4" t="s">
        <v>187</v>
      </c>
      <c r="AO517" s="4">
        <v>117</v>
      </c>
      <c r="AP517" s="4">
        <v>10</v>
      </c>
      <c r="AQ517" s="4">
        <v>280</v>
      </c>
      <c r="AR517" s="4">
        <v>70</v>
      </c>
      <c r="AS517" s="4">
        <v>712</v>
      </c>
      <c r="AW517" s="4">
        <v>5</v>
      </c>
      <c r="AX517" s="4">
        <v>23</v>
      </c>
      <c r="AZ517" s="4">
        <v>3</v>
      </c>
      <c r="BA517" s="4">
        <v>1</v>
      </c>
      <c r="BC517" s="4">
        <v>0</v>
      </c>
      <c r="BD517" s="4">
        <v>0</v>
      </c>
      <c r="BE517" s="4">
        <v>0</v>
      </c>
      <c r="BF517" s="4">
        <v>-366832787</v>
      </c>
      <c r="BJ517" s="6">
        <v>2006</v>
      </c>
      <c r="BK517" s="7">
        <f t="shared" si="20"/>
        <v>0</v>
      </c>
      <c r="BL517" s="4" t="str">
        <f t="shared" si="21"/>
        <v>Software Mitchell</v>
      </c>
    </row>
    <row r="518" spans="1:64" hidden="1" x14ac:dyDescent="0.2">
      <c r="A518" s="4">
        <v>2020</v>
      </c>
      <c r="B518" s="4" t="s">
        <v>11</v>
      </c>
      <c r="C518" s="4" t="s">
        <v>178</v>
      </c>
      <c r="D518" s="4" t="s">
        <v>338</v>
      </c>
      <c r="E518" s="4" t="s">
        <v>367</v>
      </c>
      <c r="F518" s="4" t="s">
        <v>336</v>
      </c>
      <c r="H518" s="4">
        <v>0</v>
      </c>
      <c r="I518" s="4">
        <v>208.28</v>
      </c>
      <c r="J518" s="4">
        <v>208.28</v>
      </c>
      <c r="K518" s="4">
        <v>0</v>
      </c>
      <c r="L518" s="4">
        <v>0</v>
      </c>
      <c r="M518" s="4">
        <v>0</v>
      </c>
      <c r="N518" s="4">
        <v>0</v>
      </c>
      <c r="O518" s="4">
        <v>208.28</v>
      </c>
      <c r="P518" s="4">
        <v>208.28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  <c r="AA518" s="4">
        <v>0</v>
      </c>
      <c r="AB518" s="4">
        <v>0</v>
      </c>
      <c r="AC518" s="4">
        <v>0</v>
      </c>
      <c r="AG518" s="4" t="s">
        <v>289</v>
      </c>
      <c r="AH518" s="4" t="s">
        <v>270</v>
      </c>
      <c r="AJ518" s="4" t="s">
        <v>190</v>
      </c>
      <c r="AK518" s="4" t="s">
        <v>337</v>
      </c>
      <c r="AM518" s="4" t="s">
        <v>187</v>
      </c>
      <c r="AO518" s="4">
        <v>117</v>
      </c>
      <c r="AP518" s="4">
        <v>10</v>
      </c>
      <c r="AQ518" s="4">
        <v>280</v>
      </c>
      <c r="AR518" s="4">
        <v>70</v>
      </c>
      <c r="AS518" s="4">
        <v>712</v>
      </c>
      <c r="AW518" s="4">
        <v>5</v>
      </c>
      <c r="AX518" s="4">
        <v>23</v>
      </c>
      <c r="AZ518" s="4">
        <v>3</v>
      </c>
      <c r="BA518" s="4">
        <v>1</v>
      </c>
      <c r="BC518" s="4">
        <v>0</v>
      </c>
      <c r="BD518" s="4">
        <v>0</v>
      </c>
      <c r="BE518" s="4">
        <v>0</v>
      </c>
      <c r="BF518" s="4">
        <v>-366832471</v>
      </c>
      <c r="BJ518" s="6">
        <v>2006</v>
      </c>
      <c r="BK518" s="7">
        <f t="shared" si="20"/>
        <v>0</v>
      </c>
      <c r="BL518" s="4" t="str">
        <f t="shared" si="21"/>
        <v>Software Mitchell</v>
      </c>
    </row>
    <row r="519" spans="1:64" hidden="1" x14ac:dyDescent="0.2">
      <c r="A519" s="4">
        <v>2020</v>
      </c>
      <c r="B519" s="4" t="s">
        <v>11</v>
      </c>
      <c r="C519" s="4" t="s">
        <v>178</v>
      </c>
      <c r="D519" s="4" t="s">
        <v>236</v>
      </c>
      <c r="E519" s="4" t="s">
        <v>367</v>
      </c>
      <c r="F519" s="4" t="s">
        <v>301</v>
      </c>
      <c r="H519" s="4">
        <v>2163252.2200000002</v>
      </c>
      <c r="I519" s="4">
        <v>2567329.9900000002</v>
      </c>
      <c r="J519" s="4">
        <v>1822804.28</v>
      </c>
      <c r="K519" s="4">
        <v>114554.26</v>
      </c>
      <c r="L519" s="4">
        <v>0</v>
      </c>
      <c r="M519" s="4">
        <v>0</v>
      </c>
      <c r="N519" s="4">
        <v>2163252.2200000002</v>
      </c>
      <c r="O519" s="4">
        <v>2567329.9900000002</v>
      </c>
      <c r="P519" s="4">
        <v>1937358.54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>
        <v>0</v>
      </c>
      <c r="X519" s="4">
        <v>0</v>
      </c>
      <c r="Y519" s="4">
        <v>0</v>
      </c>
      <c r="Z519" s="4">
        <v>0</v>
      </c>
      <c r="AA519" s="4">
        <v>0</v>
      </c>
      <c r="AB519" s="4">
        <v>0</v>
      </c>
      <c r="AC519" s="4">
        <v>0</v>
      </c>
      <c r="AE519" s="4" t="s">
        <v>182</v>
      </c>
      <c r="AF519" s="4" t="s">
        <v>288</v>
      </c>
      <c r="AG519" s="4" t="s">
        <v>289</v>
      </c>
      <c r="AH519" s="4" t="s">
        <v>270</v>
      </c>
      <c r="AJ519" s="4" t="s">
        <v>288</v>
      </c>
      <c r="AK519" s="4" t="s">
        <v>302</v>
      </c>
      <c r="AM519" s="4" t="s">
        <v>330</v>
      </c>
      <c r="AO519" s="4">
        <v>117</v>
      </c>
      <c r="AP519" s="4">
        <v>10</v>
      </c>
      <c r="AQ519" s="4">
        <v>592</v>
      </c>
      <c r="AR519" s="4">
        <v>70</v>
      </c>
      <c r="AS519" s="4">
        <v>7</v>
      </c>
      <c r="AU519" s="4">
        <v>1</v>
      </c>
      <c r="AV519" s="4">
        <v>4</v>
      </c>
      <c r="AW519" s="4">
        <v>5</v>
      </c>
      <c r="AX519" s="4">
        <v>23</v>
      </c>
      <c r="AZ519" s="4">
        <v>1</v>
      </c>
      <c r="BA519" s="4">
        <v>6</v>
      </c>
      <c r="BC519" s="4">
        <v>57</v>
      </c>
      <c r="BD519" s="4">
        <v>0</v>
      </c>
      <c r="BE519" s="4">
        <v>0</v>
      </c>
      <c r="BF519" s="4">
        <v>-366832616</v>
      </c>
      <c r="BJ519" s="6">
        <v>2006</v>
      </c>
      <c r="BK519" s="7">
        <f t="shared" si="20"/>
        <v>629971.45000000019</v>
      </c>
      <c r="BL519" s="4" t="str">
        <f t="shared" si="21"/>
        <v>Util Steam Improv Mitchell</v>
      </c>
    </row>
    <row r="520" spans="1:64" hidden="1" x14ac:dyDescent="0.2">
      <c r="A520" s="4">
        <v>2020</v>
      </c>
      <c r="B520" s="4" t="s">
        <v>11</v>
      </c>
      <c r="C520" s="4" t="s">
        <v>178</v>
      </c>
      <c r="D520" s="4" t="s">
        <v>368</v>
      </c>
      <c r="E520" s="4" t="s">
        <v>367</v>
      </c>
      <c r="F520" s="4" t="s">
        <v>369</v>
      </c>
      <c r="H520" s="4">
        <v>78007.83</v>
      </c>
      <c r="I520" s="4">
        <v>77557.55</v>
      </c>
      <c r="J520" s="4">
        <v>70688.259999999995</v>
      </c>
      <c r="K520" s="4">
        <v>4579.7700000000004</v>
      </c>
      <c r="L520" s="4">
        <v>0</v>
      </c>
      <c r="M520" s="4">
        <v>0</v>
      </c>
      <c r="N520" s="4">
        <v>78007.83</v>
      </c>
      <c r="O520" s="4">
        <v>77557.55</v>
      </c>
      <c r="P520" s="4">
        <v>75268.03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  <c r="AA520" s="4">
        <v>0</v>
      </c>
      <c r="AB520" s="4">
        <v>0</v>
      </c>
      <c r="AC520" s="4">
        <v>0</v>
      </c>
      <c r="AE520" s="4" t="s">
        <v>182</v>
      </c>
      <c r="AF520" s="4" t="s">
        <v>288</v>
      </c>
      <c r="AG520" s="4" t="s">
        <v>289</v>
      </c>
      <c r="AH520" s="4" t="s">
        <v>270</v>
      </c>
      <c r="AJ520" s="4" t="s">
        <v>288</v>
      </c>
      <c r="AK520" s="4" t="s">
        <v>257</v>
      </c>
      <c r="AM520" s="4" t="s">
        <v>187</v>
      </c>
      <c r="AO520" s="4">
        <v>117</v>
      </c>
      <c r="AP520" s="4">
        <v>10</v>
      </c>
      <c r="AQ520" s="4">
        <v>626</v>
      </c>
      <c r="AR520" s="4">
        <v>70</v>
      </c>
      <c r="AS520" s="4">
        <v>5</v>
      </c>
      <c r="AU520" s="4">
        <v>1</v>
      </c>
      <c r="AV520" s="4">
        <v>4</v>
      </c>
      <c r="AW520" s="4">
        <v>5</v>
      </c>
      <c r="AX520" s="4">
        <v>23</v>
      </c>
      <c r="AZ520" s="4">
        <v>1</v>
      </c>
      <c r="BA520" s="4">
        <v>5</v>
      </c>
      <c r="BC520" s="4">
        <v>0</v>
      </c>
      <c r="BD520" s="4">
        <v>0</v>
      </c>
      <c r="BE520" s="4">
        <v>0</v>
      </c>
      <c r="BF520" s="4">
        <v>-366832859</v>
      </c>
      <c r="BJ520" s="6">
        <v>2006</v>
      </c>
      <c r="BK520" s="7">
        <f t="shared" si="20"/>
        <v>2289.5200000000041</v>
      </c>
      <c r="BL520" s="4" t="str">
        <f>'Generic Tax Classes'!$A$3</f>
        <v>Utility Transmission Plant 15 YR</v>
      </c>
    </row>
    <row r="521" spans="1:64" hidden="1" x14ac:dyDescent="0.2">
      <c r="A521" s="4">
        <v>2020</v>
      </c>
      <c r="B521" s="4" t="s">
        <v>11</v>
      </c>
      <c r="C521" s="4" t="s">
        <v>178</v>
      </c>
      <c r="D521" s="4" t="s">
        <v>368</v>
      </c>
      <c r="E521" s="4" t="s">
        <v>367</v>
      </c>
      <c r="F521" s="4" t="s">
        <v>369</v>
      </c>
      <c r="H521" s="4">
        <v>414074.57</v>
      </c>
      <c r="I521" s="4">
        <v>413915.25</v>
      </c>
      <c r="J521" s="4">
        <v>377254.81</v>
      </c>
      <c r="K521" s="4">
        <v>24441.7</v>
      </c>
      <c r="L521" s="4">
        <v>0</v>
      </c>
      <c r="M521" s="4">
        <v>0</v>
      </c>
      <c r="N521" s="4">
        <v>414074.57</v>
      </c>
      <c r="O521" s="4">
        <v>413915.25</v>
      </c>
      <c r="P521" s="4">
        <v>401696.51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>
        <v>0</v>
      </c>
      <c r="X521" s="4">
        <v>0</v>
      </c>
      <c r="Y521" s="4">
        <v>0</v>
      </c>
      <c r="Z521" s="4">
        <v>0</v>
      </c>
      <c r="AA521" s="4">
        <v>0</v>
      </c>
      <c r="AB521" s="4">
        <v>0</v>
      </c>
      <c r="AC521" s="4">
        <v>0</v>
      </c>
      <c r="AE521" s="4" t="s">
        <v>182</v>
      </c>
      <c r="AF521" s="4" t="s">
        <v>288</v>
      </c>
      <c r="AG521" s="4" t="s">
        <v>289</v>
      </c>
      <c r="AH521" s="4" t="s">
        <v>270</v>
      </c>
      <c r="AJ521" s="4" t="s">
        <v>288</v>
      </c>
      <c r="AK521" s="4" t="s">
        <v>257</v>
      </c>
      <c r="AM521" s="4" t="s">
        <v>187</v>
      </c>
      <c r="AO521" s="4">
        <v>117</v>
      </c>
      <c r="AP521" s="4">
        <v>10</v>
      </c>
      <c r="AQ521" s="4">
        <v>626</v>
      </c>
      <c r="AR521" s="4">
        <v>70</v>
      </c>
      <c r="AS521" s="4">
        <v>5</v>
      </c>
      <c r="AU521" s="4">
        <v>1</v>
      </c>
      <c r="AV521" s="4">
        <v>4</v>
      </c>
      <c r="AW521" s="4">
        <v>5</v>
      </c>
      <c r="AX521" s="4">
        <v>23</v>
      </c>
      <c r="AZ521" s="4">
        <v>1</v>
      </c>
      <c r="BA521" s="4">
        <v>5</v>
      </c>
      <c r="BC521" s="4">
        <v>0</v>
      </c>
      <c r="BD521" s="4">
        <v>0</v>
      </c>
      <c r="BE521" s="4">
        <v>0</v>
      </c>
      <c r="BF521" s="4">
        <v>-366832487</v>
      </c>
      <c r="BJ521" s="6">
        <v>2006</v>
      </c>
      <c r="BK521" s="7">
        <f t="shared" si="20"/>
        <v>12218.739999999991</v>
      </c>
      <c r="BL521" s="4" t="str">
        <f>'Generic Tax Classes'!$A$3</f>
        <v>Utility Transmission Plant 15 YR</v>
      </c>
    </row>
    <row r="522" spans="1:64" hidden="1" x14ac:dyDescent="0.2">
      <c r="A522" s="4">
        <v>2020</v>
      </c>
      <c r="B522" s="4" t="s">
        <v>11</v>
      </c>
      <c r="C522" s="4" t="s">
        <v>178</v>
      </c>
      <c r="D522" s="4" t="s">
        <v>112</v>
      </c>
      <c r="E522" s="4" t="s">
        <v>367</v>
      </c>
      <c r="F522" s="4" t="s">
        <v>303</v>
      </c>
      <c r="H522" s="4">
        <v>16274.89</v>
      </c>
      <c r="I522" s="4">
        <v>16288.89</v>
      </c>
      <c r="J522" s="4">
        <v>16288.89</v>
      </c>
      <c r="K522" s="4">
        <v>0</v>
      </c>
      <c r="L522" s="4">
        <v>0</v>
      </c>
      <c r="M522" s="4">
        <v>0</v>
      </c>
      <c r="N522" s="4">
        <v>16274.89</v>
      </c>
      <c r="O522" s="4">
        <v>16288.89</v>
      </c>
      <c r="P522" s="4">
        <v>16288.89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>
        <v>0</v>
      </c>
      <c r="X522" s="4">
        <v>0</v>
      </c>
      <c r="Y522" s="4">
        <v>0</v>
      </c>
      <c r="Z522" s="4">
        <v>0</v>
      </c>
      <c r="AA522" s="4">
        <v>0</v>
      </c>
      <c r="AB522" s="4">
        <v>0</v>
      </c>
      <c r="AC522" s="4">
        <v>0</v>
      </c>
      <c r="AE522" s="4" t="s">
        <v>182</v>
      </c>
      <c r="AF522" s="4" t="s">
        <v>288</v>
      </c>
      <c r="AG522" s="4" t="s">
        <v>289</v>
      </c>
      <c r="AH522" s="4" t="s">
        <v>270</v>
      </c>
      <c r="AJ522" s="4" t="s">
        <v>288</v>
      </c>
      <c r="AK522" s="4" t="s">
        <v>304</v>
      </c>
      <c r="AM522" s="4" t="s">
        <v>187</v>
      </c>
      <c r="AO522" s="4">
        <v>117</v>
      </c>
      <c r="AP522" s="4">
        <v>10</v>
      </c>
      <c r="AQ522" s="4">
        <v>109040</v>
      </c>
      <c r="AR522" s="4">
        <v>70</v>
      </c>
      <c r="AS522" s="4">
        <v>3</v>
      </c>
      <c r="AU522" s="4">
        <v>1</v>
      </c>
      <c r="AV522" s="4">
        <v>4</v>
      </c>
      <c r="AW522" s="4">
        <v>5</v>
      </c>
      <c r="AX522" s="4">
        <v>23</v>
      </c>
      <c r="AZ522" s="4">
        <v>1</v>
      </c>
      <c r="BA522" s="4">
        <v>3</v>
      </c>
      <c r="BC522" s="4">
        <v>0</v>
      </c>
      <c r="BD522" s="4">
        <v>0</v>
      </c>
      <c r="BE522" s="4">
        <v>0</v>
      </c>
      <c r="BF522" s="4">
        <v>-366832917</v>
      </c>
      <c r="BJ522" s="6">
        <v>2006</v>
      </c>
      <c r="BK522" s="7">
        <f t="shared" si="20"/>
        <v>0</v>
      </c>
      <c r="BL522" s="4" t="str">
        <f t="shared" si="21"/>
        <v>Utility General Plant</v>
      </c>
    </row>
    <row r="523" spans="1:64" hidden="1" x14ac:dyDescent="0.2">
      <c r="A523" s="4">
        <v>2020</v>
      </c>
      <c r="B523" s="4" t="s">
        <v>11</v>
      </c>
      <c r="C523" s="4" t="s">
        <v>178</v>
      </c>
      <c r="D523" s="4" t="s">
        <v>272</v>
      </c>
      <c r="E523" s="4" t="s">
        <v>367</v>
      </c>
      <c r="F523" s="4" t="s">
        <v>303</v>
      </c>
      <c r="H523" s="4">
        <v>1898.3</v>
      </c>
      <c r="I523" s="4">
        <v>1887.33</v>
      </c>
      <c r="J523" s="4">
        <v>1887.33</v>
      </c>
      <c r="K523" s="4">
        <v>0</v>
      </c>
      <c r="L523" s="4">
        <v>0</v>
      </c>
      <c r="M523" s="4">
        <v>0</v>
      </c>
      <c r="N523" s="4">
        <v>1898.3</v>
      </c>
      <c r="O523" s="4">
        <v>1887.33</v>
      </c>
      <c r="P523" s="4">
        <v>1887.33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v>0</v>
      </c>
      <c r="AC523" s="4">
        <v>0</v>
      </c>
      <c r="AE523" s="4" t="s">
        <v>182</v>
      </c>
      <c r="AF523" s="4" t="s">
        <v>288</v>
      </c>
      <c r="AG523" s="4" t="s">
        <v>289</v>
      </c>
      <c r="AH523" s="4" t="s">
        <v>270</v>
      </c>
      <c r="AJ523" s="4" t="s">
        <v>288</v>
      </c>
      <c r="AK523" s="4" t="s">
        <v>304</v>
      </c>
      <c r="AM523" s="4" t="s">
        <v>187</v>
      </c>
      <c r="AO523" s="4">
        <v>117</v>
      </c>
      <c r="AP523" s="4">
        <v>10</v>
      </c>
      <c r="AQ523" s="4">
        <v>484</v>
      </c>
      <c r="AR523" s="4">
        <v>70</v>
      </c>
      <c r="AS523" s="4">
        <v>3</v>
      </c>
      <c r="AU523" s="4">
        <v>1</v>
      </c>
      <c r="AV523" s="4">
        <v>4</v>
      </c>
      <c r="AW523" s="4">
        <v>5</v>
      </c>
      <c r="AX523" s="4">
        <v>23</v>
      </c>
      <c r="AZ523" s="4">
        <v>1</v>
      </c>
      <c r="BA523" s="4">
        <v>3</v>
      </c>
      <c r="BC523" s="4">
        <v>0</v>
      </c>
      <c r="BD523" s="4">
        <v>0</v>
      </c>
      <c r="BE523" s="4">
        <v>0</v>
      </c>
      <c r="BF523" s="4">
        <v>-366832383</v>
      </c>
      <c r="BJ523" s="6">
        <v>2006</v>
      </c>
      <c r="BK523" s="7">
        <f t="shared" si="20"/>
        <v>0</v>
      </c>
      <c r="BL523" s="4" t="str">
        <f>'Generic Tax Classes'!$A$4</f>
        <v>Utility General Plant</v>
      </c>
    </row>
    <row r="524" spans="1:64" hidden="1" x14ac:dyDescent="0.2">
      <c r="A524" s="4">
        <v>2020</v>
      </c>
      <c r="B524" s="4" t="s">
        <v>11</v>
      </c>
      <c r="C524" s="4" t="s">
        <v>178</v>
      </c>
      <c r="D524" s="4" t="s">
        <v>104</v>
      </c>
      <c r="E524" s="4" t="s">
        <v>367</v>
      </c>
      <c r="F524" s="4" t="s">
        <v>301</v>
      </c>
      <c r="H524" s="4">
        <v>0</v>
      </c>
      <c r="I524" s="4">
        <v>314142.42</v>
      </c>
      <c r="J524" s="4">
        <v>223040.97</v>
      </c>
      <c r="K524" s="4">
        <v>14017.03</v>
      </c>
      <c r="L524" s="4">
        <v>0</v>
      </c>
      <c r="M524" s="4">
        <v>0</v>
      </c>
      <c r="N524" s="4">
        <v>0</v>
      </c>
      <c r="O524" s="4">
        <v>314142.42</v>
      </c>
      <c r="P524" s="4">
        <v>237058</v>
      </c>
      <c r="Q524" s="4">
        <v>0</v>
      </c>
      <c r="R524" s="4">
        <v>0</v>
      </c>
      <c r="S524" s="4">
        <v>0</v>
      </c>
      <c r="T524" s="4">
        <v>314142.40000000002</v>
      </c>
      <c r="U524" s="4">
        <v>314142.40000000002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0</v>
      </c>
      <c r="AC524" s="4">
        <v>0</v>
      </c>
      <c r="AE524" s="4" t="s">
        <v>182</v>
      </c>
      <c r="AF524" s="4" t="s">
        <v>288</v>
      </c>
      <c r="AG524" s="4" t="s">
        <v>289</v>
      </c>
      <c r="AH524" s="4" t="s">
        <v>270</v>
      </c>
      <c r="AJ524" s="4" t="s">
        <v>288</v>
      </c>
      <c r="AK524" s="4" t="s">
        <v>302</v>
      </c>
      <c r="AM524" s="4" t="s">
        <v>330</v>
      </c>
      <c r="AO524" s="4">
        <v>117</v>
      </c>
      <c r="AP524" s="4">
        <v>10</v>
      </c>
      <c r="AQ524" s="4">
        <v>101030</v>
      </c>
      <c r="AR524" s="4">
        <v>70</v>
      </c>
      <c r="AS524" s="4">
        <v>7</v>
      </c>
      <c r="AU524" s="4">
        <v>1</v>
      </c>
      <c r="AV524" s="4">
        <v>4</v>
      </c>
      <c r="AW524" s="4">
        <v>5</v>
      </c>
      <c r="AX524" s="4">
        <v>23</v>
      </c>
      <c r="AZ524" s="4">
        <v>1</v>
      </c>
      <c r="BA524" s="4">
        <v>6</v>
      </c>
      <c r="BC524" s="4">
        <v>57</v>
      </c>
      <c r="BD524" s="4">
        <v>0</v>
      </c>
      <c r="BE524" s="4">
        <v>0</v>
      </c>
      <c r="BF524" s="4">
        <v>-366833047</v>
      </c>
      <c r="BJ524" s="6">
        <v>2006</v>
      </c>
      <c r="BK524" s="7">
        <f t="shared" si="20"/>
        <v>77084.419999999984</v>
      </c>
      <c r="BL524" s="4" t="str">
        <f t="shared" si="21"/>
        <v>Utility Steam Production</v>
      </c>
    </row>
    <row r="525" spans="1:64" hidden="1" x14ac:dyDescent="0.2">
      <c r="A525" s="4">
        <v>2020</v>
      </c>
      <c r="B525" s="4" t="s">
        <v>11</v>
      </c>
      <c r="C525" s="4" t="s">
        <v>178</v>
      </c>
      <c r="D525" s="4" t="s">
        <v>230</v>
      </c>
      <c r="E525" s="4" t="s">
        <v>367</v>
      </c>
      <c r="F525" s="4" t="s">
        <v>301</v>
      </c>
      <c r="H525" s="4">
        <v>11783028.140000001</v>
      </c>
      <c r="I525" s="4">
        <v>5175172.6399999997</v>
      </c>
      <c r="J525" s="4">
        <v>3674366.49</v>
      </c>
      <c r="K525" s="4">
        <v>230871.23</v>
      </c>
      <c r="L525" s="4">
        <v>0</v>
      </c>
      <c r="M525" s="4">
        <v>1009.66</v>
      </c>
      <c r="N525" s="4">
        <v>11737507.189999999</v>
      </c>
      <c r="O525" s="4">
        <v>5173156.68</v>
      </c>
      <c r="P525" s="4">
        <v>3903761.41</v>
      </c>
      <c r="Q525" s="4">
        <v>0</v>
      </c>
      <c r="R525" s="4">
        <v>2015.96</v>
      </c>
      <c r="S525" s="4">
        <v>16782.97</v>
      </c>
      <c r="T525" s="4">
        <v>309098.59999999998</v>
      </c>
      <c r="U525" s="4">
        <v>325881.57</v>
      </c>
      <c r="V525" s="4">
        <v>16782.97</v>
      </c>
      <c r="W525" s="4">
        <v>0</v>
      </c>
      <c r="X525" s="4">
        <v>0</v>
      </c>
      <c r="Y525" s="4">
        <v>9862.02</v>
      </c>
      <c r="Z525" s="4">
        <v>1549.32</v>
      </c>
      <c r="AA525" s="4">
        <v>0</v>
      </c>
      <c r="AB525" s="4">
        <v>0</v>
      </c>
      <c r="AC525" s="4">
        <v>0</v>
      </c>
      <c r="AE525" s="4" t="s">
        <v>182</v>
      </c>
      <c r="AF525" s="4" t="s">
        <v>288</v>
      </c>
      <c r="AG525" s="4" t="s">
        <v>289</v>
      </c>
      <c r="AH525" s="4" t="s">
        <v>270</v>
      </c>
      <c r="AJ525" s="4" t="s">
        <v>288</v>
      </c>
      <c r="AK525" s="4" t="s">
        <v>302</v>
      </c>
      <c r="AM525" s="4" t="s">
        <v>330</v>
      </c>
      <c r="AO525" s="4">
        <v>117</v>
      </c>
      <c r="AP525" s="4">
        <v>10</v>
      </c>
      <c r="AQ525" s="4">
        <v>607</v>
      </c>
      <c r="AR525" s="4">
        <v>70</v>
      </c>
      <c r="AS525" s="4">
        <v>7</v>
      </c>
      <c r="AU525" s="4">
        <v>1</v>
      </c>
      <c r="AV525" s="4">
        <v>4</v>
      </c>
      <c r="AW525" s="4">
        <v>5</v>
      </c>
      <c r="AX525" s="4">
        <v>23</v>
      </c>
      <c r="AZ525" s="4">
        <v>1</v>
      </c>
      <c r="BA525" s="4">
        <v>6</v>
      </c>
      <c r="BC525" s="4">
        <v>57</v>
      </c>
      <c r="BD525" s="4">
        <v>0</v>
      </c>
      <c r="BE525" s="4">
        <v>0</v>
      </c>
      <c r="BF525" s="4">
        <v>-366832424</v>
      </c>
      <c r="BJ525" s="6">
        <v>2006</v>
      </c>
      <c r="BK525" s="7">
        <f t="shared" si="20"/>
        <v>1269395.2699999996</v>
      </c>
      <c r="BL525" s="4" t="str">
        <f>'Generic Tax Classes'!$A$2</f>
        <v>Utility Steam Production</v>
      </c>
    </row>
    <row r="526" spans="1:64" hidden="1" x14ac:dyDescent="0.2">
      <c r="A526" s="4">
        <v>2020</v>
      </c>
      <c r="B526" s="4" t="s">
        <v>11</v>
      </c>
      <c r="C526" s="4" t="s">
        <v>178</v>
      </c>
      <c r="D526" s="4" t="s">
        <v>230</v>
      </c>
      <c r="E526" s="4" t="s">
        <v>367</v>
      </c>
      <c r="F526" s="4" t="s">
        <v>301</v>
      </c>
      <c r="H526" s="4">
        <v>1696983.4</v>
      </c>
      <c r="I526" s="4">
        <v>5070340.13</v>
      </c>
      <c r="J526" s="4">
        <v>3599940.16</v>
      </c>
      <c r="K526" s="4">
        <v>226193.03</v>
      </c>
      <c r="L526" s="4">
        <v>0</v>
      </c>
      <c r="M526" s="4">
        <v>-323.41000000000003</v>
      </c>
      <c r="N526" s="4">
        <v>1690427.5</v>
      </c>
      <c r="O526" s="4">
        <v>5068298.43</v>
      </c>
      <c r="P526" s="4">
        <v>3824638.03</v>
      </c>
      <c r="Q526" s="4">
        <v>0</v>
      </c>
      <c r="R526" s="4">
        <v>2041.7</v>
      </c>
      <c r="S526" s="4">
        <v>16997.34</v>
      </c>
      <c r="T526" s="4">
        <v>142115.72</v>
      </c>
      <c r="U526" s="4">
        <v>159113.06</v>
      </c>
      <c r="V526" s="4">
        <v>16997.34</v>
      </c>
      <c r="W526" s="4">
        <v>0</v>
      </c>
      <c r="X526" s="4">
        <v>0</v>
      </c>
      <c r="Y526" s="4">
        <v>1420.32</v>
      </c>
      <c r="Z526" s="4">
        <v>223.13</v>
      </c>
      <c r="AA526" s="4">
        <v>0</v>
      </c>
      <c r="AB526" s="4">
        <v>0</v>
      </c>
      <c r="AC526" s="4">
        <v>0</v>
      </c>
      <c r="AE526" s="4" t="s">
        <v>182</v>
      </c>
      <c r="AF526" s="4" t="s">
        <v>288</v>
      </c>
      <c r="AG526" s="4" t="s">
        <v>289</v>
      </c>
      <c r="AH526" s="4" t="s">
        <v>270</v>
      </c>
      <c r="AJ526" s="4" t="s">
        <v>288</v>
      </c>
      <c r="AK526" s="4" t="s">
        <v>302</v>
      </c>
      <c r="AM526" s="4" t="s">
        <v>330</v>
      </c>
      <c r="AO526" s="4">
        <v>117</v>
      </c>
      <c r="AP526" s="4">
        <v>10</v>
      </c>
      <c r="AQ526" s="4">
        <v>607</v>
      </c>
      <c r="AR526" s="4">
        <v>70</v>
      </c>
      <c r="AS526" s="4">
        <v>7</v>
      </c>
      <c r="AU526" s="4">
        <v>1</v>
      </c>
      <c r="AV526" s="4">
        <v>4</v>
      </c>
      <c r="AW526" s="4">
        <v>5</v>
      </c>
      <c r="AX526" s="4">
        <v>23</v>
      </c>
      <c r="AZ526" s="4">
        <v>1</v>
      </c>
      <c r="BA526" s="4">
        <v>6</v>
      </c>
      <c r="BC526" s="4">
        <v>57</v>
      </c>
      <c r="BD526" s="4">
        <v>0</v>
      </c>
      <c r="BE526" s="4">
        <v>0</v>
      </c>
      <c r="BF526" s="4">
        <v>-366832222</v>
      </c>
      <c r="BJ526" s="6">
        <v>2006</v>
      </c>
      <c r="BK526" s="7">
        <f t="shared" si="20"/>
        <v>1243660.3999999999</v>
      </c>
      <c r="BL526" s="4" t="str">
        <f>'Generic Tax Classes'!$A$2</f>
        <v>Utility Steam Production</v>
      </c>
    </row>
    <row r="527" spans="1:64" hidden="1" x14ac:dyDescent="0.2">
      <c r="A527" s="4">
        <v>2020</v>
      </c>
      <c r="B527" s="4" t="s">
        <v>11</v>
      </c>
      <c r="C527" s="4" t="s">
        <v>178</v>
      </c>
      <c r="D527" s="4" t="s">
        <v>370</v>
      </c>
      <c r="E527" s="4" t="s">
        <v>367</v>
      </c>
      <c r="F527" s="4" t="s">
        <v>348</v>
      </c>
      <c r="H527" s="4">
        <v>449.68</v>
      </c>
      <c r="I527" s="4">
        <v>449.68</v>
      </c>
      <c r="J527" s="4">
        <v>449.68</v>
      </c>
      <c r="K527" s="4">
        <v>0</v>
      </c>
      <c r="L527" s="4">
        <v>0</v>
      </c>
      <c r="M527" s="4">
        <v>0</v>
      </c>
      <c r="N527" s="4">
        <v>449.68</v>
      </c>
      <c r="O527" s="4">
        <v>449.68</v>
      </c>
      <c r="P527" s="4">
        <v>449.68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  <c r="Z527" s="4">
        <v>0</v>
      </c>
      <c r="AA527" s="4">
        <v>0</v>
      </c>
      <c r="AB527" s="4">
        <v>0</v>
      </c>
      <c r="AC527" s="4">
        <v>0</v>
      </c>
      <c r="AE527" s="4" t="s">
        <v>182</v>
      </c>
      <c r="AG527" s="4" t="s">
        <v>289</v>
      </c>
      <c r="AH527" s="4" t="s">
        <v>270</v>
      </c>
      <c r="AJ527" s="4" t="s">
        <v>288</v>
      </c>
      <c r="AK527" s="4" t="s">
        <v>349</v>
      </c>
      <c r="AM527" s="4" t="s">
        <v>187</v>
      </c>
      <c r="AO527" s="4">
        <v>117</v>
      </c>
      <c r="AP527" s="4">
        <v>10</v>
      </c>
      <c r="AQ527" s="4">
        <v>667</v>
      </c>
      <c r="AR527" s="4">
        <v>70</v>
      </c>
      <c r="AS527" s="4">
        <v>2</v>
      </c>
      <c r="AU527" s="4">
        <v>1</v>
      </c>
      <c r="AW527" s="4">
        <v>5</v>
      </c>
      <c r="AX527" s="4">
        <v>23</v>
      </c>
      <c r="AZ527" s="4">
        <v>1</v>
      </c>
      <c r="BA527" s="4">
        <v>2</v>
      </c>
      <c r="BC527" s="4">
        <v>0</v>
      </c>
      <c r="BD527" s="4">
        <v>0</v>
      </c>
      <c r="BE527" s="4">
        <v>0</v>
      </c>
      <c r="BF527" s="4">
        <v>-366832357</v>
      </c>
      <c r="BJ527" s="6">
        <v>2006</v>
      </c>
      <c r="BK527" s="7">
        <f t="shared" si="20"/>
        <v>0</v>
      </c>
      <c r="BL527" s="4" t="str">
        <f t="shared" si="21"/>
        <v>Vehicles and Computers Mitchell</v>
      </c>
    </row>
    <row r="528" spans="1:64" hidden="1" x14ac:dyDescent="0.2">
      <c r="A528" s="4">
        <v>2020</v>
      </c>
      <c r="B528" s="4" t="s">
        <v>11</v>
      </c>
      <c r="C528" s="4" t="s">
        <v>178</v>
      </c>
      <c r="D528" s="4" t="s">
        <v>334</v>
      </c>
      <c r="E528" s="4" t="s">
        <v>103</v>
      </c>
      <c r="F528" s="4" t="s">
        <v>336</v>
      </c>
      <c r="H528" s="4">
        <v>0</v>
      </c>
      <c r="I528" s="4">
        <v>458</v>
      </c>
      <c r="J528" s="4">
        <v>458</v>
      </c>
      <c r="K528" s="4">
        <v>0</v>
      </c>
      <c r="L528" s="4">
        <v>0</v>
      </c>
      <c r="M528" s="4">
        <v>0</v>
      </c>
      <c r="N528" s="4">
        <v>0</v>
      </c>
      <c r="O528" s="4">
        <v>458</v>
      </c>
      <c r="P528" s="4">
        <v>458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  <c r="AB528" s="4">
        <v>0</v>
      </c>
      <c r="AC528" s="4">
        <v>0</v>
      </c>
      <c r="AG528" s="4" t="s">
        <v>289</v>
      </c>
      <c r="AH528" s="4" t="s">
        <v>270</v>
      </c>
      <c r="AJ528" s="4" t="s">
        <v>190</v>
      </c>
      <c r="AK528" s="4" t="s">
        <v>337</v>
      </c>
      <c r="AM528" s="4" t="s">
        <v>187</v>
      </c>
      <c r="AO528" s="4">
        <v>117</v>
      </c>
      <c r="AP528" s="4">
        <v>10</v>
      </c>
      <c r="AQ528" s="4">
        <v>8015103</v>
      </c>
      <c r="AR528" s="4">
        <v>88</v>
      </c>
      <c r="AS528" s="4">
        <v>712</v>
      </c>
      <c r="AW528" s="4">
        <v>5</v>
      </c>
      <c r="AX528" s="4">
        <v>23</v>
      </c>
      <c r="AZ528" s="4">
        <v>3</v>
      </c>
      <c r="BA528" s="4">
        <v>1</v>
      </c>
      <c r="BC528" s="4">
        <v>0</v>
      </c>
      <c r="BD528" s="4">
        <v>0</v>
      </c>
      <c r="BE528" s="4">
        <v>0</v>
      </c>
      <c r="BF528" s="4">
        <v>-366832928</v>
      </c>
      <c r="BJ528" s="6">
        <v>2007</v>
      </c>
      <c r="BK528" s="7">
        <f t="shared" si="20"/>
        <v>0</v>
      </c>
      <c r="BL528" s="4" t="str">
        <f t="shared" si="21"/>
        <v>Software</v>
      </c>
    </row>
    <row r="529" spans="1:64" hidden="1" x14ac:dyDescent="0.2">
      <c r="A529" s="4">
        <v>2020</v>
      </c>
      <c r="B529" s="4" t="s">
        <v>11</v>
      </c>
      <c r="C529" s="4" t="s">
        <v>178</v>
      </c>
      <c r="D529" s="4" t="s">
        <v>338</v>
      </c>
      <c r="E529" s="4" t="s">
        <v>103</v>
      </c>
      <c r="F529" s="4" t="s">
        <v>336</v>
      </c>
      <c r="H529" s="4">
        <v>0</v>
      </c>
      <c r="I529" s="4">
        <v>210.37</v>
      </c>
      <c r="J529" s="4">
        <v>210.37</v>
      </c>
      <c r="K529" s="4">
        <v>0</v>
      </c>
      <c r="L529" s="4">
        <v>0</v>
      </c>
      <c r="M529" s="4">
        <v>0</v>
      </c>
      <c r="N529" s="4">
        <v>0</v>
      </c>
      <c r="O529" s="4">
        <v>210.37</v>
      </c>
      <c r="P529" s="4">
        <v>210.37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  <c r="AA529" s="4">
        <v>0</v>
      </c>
      <c r="AB529" s="4">
        <v>0</v>
      </c>
      <c r="AC529" s="4">
        <v>0</v>
      </c>
      <c r="AG529" s="4" t="s">
        <v>289</v>
      </c>
      <c r="AH529" s="4" t="s">
        <v>270</v>
      </c>
      <c r="AJ529" s="4" t="s">
        <v>190</v>
      </c>
      <c r="AK529" s="4" t="s">
        <v>337</v>
      </c>
      <c r="AM529" s="4" t="s">
        <v>187</v>
      </c>
      <c r="AO529" s="4">
        <v>117</v>
      </c>
      <c r="AP529" s="4">
        <v>10</v>
      </c>
      <c r="AQ529" s="4">
        <v>280</v>
      </c>
      <c r="AR529" s="4">
        <v>88</v>
      </c>
      <c r="AS529" s="4">
        <v>712</v>
      </c>
      <c r="AW529" s="4">
        <v>5</v>
      </c>
      <c r="AX529" s="4">
        <v>23</v>
      </c>
      <c r="AZ529" s="4">
        <v>3</v>
      </c>
      <c r="BA529" s="4">
        <v>1</v>
      </c>
      <c r="BC529" s="4">
        <v>0</v>
      </c>
      <c r="BD529" s="4">
        <v>0</v>
      </c>
      <c r="BE529" s="4">
        <v>0</v>
      </c>
      <c r="BF529" s="4">
        <v>-366832491</v>
      </c>
      <c r="BJ529" s="6">
        <v>2007</v>
      </c>
      <c r="BK529" s="7">
        <f t="shared" si="20"/>
        <v>0</v>
      </c>
      <c r="BL529" s="4" t="str">
        <f t="shared" si="21"/>
        <v>Software Mitchell</v>
      </c>
    </row>
    <row r="530" spans="1:64" hidden="1" x14ac:dyDescent="0.2">
      <c r="A530" s="4">
        <v>2020</v>
      </c>
      <c r="B530" s="4" t="s">
        <v>11</v>
      </c>
      <c r="C530" s="4" t="s">
        <v>178</v>
      </c>
      <c r="D530" s="4" t="s">
        <v>338</v>
      </c>
      <c r="E530" s="4" t="s">
        <v>103</v>
      </c>
      <c r="F530" s="4" t="s">
        <v>336</v>
      </c>
      <c r="H530" s="4">
        <v>0</v>
      </c>
      <c r="I530" s="4">
        <v>1040.47</v>
      </c>
      <c r="J530" s="4">
        <v>1040.47</v>
      </c>
      <c r="K530" s="4">
        <v>0</v>
      </c>
      <c r="L530" s="4">
        <v>0</v>
      </c>
      <c r="M530" s="4">
        <v>0</v>
      </c>
      <c r="N530" s="4">
        <v>0</v>
      </c>
      <c r="O530" s="4">
        <v>1040.47</v>
      </c>
      <c r="P530" s="4">
        <v>1040.47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  <c r="AA530" s="4">
        <v>0</v>
      </c>
      <c r="AB530" s="4">
        <v>0</v>
      </c>
      <c r="AC530" s="4">
        <v>0</v>
      </c>
      <c r="AG530" s="4" t="s">
        <v>289</v>
      </c>
      <c r="AH530" s="4" t="s">
        <v>270</v>
      </c>
      <c r="AJ530" s="4" t="s">
        <v>190</v>
      </c>
      <c r="AK530" s="4" t="s">
        <v>337</v>
      </c>
      <c r="AM530" s="4" t="s">
        <v>187</v>
      </c>
      <c r="AO530" s="4">
        <v>117</v>
      </c>
      <c r="AP530" s="4">
        <v>10</v>
      </c>
      <c r="AQ530" s="4">
        <v>280</v>
      </c>
      <c r="AR530" s="4">
        <v>88</v>
      </c>
      <c r="AS530" s="4">
        <v>712</v>
      </c>
      <c r="AW530" s="4">
        <v>5</v>
      </c>
      <c r="AX530" s="4">
        <v>23</v>
      </c>
      <c r="AZ530" s="4">
        <v>3</v>
      </c>
      <c r="BA530" s="4">
        <v>1</v>
      </c>
      <c r="BC530" s="4">
        <v>0</v>
      </c>
      <c r="BD530" s="4">
        <v>0</v>
      </c>
      <c r="BE530" s="4">
        <v>0</v>
      </c>
      <c r="BF530" s="4">
        <v>-366832479</v>
      </c>
      <c r="BJ530" s="6">
        <v>2007</v>
      </c>
      <c r="BK530" s="7">
        <f t="shared" si="20"/>
        <v>0</v>
      </c>
      <c r="BL530" s="4" t="str">
        <f t="shared" si="21"/>
        <v>Software Mitchell</v>
      </c>
    </row>
    <row r="531" spans="1:64" hidden="1" x14ac:dyDescent="0.2">
      <c r="A531" s="4">
        <v>2020</v>
      </c>
      <c r="B531" s="4" t="s">
        <v>11</v>
      </c>
      <c r="C531" s="4" t="s">
        <v>178</v>
      </c>
      <c r="D531" s="4" t="s">
        <v>371</v>
      </c>
      <c r="E531" s="4" t="s">
        <v>103</v>
      </c>
      <c r="F531" s="4" t="s">
        <v>348</v>
      </c>
      <c r="H531" s="4">
        <v>25496</v>
      </c>
      <c r="I531" s="4">
        <v>25496</v>
      </c>
      <c r="J531" s="4">
        <v>25496</v>
      </c>
      <c r="K531" s="4">
        <v>0</v>
      </c>
      <c r="L531" s="4">
        <v>0</v>
      </c>
      <c r="M531" s="4">
        <v>0</v>
      </c>
      <c r="N531" s="4">
        <v>25496</v>
      </c>
      <c r="O531" s="4">
        <v>25496</v>
      </c>
      <c r="P531" s="4">
        <v>25496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  <c r="AB531" s="4">
        <v>0</v>
      </c>
      <c r="AC531" s="4">
        <v>0</v>
      </c>
      <c r="AE531" s="4" t="s">
        <v>182</v>
      </c>
      <c r="AG531" s="4" t="s">
        <v>289</v>
      </c>
      <c r="AH531" s="4" t="s">
        <v>270</v>
      </c>
      <c r="AJ531" s="4" t="s">
        <v>288</v>
      </c>
      <c r="AK531" s="4" t="s">
        <v>349</v>
      </c>
      <c r="AM531" s="4" t="s">
        <v>187</v>
      </c>
      <c r="AO531" s="4">
        <v>117</v>
      </c>
      <c r="AP531" s="4">
        <v>10</v>
      </c>
      <c r="AQ531" s="4">
        <v>8015154</v>
      </c>
      <c r="AR531" s="4">
        <v>88</v>
      </c>
      <c r="AS531" s="4">
        <v>2</v>
      </c>
      <c r="AU531" s="4">
        <v>1</v>
      </c>
      <c r="AW531" s="4">
        <v>5</v>
      </c>
      <c r="AX531" s="4">
        <v>23</v>
      </c>
      <c r="AZ531" s="4">
        <v>1</v>
      </c>
      <c r="BA531" s="4">
        <v>2</v>
      </c>
      <c r="BC531" s="4">
        <v>0</v>
      </c>
      <c r="BD531" s="4">
        <v>0</v>
      </c>
      <c r="BE531" s="4">
        <v>0</v>
      </c>
      <c r="BF531" s="4">
        <v>-366832911</v>
      </c>
      <c r="BJ531" s="6">
        <v>2007</v>
      </c>
      <c r="BK531" s="7">
        <f t="shared" si="20"/>
        <v>0</v>
      </c>
      <c r="BL531" s="4" t="str">
        <f t="shared" si="21"/>
        <v>Synthetic Vehicles &amp; IT</v>
      </c>
    </row>
    <row r="532" spans="1:64" hidden="1" x14ac:dyDescent="0.2">
      <c r="A532" s="4">
        <v>2020</v>
      </c>
      <c r="B532" s="4" t="s">
        <v>11</v>
      </c>
      <c r="C532" s="4" t="s">
        <v>178</v>
      </c>
      <c r="D532" s="4" t="s">
        <v>372</v>
      </c>
      <c r="E532" s="4" t="s">
        <v>103</v>
      </c>
      <c r="F532" s="4" t="s">
        <v>348</v>
      </c>
      <c r="H532" s="4">
        <v>43528.55</v>
      </c>
      <c r="I532" s="4">
        <v>43528.52</v>
      </c>
      <c r="J532" s="4">
        <v>43528.52</v>
      </c>
      <c r="K532" s="4">
        <v>0</v>
      </c>
      <c r="L532" s="4">
        <v>0</v>
      </c>
      <c r="M532" s="4">
        <v>0</v>
      </c>
      <c r="N532" s="4">
        <v>43528.55</v>
      </c>
      <c r="O532" s="4">
        <v>43528.52</v>
      </c>
      <c r="P532" s="4">
        <v>43528.52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0</v>
      </c>
      <c r="X532" s="4">
        <v>0</v>
      </c>
      <c r="Y532" s="4">
        <v>0</v>
      </c>
      <c r="Z532" s="4">
        <v>0</v>
      </c>
      <c r="AA532" s="4">
        <v>0</v>
      </c>
      <c r="AB532" s="4">
        <v>0</v>
      </c>
      <c r="AC532" s="4">
        <v>0</v>
      </c>
      <c r="AE532" s="4" t="s">
        <v>182</v>
      </c>
      <c r="AG532" s="4" t="s">
        <v>289</v>
      </c>
      <c r="AH532" s="4" t="s">
        <v>270</v>
      </c>
      <c r="AJ532" s="4" t="s">
        <v>288</v>
      </c>
      <c r="AK532" s="4" t="s">
        <v>349</v>
      </c>
      <c r="AM532" s="4" t="s">
        <v>187</v>
      </c>
      <c r="AO532" s="4">
        <v>117</v>
      </c>
      <c r="AP532" s="4">
        <v>10</v>
      </c>
      <c r="AQ532" s="4">
        <v>310</v>
      </c>
      <c r="AR532" s="4">
        <v>88</v>
      </c>
      <c r="AS532" s="4">
        <v>2</v>
      </c>
      <c r="AU532" s="4">
        <v>1</v>
      </c>
      <c r="AW532" s="4">
        <v>5</v>
      </c>
      <c r="AX532" s="4">
        <v>23</v>
      </c>
      <c r="AZ532" s="4">
        <v>1</v>
      </c>
      <c r="BA532" s="4">
        <v>2</v>
      </c>
      <c r="BC532" s="4">
        <v>0</v>
      </c>
      <c r="BD532" s="4">
        <v>0</v>
      </c>
      <c r="BE532" s="4">
        <v>0</v>
      </c>
      <c r="BF532" s="4">
        <v>-366832576</v>
      </c>
      <c r="BJ532" s="6">
        <v>2007</v>
      </c>
      <c r="BK532" s="7">
        <f t="shared" si="20"/>
        <v>0</v>
      </c>
      <c r="BL532" s="4" t="str">
        <f t="shared" si="21"/>
        <v>Synthetic Vehicles IT Mitchell</v>
      </c>
    </row>
    <row r="533" spans="1:64" hidden="1" x14ac:dyDescent="0.2">
      <c r="A533" s="4">
        <v>2020</v>
      </c>
      <c r="B533" s="4" t="s">
        <v>11</v>
      </c>
      <c r="C533" s="4" t="s">
        <v>178</v>
      </c>
      <c r="D533" s="4" t="s">
        <v>372</v>
      </c>
      <c r="E533" s="4" t="s">
        <v>103</v>
      </c>
      <c r="F533" s="4" t="s">
        <v>348</v>
      </c>
      <c r="H533" s="4">
        <v>454304.27</v>
      </c>
      <c r="I533" s="4">
        <v>454304.26</v>
      </c>
      <c r="J533" s="4">
        <v>454304.26</v>
      </c>
      <c r="K533" s="4">
        <v>0</v>
      </c>
      <c r="L533" s="4">
        <v>0</v>
      </c>
      <c r="M533" s="4">
        <v>0</v>
      </c>
      <c r="N533" s="4">
        <v>454304.27</v>
      </c>
      <c r="O533" s="4">
        <v>454304.26</v>
      </c>
      <c r="P533" s="4">
        <v>454304.26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0</v>
      </c>
      <c r="AC533" s="4">
        <v>0</v>
      </c>
      <c r="AE533" s="4" t="s">
        <v>182</v>
      </c>
      <c r="AG533" s="4" t="s">
        <v>289</v>
      </c>
      <c r="AH533" s="4" t="s">
        <v>270</v>
      </c>
      <c r="AJ533" s="4" t="s">
        <v>288</v>
      </c>
      <c r="AK533" s="4" t="s">
        <v>349</v>
      </c>
      <c r="AM533" s="4" t="s">
        <v>187</v>
      </c>
      <c r="AO533" s="4">
        <v>117</v>
      </c>
      <c r="AP533" s="4">
        <v>10</v>
      </c>
      <c r="AQ533" s="4">
        <v>310</v>
      </c>
      <c r="AR533" s="4">
        <v>88</v>
      </c>
      <c r="AS533" s="4">
        <v>2</v>
      </c>
      <c r="AU533" s="4">
        <v>1</v>
      </c>
      <c r="AW533" s="4">
        <v>5</v>
      </c>
      <c r="AX533" s="4">
        <v>23</v>
      </c>
      <c r="AZ533" s="4">
        <v>1</v>
      </c>
      <c r="BA533" s="4">
        <v>2</v>
      </c>
      <c r="BC533" s="4">
        <v>0</v>
      </c>
      <c r="BD533" s="4">
        <v>0</v>
      </c>
      <c r="BE533" s="4">
        <v>0</v>
      </c>
      <c r="BF533" s="4">
        <v>-366832209</v>
      </c>
      <c r="BJ533" s="6">
        <v>2007</v>
      </c>
      <c r="BK533" s="7">
        <f t="shared" si="20"/>
        <v>0</v>
      </c>
      <c r="BL533" s="4" t="str">
        <f t="shared" si="21"/>
        <v>Synthetic Vehicles IT Mitchell</v>
      </c>
    </row>
    <row r="534" spans="1:64" hidden="1" x14ac:dyDescent="0.2">
      <c r="A534" s="4">
        <v>2020</v>
      </c>
      <c r="B534" s="4" t="s">
        <v>11</v>
      </c>
      <c r="C534" s="4" t="s">
        <v>178</v>
      </c>
      <c r="D534" s="4" t="s">
        <v>373</v>
      </c>
      <c r="E534" s="4" t="s">
        <v>103</v>
      </c>
      <c r="F534" s="4" t="s">
        <v>374</v>
      </c>
      <c r="H534" s="4">
        <v>73505022.599999994</v>
      </c>
      <c r="I534" s="4">
        <v>73500456.099999994</v>
      </c>
      <c r="J534" s="4">
        <v>73500456.099999994</v>
      </c>
      <c r="K534" s="4">
        <v>0</v>
      </c>
      <c r="L534" s="4">
        <v>0</v>
      </c>
      <c r="M534" s="4">
        <v>0</v>
      </c>
      <c r="N534" s="4">
        <v>73505022.599999994</v>
      </c>
      <c r="O534" s="4">
        <v>73500456.099999994</v>
      </c>
      <c r="P534" s="4">
        <v>73500456.099999994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0</v>
      </c>
      <c r="X534" s="4">
        <v>0</v>
      </c>
      <c r="Y534" s="4">
        <v>0</v>
      </c>
      <c r="Z534" s="4">
        <v>0</v>
      </c>
      <c r="AA534" s="4">
        <v>0</v>
      </c>
      <c r="AB534" s="4">
        <v>0</v>
      </c>
      <c r="AC534" s="4">
        <v>0</v>
      </c>
      <c r="AE534" s="4" t="s">
        <v>182</v>
      </c>
      <c r="AF534" s="4" t="s">
        <v>288</v>
      </c>
      <c r="AG534" s="4" t="s">
        <v>289</v>
      </c>
      <c r="AH534" s="4" t="s">
        <v>270</v>
      </c>
      <c r="AJ534" s="4" t="s">
        <v>190</v>
      </c>
      <c r="AK534" s="4" t="s">
        <v>349</v>
      </c>
      <c r="AM534" s="4" t="s">
        <v>187</v>
      </c>
      <c r="AO534" s="4">
        <v>117</v>
      </c>
      <c r="AP534" s="4">
        <v>10</v>
      </c>
      <c r="AQ534" s="4">
        <v>333</v>
      </c>
      <c r="AR534" s="4">
        <v>88</v>
      </c>
      <c r="AS534" s="4">
        <v>810</v>
      </c>
      <c r="AU534" s="4">
        <v>1</v>
      </c>
      <c r="AV534" s="4">
        <v>4</v>
      </c>
      <c r="AW534" s="4">
        <v>5</v>
      </c>
      <c r="AX534" s="4">
        <v>23</v>
      </c>
      <c r="AZ534" s="4">
        <v>3</v>
      </c>
      <c r="BA534" s="4">
        <v>2</v>
      </c>
      <c r="BC534" s="4">
        <v>0</v>
      </c>
      <c r="BD534" s="4">
        <v>0</v>
      </c>
      <c r="BE534" s="4">
        <v>0</v>
      </c>
      <c r="BF534" s="4">
        <v>-366832854</v>
      </c>
      <c r="BJ534" s="6">
        <v>2007</v>
      </c>
      <c r="BK534" s="7">
        <f t="shared" si="20"/>
        <v>0</v>
      </c>
      <c r="BL534" s="4" t="str">
        <f t="shared" si="21"/>
        <v>Util 169 Poll Contr-Apr Mitchell</v>
      </c>
    </row>
    <row r="535" spans="1:64" hidden="1" x14ac:dyDescent="0.2">
      <c r="A535" s="4">
        <v>2020</v>
      </c>
      <c r="B535" s="4" t="s">
        <v>11</v>
      </c>
      <c r="C535" s="4" t="s">
        <v>178</v>
      </c>
      <c r="D535" s="4" t="s">
        <v>373</v>
      </c>
      <c r="E535" s="4" t="s">
        <v>103</v>
      </c>
      <c r="F535" s="4" t="s">
        <v>374</v>
      </c>
      <c r="H535" s="4">
        <v>42717193.799999997</v>
      </c>
      <c r="I535" s="4">
        <v>42715307.299999997</v>
      </c>
      <c r="J535" s="4">
        <v>42715307.299999997</v>
      </c>
      <c r="K535" s="4">
        <v>0</v>
      </c>
      <c r="L535" s="4">
        <v>0</v>
      </c>
      <c r="M535" s="4">
        <v>0</v>
      </c>
      <c r="N535" s="4">
        <v>42717193.799999997</v>
      </c>
      <c r="O535" s="4">
        <v>42715307.299999997</v>
      </c>
      <c r="P535" s="4">
        <v>42715307.299999997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  <c r="Z535" s="4">
        <v>0</v>
      </c>
      <c r="AA535" s="4">
        <v>0</v>
      </c>
      <c r="AB535" s="4">
        <v>0</v>
      </c>
      <c r="AC535" s="4">
        <v>0</v>
      </c>
      <c r="AE535" s="4" t="s">
        <v>182</v>
      </c>
      <c r="AF535" s="4" t="s">
        <v>288</v>
      </c>
      <c r="AG535" s="4" t="s">
        <v>289</v>
      </c>
      <c r="AH535" s="4" t="s">
        <v>270</v>
      </c>
      <c r="AJ535" s="4" t="s">
        <v>190</v>
      </c>
      <c r="AK535" s="4" t="s">
        <v>349</v>
      </c>
      <c r="AM535" s="4" t="s">
        <v>187</v>
      </c>
      <c r="AO535" s="4">
        <v>117</v>
      </c>
      <c r="AP535" s="4">
        <v>10</v>
      </c>
      <c r="AQ535" s="4">
        <v>333</v>
      </c>
      <c r="AR535" s="4">
        <v>88</v>
      </c>
      <c r="AS535" s="4">
        <v>810</v>
      </c>
      <c r="AU535" s="4">
        <v>1</v>
      </c>
      <c r="AV535" s="4">
        <v>4</v>
      </c>
      <c r="AW535" s="4">
        <v>5</v>
      </c>
      <c r="AX535" s="4">
        <v>23</v>
      </c>
      <c r="AZ535" s="4">
        <v>3</v>
      </c>
      <c r="BA535" s="4">
        <v>2</v>
      </c>
      <c r="BC535" s="4">
        <v>0</v>
      </c>
      <c r="BD535" s="4">
        <v>0</v>
      </c>
      <c r="BE535" s="4">
        <v>0</v>
      </c>
      <c r="BF535" s="4">
        <v>-366832805</v>
      </c>
      <c r="BJ535" s="6">
        <v>2007</v>
      </c>
      <c r="BK535" s="7">
        <f t="shared" si="20"/>
        <v>0</v>
      </c>
      <c r="BL535" s="4" t="str">
        <f t="shared" si="21"/>
        <v>Util 169 Poll Contr-Apr Mitchell</v>
      </c>
    </row>
    <row r="536" spans="1:64" hidden="1" x14ac:dyDescent="0.2">
      <c r="A536" s="4">
        <v>2020</v>
      </c>
      <c r="B536" s="4" t="s">
        <v>11</v>
      </c>
      <c r="C536" s="4" t="s">
        <v>178</v>
      </c>
      <c r="D536" s="4" t="s">
        <v>373</v>
      </c>
      <c r="E536" s="4" t="s">
        <v>103</v>
      </c>
      <c r="F536" s="4" t="s">
        <v>374</v>
      </c>
      <c r="H536" s="4">
        <v>40463687.399999999</v>
      </c>
      <c r="I536" s="4">
        <v>40462669.399999999</v>
      </c>
      <c r="J536" s="4">
        <v>40462669.399999999</v>
      </c>
      <c r="K536" s="4">
        <v>0</v>
      </c>
      <c r="L536" s="4">
        <v>0</v>
      </c>
      <c r="M536" s="4">
        <v>0</v>
      </c>
      <c r="N536" s="4">
        <v>40463687.399999999</v>
      </c>
      <c r="O536" s="4">
        <v>40462669.399999999</v>
      </c>
      <c r="P536" s="4">
        <v>40462669.399999999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  <c r="AA536" s="4">
        <v>0</v>
      </c>
      <c r="AB536" s="4">
        <v>0</v>
      </c>
      <c r="AC536" s="4">
        <v>0</v>
      </c>
      <c r="AE536" s="4" t="s">
        <v>182</v>
      </c>
      <c r="AF536" s="4" t="s">
        <v>288</v>
      </c>
      <c r="AG536" s="4" t="s">
        <v>289</v>
      </c>
      <c r="AH536" s="4" t="s">
        <v>270</v>
      </c>
      <c r="AJ536" s="4" t="s">
        <v>190</v>
      </c>
      <c r="AK536" s="4" t="s">
        <v>349</v>
      </c>
      <c r="AM536" s="4" t="s">
        <v>187</v>
      </c>
      <c r="AO536" s="4">
        <v>117</v>
      </c>
      <c r="AP536" s="4">
        <v>10</v>
      </c>
      <c r="AQ536" s="4">
        <v>333</v>
      </c>
      <c r="AR536" s="4">
        <v>88</v>
      </c>
      <c r="AS536" s="4">
        <v>810</v>
      </c>
      <c r="AU536" s="4">
        <v>1</v>
      </c>
      <c r="AV536" s="4">
        <v>4</v>
      </c>
      <c r="AW536" s="4">
        <v>5</v>
      </c>
      <c r="AX536" s="4">
        <v>23</v>
      </c>
      <c r="AZ536" s="4">
        <v>3</v>
      </c>
      <c r="BA536" s="4">
        <v>2</v>
      </c>
      <c r="BC536" s="4">
        <v>0</v>
      </c>
      <c r="BD536" s="4">
        <v>0</v>
      </c>
      <c r="BE536" s="4">
        <v>0</v>
      </c>
      <c r="BF536" s="4">
        <v>-366832660</v>
      </c>
      <c r="BJ536" s="6">
        <v>2007</v>
      </c>
      <c r="BK536" s="7">
        <f t="shared" si="20"/>
        <v>0</v>
      </c>
      <c r="BL536" s="4" t="str">
        <f t="shared" si="21"/>
        <v>Util 169 Poll Contr-Apr Mitchell</v>
      </c>
    </row>
    <row r="537" spans="1:64" hidden="1" x14ac:dyDescent="0.2">
      <c r="A537" s="4">
        <v>2020</v>
      </c>
      <c r="B537" s="4" t="s">
        <v>11</v>
      </c>
      <c r="C537" s="4" t="s">
        <v>178</v>
      </c>
      <c r="D537" s="4" t="s">
        <v>375</v>
      </c>
      <c r="E537" s="4" t="s">
        <v>103</v>
      </c>
      <c r="F537" s="4" t="s">
        <v>376</v>
      </c>
      <c r="H537" s="4">
        <v>68613420.299999997</v>
      </c>
      <c r="I537" s="4">
        <v>68615356.799999997</v>
      </c>
      <c r="J537" s="4">
        <v>68615356.799999997</v>
      </c>
      <c r="K537" s="4">
        <v>0</v>
      </c>
      <c r="L537" s="4">
        <v>0</v>
      </c>
      <c r="M537" s="4">
        <v>0</v>
      </c>
      <c r="N537" s="4">
        <v>68613420.299999997</v>
      </c>
      <c r="O537" s="4">
        <v>68615356.799999997</v>
      </c>
      <c r="P537" s="4">
        <v>68615356.799999997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  <c r="AB537" s="4">
        <v>0</v>
      </c>
      <c r="AC537" s="4">
        <v>0</v>
      </c>
      <c r="AE537" s="4" t="s">
        <v>182</v>
      </c>
      <c r="AF537" s="4" t="s">
        <v>288</v>
      </c>
      <c r="AG537" s="4" t="s">
        <v>289</v>
      </c>
      <c r="AH537" s="4" t="s">
        <v>270</v>
      </c>
      <c r="AJ537" s="4" t="s">
        <v>190</v>
      </c>
      <c r="AK537" s="4" t="s">
        <v>349</v>
      </c>
      <c r="AM537" s="4" t="s">
        <v>187</v>
      </c>
      <c r="AO537" s="4">
        <v>117</v>
      </c>
      <c r="AP537" s="4">
        <v>10</v>
      </c>
      <c r="AQ537" s="4">
        <v>334</v>
      </c>
      <c r="AR537" s="4">
        <v>88</v>
      </c>
      <c r="AS537" s="4">
        <v>808</v>
      </c>
      <c r="AU537" s="4">
        <v>1</v>
      </c>
      <c r="AV537" s="4">
        <v>4</v>
      </c>
      <c r="AW537" s="4">
        <v>5</v>
      </c>
      <c r="AX537" s="4">
        <v>23</v>
      </c>
      <c r="AZ537" s="4">
        <v>3</v>
      </c>
      <c r="BA537" s="4">
        <v>2</v>
      </c>
      <c r="BC537" s="4">
        <v>0</v>
      </c>
      <c r="BD537" s="4">
        <v>0</v>
      </c>
      <c r="BE537" s="4">
        <v>0</v>
      </c>
      <c r="BF537" s="4">
        <v>-366832521</v>
      </c>
      <c r="BJ537" s="6">
        <v>2007</v>
      </c>
      <c r="BK537" s="7">
        <f t="shared" si="20"/>
        <v>0</v>
      </c>
      <c r="BL537" s="4" t="str">
        <f t="shared" si="21"/>
        <v>Util 169 Poll Contr-Jan Mitchell</v>
      </c>
    </row>
    <row r="538" spans="1:64" hidden="1" x14ac:dyDescent="0.2">
      <c r="A538" s="4">
        <v>2020</v>
      </c>
      <c r="B538" s="4" t="s">
        <v>11</v>
      </c>
      <c r="C538" s="4" t="s">
        <v>178</v>
      </c>
      <c r="D538" s="4" t="s">
        <v>377</v>
      </c>
      <c r="E538" s="4" t="s">
        <v>103</v>
      </c>
      <c r="F538" s="4" t="s">
        <v>303</v>
      </c>
      <c r="H538" s="4">
        <v>0</v>
      </c>
      <c r="I538" s="4">
        <v>2896125.51</v>
      </c>
      <c r="J538" s="4">
        <v>2896125.51</v>
      </c>
      <c r="K538" s="4">
        <v>0</v>
      </c>
      <c r="L538" s="4">
        <v>0</v>
      </c>
      <c r="M538" s="4">
        <v>0</v>
      </c>
      <c r="N538" s="4">
        <v>0</v>
      </c>
      <c r="O538" s="4">
        <v>2896125.51</v>
      </c>
      <c r="P538" s="4">
        <v>2896125.51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0</v>
      </c>
      <c r="X538" s="4">
        <v>0</v>
      </c>
      <c r="Y538" s="4">
        <v>0</v>
      </c>
      <c r="Z538" s="4">
        <v>0</v>
      </c>
      <c r="AA538" s="4">
        <v>0</v>
      </c>
      <c r="AB538" s="4">
        <v>0</v>
      </c>
      <c r="AC538" s="4">
        <v>0</v>
      </c>
      <c r="AE538" s="4" t="s">
        <v>182</v>
      </c>
      <c r="AF538" s="4" t="s">
        <v>288</v>
      </c>
      <c r="AG538" s="4" t="s">
        <v>289</v>
      </c>
      <c r="AH538" s="4" t="s">
        <v>270</v>
      </c>
      <c r="AJ538" s="4" t="s">
        <v>288</v>
      </c>
      <c r="AK538" s="4" t="s">
        <v>304</v>
      </c>
      <c r="AM538" s="4" t="s">
        <v>187</v>
      </c>
      <c r="AO538" s="4">
        <v>117</v>
      </c>
      <c r="AP538" s="4">
        <v>10</v>
      </c>
      <c r="AQ538" s="4">
        <v>344</v>
      </c>
      <c r="AR538" s="4">
        <v>88</v>
      </c>
      <c r="AS538" s="4">
        <v>3</v>
      </c>
      <c r="AU538" s="4">
        <v>1</v>
      </c>
      <c r="AV538" s="4">
        <v>4</v>
      </c>
      <c r="AW538" s="4">
        <v>5</v>
      </c>
      <c r="AX538" s="4">
        <v>23</v>
      </c>
      <c r="AZ538" s="4">
        <v>1</v>
      </c>
      <c r="BA538" s="4">
        <v>3</v>
      </c>
      <c r="BC538" s="4">
        <v>0</v>
      </c>
      <c r="BD538" s="4">
        <v>0</v>
      </c>
      <c r="BE538" s="4">
        <v>0</v>
      </c>
      <c r="BF538" s="4">
        <v>-366832711</v>
      </c>
      <c r="BJ538" s="6">
        <v>2007</v>
      </c>
      <c r="BK538" s="7">
        <f t="shared" si="20"/>
        <v>0</v>
      </c>
      <c r="BL538" s="4" t="str">
        <f t="shared" si="21"/>
        <v>Util BuckeyeCntrbWallbrd Mitchell</v>
      </c>
    </row>
    <row r="539" spans="1:64" hidden="1" x14ac:dyDescent="0.2">
      <c r="A539" s="4">
        <v>2020</v>
      </c>
      <c r="B539" s="4" t="s">
        <v>11</v>
      </c>
      <c r="C539" s="4" t="s">
        <v>178</v>
      </c>
      <c r="D539" s="4" t="s">
        <v>368</v>
      </c>
      <c r="E539" s="4" t="s">
        <v>103</v>
      </c>
      <c r="F539" s="4" t="s">
        <v>369</v>
      </c>
      <c r="H539" s="4">
        <v>1141404.32</v>
      </c>
      <c r="I539" s="4">
        <v>1134146.72</v>
      </c>
      <c r="J539" s="4">
        <v>966723.96</v>
      </c>
      <c r="K539" s="4">
        <v>66971.360000000001</v>
      </c>
      <c r="L539" s="4">
        <v>0</v>
      </c>
      <c r="M539" s="4">
        <v>0</v>
      </c>
      <c r="N539" s="4">
        <v>1141404.32</v>
      </c>
      <c r="O539" s="4">
        <v>1134146.72</v>
      </c>
      <c r="P539" s="4">
        <v>1033695.32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0</v>
      </c>
      <c r="X539" s="4">
        <v>0</v>
      </c>
      <c r="Y539" s="4">
        <v>0</v>
      </c>
      <c r="Z539" s="4">
        <v>0</v>
      </c>
      <c r="AA539" s="4">
        <v>0</v>
      </c>
      <c r="AB539" s="4">
        <v>0</v>
      </c>
      <c r="AC539" s="4">
        <v>0</v>
      </c>
      <c r="AE539" s="4" t="s">
        <v>182</v>
      </c>
      <c r="AF539" s="4" t="s">
        <v>288</v>
      </c>
      <c r="AG539" s="4" t="s">
        <v>289</v>
      </c>
      <c r="AH539" s="4" t="s">
        <v>270</v>
      </c>
      <c r="AJ539" s="4" t="s">
        <v>288</v>
      </c>
      <c r="AK539" s="4" t="s">
        <v>257</v>
      </c>
      <c r="AM539" s="4" t="s">
        <v>187</v>
      </c>
      <c r="AO539" s="4">
        <v>117</v>
      </c>
      <c r="AP539" s="4">
        <v>10</v>
      </c>
      <c r="AQ539" s="4">
        <v>626</v>
      </c>
      <c r="AR539" s="4">
        <v>88</v>
      </c>
      <c r="AS539" s="4">
        <v>5</v>
      </c>
      <c r="AU539" s="4">
        <v>1</v>
      </c>
      <c r="AV539" s="4">
        <v>4</v>
      </c>
      <c r="AW539" s="4">
        <v>5</v>
      </c>
      <c r="AX539" s="4">
        <v>23</v>
      </c>
      <c r="AZ539" s="4">
        <v>1</v>
      </c>
      <c r="BA539" s="4">
        <v>5</v>
      </c>
      <c r="BC539" s="4">
        <v>0</v>
      </c>
      <c r="BD539" s="4">
        <v>0</v>
      </c>
      <c r="BE539" s="4">
        <v>0</v>
      </c>
      <c r="BF539" s="4">
        <v>-366832712</v>
      </c>
      <c r="BJ539" s="6">
        <v>2007</v>
      </c>
      <c r="BK539" s="7">
        <f t="shared" si="20"/>
        <v>100451.40000000002</v>
      </c>
      <c r="BL539" s="4" t="str">
        <f>'Generic Tax Classes'!$A$3</f>
        <v>Utility Transmission Plant 15 YR</v>
      </c>
    </row>
    <row r="540" spans="1:64" hidden="1" x14ac:dyDescent="0.2">
      <c r="A540" s="4">
        <v>2020</v>
      </c>
      <c r="B540" s="4" t="s">
        <v>11</v>
      </c>
      <c r="C540" s="4" t="s">
        <v>178</v>
      </c>
      <c r="D540" s="4" t="s">
        <v>368</v>
      </c>
      <c r="E540" s="4" t="s">
        <v>103</v>
      </c>
      <c r="F540" s="4" t="s">
        <v>369</v>
      </c>
      <c r="H540" s="4">
        <v>779842.86</v>
      </c>
      <c r="I540" s="4">
        <v>780437.3</v>
      </c>
      <c r="J540" s="4">
        <v>665229.13</v>
      </c>
      <c r="K540" s="4">
        <v>46084.82</v>
      </c>
      <c r="L540" s="4">
        <v>0</v>
      </c>
      <c r="M540" s="4">
        <v>0</v>
      </c>
      <c r="N540" s="4">
        <v>779842.86</v>
      </c>
      <c r="O540" s="4">
        <v>780437.3</v>
      </c>
      <c r="P540" s="4">
        <v>711313.95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0</v>
      </c>
      <c r="X540" s="4">
        <v>0</v>
      </c>
      <c r="Y540" s="4">
        <v>0</v>
      </c>
      <c r="Z540" s="4">
        <v>0</v>
      </c>
      <c r="AA540" s="4">
        <v>0</v>
      </c>
      <c r="AB540" s="4">
        <v>0</v>
      </c>
      <c r="AC540" s="4">
        <v>0</v>
      </c>
      <c r="AE540" s="4" t="s">
        <v>182</v>
      </c>
      <c r="AF540" s="4" t="s">
        <v>288</v>
      </c>
      <c r="AG540" s="4" t="s">
        <v>289</v>
      </c>
      <c r="AH540" s="4" t="s">
        <v>270</v>
      </c>
      <c r="AJ540" s="4" t="s">
        <v>288</v>
      </c>
      <c r="AK540" s="4" t="s">
        <v>257</v>
      </c>
      <c r="AM540" s="4" t="s">
        <v>187</v>
      </c>
      <c r="AO540" s="4">
        <v>117</v>
      </c>
      <c r="AP540" s="4">
        <v>10</v>
      </c>
      <c r="AQ540" s="4">
        <v>626</v>
      </c>
      <c r="AR540" s="4">
        <v>88</v>
      </c>
      <c r="AS540" s="4">
        <v>5</v>
      </c>
      <c r="AU540" s="4">
        <v>1</v>
      </c>
      <c r="AV540" s="4">
        <v>4</v>
      </c>
      <c r="AW540" s="4">
        <v>5</v>
      </c>
      <c r="AX540" s="4">
        <v>23</v>
      </c>
      <c r="AZ540" s="4">
        <v>1</v>
      </c>
      <c r="BA540" s="4">
        <v>5</v>
      </c>
      <c r="BC540" s="4">
        <v>0</v>
      </c>
      <c r="BD540" s="4">
        <v>0</v>
      </c>
      <c r="BE540" s="4">
        <v>0</v>
      </c>
      <c r="BF540" s="4">
        <v>-366832217</v>
      </c>
      <c r="BJ540" s="6">
        <v>2007</v>
      </c>
      <c r="BK540" s="7">
        <f t="shared" si="20"/>
        <v>69123.350000000093</v>
      </c>
      <c r="BL540" s="4" t="str">
        <f>'Generic Tax Classes'!$A$3</f>
        <v>Utility Transmission Plant 15 YR</v>
      </c>
    </row>
    <row r="541" spans="1:64" hidden="1" x14ac:dyDescent="0.2">
      <c r="A541" s="4">
        <v>2020</v>
      </c>
      <c r="B541" s="4" t="s">
        <v>11</v>
      </c>
      <c r="C541" s="4" t="s">
        <v>178</v>
      </c>
      <c r="D541" s="4" t="s">
        <v>112</v>
      </c>
      <c r="E541" s="4" t="s">
        <v>103</v>
      </c>
      <c r="F541" s="4" t="s">
        <v>303</v>
      </c>
      <c r="H541" s="4">
        <v>149601.47</v>
      </c>
      <c r="I541" s="4">
        <v>148882.01999999999</v>
      </c>
      <c r="J541" s="4">
        <v>148882.01999999999</v>
      </c>
      <c r="K541" s="4">
        <v>0</v>
      </c>
      <c r="L541" s="4">
        <v>0</v>
      </c>
      <c r="M541" s="4">
        <v>0</v>
      </c>
      <c r="N541" s="4">
        <v>149601.47</v>
      </c>
      <c r="O541" s="4">
        <v>148882.01999999999</v>
      </c>
      <c r="P541" s="4">
        <v>148882.01999999999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  <c r="AC541" s="4">
        <v>0</v>
      </c>
      <c r="AE541" s="4" t="s">
        <v>182</v>
      </c>
      <c r="AF541" s="4" t="s">
        <v>288</v>
      </c>
      <c r="AG541" s="4" t="s">
        <v>289</v>
      </c>
      <c r="AH541" s="4" t="s">
        <v>270</v>
      </c>
      <c r="AJ541" s="4" t="s">
        <v>288</v>
      </c>
      <c r="AK541" s="4" t="s">
        <v>304</v>
      </c>
      <c r="AM541" s="4" t="s">
        <v>187</v>
      </c>
      <c r="AO541" s="4">
        <v>117</v>
      </c>
      <c r="AP541" s="4">
        <v>10</v>
      </c>
      <c r="AQ541" s="4">
        <v>109040</v>
      </c>
      <c r="AR541" s="4">
        <v>88</v>
      </c>
      <c r="AS541" s="4">
        <v>3</v>
      </c>
      <c r="AU541" s="4">
        <v>1</v>
      </c>
      <c r="AV541" s="4">
        <v>4</v>
      </c>
      <c r="AW541" s="4">
        <v>5</v>
      </c>
      <c r="AX541" s="4">
        <v>23</v>
      </c>
      <c r="AZ541" s="4">
        <v>1</v>
      </c>
      <c r="BA541" s="4">
        <v>3</v>
      </c>
      <c r="BC541" s="4">
        <v>0</v>
      </c>
      <c r="BD541" s="4">
        <v>0</v>
      </c>
      <c r="BE541" s="4">
        <v>0</v>
      </c>
      <c r="BF541" s="4">
        <v>-366833011</v>
      </c>
      <c r="BJ541" s="6">
        <v>2007</v>
      </c>
      <c r="BK541" s="7">
        <f t="shared" si="20"/>
        <v>0</v>
      </c>
      <c r="BL541" s="4" t="str">
        <f t="shared" si="21"/>
        <v>Utility General Plant</v>
      </c>
    </row>
    <row r="542" spans="1:64" hidden="1" x14ac:dyDescent="0.2">
      <c r="A542" s="4">
        <v>2020</v>
      </c>
      <c r="B542" s="4" t="s">
        <v>11</v>
      </c>
      <c r="C542" s="4" t="s">
        <v>178</v>
      </c>
      <c r="D542" s="4" t="s">
        <v>272</v>
      </c>
      <c r="E542" s="4" t="s">
        <v>103</v>
      </c>
      <c r="F542" s="4" t="s">
        <v>303</v>
      </c>
      <c r="H542" s="4">
        <v>15835.05</v>
      </c>
      <c r="I542" s="4">
        <v>15847.15</v>
      </c>
      <c r="J542" s="4">
        <v>15847.15</v>
      </c>
      <c r="K542" s="4">
        <v>0</v>
      </c>
      <c r="L542" s="4">
        <v>0</v>
      </c>
      <c r="M542" s="4">
        <v>0</v>
      </c>
      <c r="N542" s="4">
        <v>15835.05</v>
      </c>
      <c r="O542" s="4">
        <v>15847.15</v>
      </c>
      <c r="P542" s="4">
        <v>15847.15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0</v>
      </c>
      <c r="X542" s="4">
        <v>0</v>
      </c>
      <c r="Y542" s="4">
        <v>0</v>
      </c>
      <c r="Z542" s="4">
        <v>0</v>
      </c>
      <c r="AA542" s="4">
        <v>0</v>
      </c>
      <c r="AB542" s="4">
        <v>0</v>
      </c>
      <c r="AC542" s="4">
        <v>0</v>
      </c>
      <c r="AE542" s="4" t="s">
        <v>182</v>
      </c>
      <c r="AF542" s="4" t="s">
        <v>288</v>
      </c>
      <c r="AG542" s="4" t="s">
        <v>289</v>
      </c>
      <c r="AH542" s="4" t="s">
        <v>270</v>
      </c>
      <c r="AJ542" s="4" t="s">
        <v>288</v>
      </c>
      <c r="AK542" s="4" t="s">
        <v>304</v>
      </c>
      <c r="AM542" s="4" t="s">
        <v>187</v>
      </c>
      <c r="AO542" s="4">
        <v>117</v>
      </c>
      <c r="AP542" s="4">
        <v>10</v>
      </c>
      <c r="AQ542" s="4">
        <v>484</v>
      </c>
      <c r="AR542" s="4">
        <v>88</v>
      </c>
      <c r="AS542" s="4">
        <v>3</v>
      </c>
      <c r="AU542" s="4">
        <v>1</v>
      </c>
      <c r="AV542" s="4">
        <v>4</v>
      </c>
      <c r="AW542" s="4">
        <v>5</v>
      </c>
      <c r="AX542" s="4">
        <v>23</v>
      </c>
      <c r="AZ542" s="4">
        <v>1</v>
      </c>
      <c r="BA542" s="4">
        <v>3</v>
      </c>
      <c r="BC542" s="4">
        <v>0</v>
      </c>
      <c r="BD542" s="4">
        <v>0</v>
      </c>
      <c r="BE542" s="4">
        <v>0</v>
      </c>
      <c r="BF542" s="4">
        <v>-366832464</v>
      </c>
      <c r="BJ542" s="6">
        <v>2007</v>
      </c>
      <c r="BK542" s="7">
        <f t="shared" si="20"/>
        <v>0</v>
      </c>
      <c r="BL542" s="4" t="str">
        <f>'Generic Tax Classes'!$A$4</f>
        <v>Utility General Plant</v>
      </c>
    </row>
    <row r="543" spans="1:64" hidden="1" x14ac:dyDescent="0.2">
      <c r="A543" s="4">
        <v>2020</v>
      </c>
      <c r="B543" s="4" t="s">
        <v>11</v>
      </c>
      <c r="C543" s="4" t="s">
        <v>178</v>
      </c>
      <c r="D543" s="4" t="s">
        <v>378</v>
      </c>
      <c r="E543" s="4" t="s">
        <v>103</v>
      </c>
      <c r="F543" s="4" t="s">
        <v>303</v>
      </c>
      <c r="H543" s="4">
        <v>17371854.5</v>
      </c>
      <c r="I543" s="4">
        <v>17371854.5</v>
      </c>
      <c r="J543" s="4">
        <v>17371854.5</v>
      </c>
      <c r="K543" s="4">
        <v>0</v>
      </c>
      <c r="L543" s="4">
        <v>0</v>
      </c>
      <c r="M543" s="4">
        <v>0</v>
      </c>
      <c r="N543" s="4">
        <v>17371854.5</v>
      </c>
      <c r="O543" s="4">
        <v>17371854.5</v>
      </c>
      <c r="P543" s="4">
        <v>17371854.5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  <c r="AA543" s="4">
        <v>0</v>
      </c>
      <c r="AB543" s="4">
        <v>0</v>
      </c>
      <c r="AC543" s="4">
        <v>0</v>
      </c>
      <c r="AE543" s="4" t="s">
        <v>182</v>
      </c>
      <c r="AF543" s="4" t="s">
        <v>288</v>
      </c>
      <c r="AG543" s="4" t="s">
        <v>289</v>
      </c>
      <c r="AH543" s="4" t="s">
        <v>270</v>
      </c>
      <c r="AJ543" s="4" t="s">
        <v>288</v>
      </c>
      <c r="AK543" s="4" t="s">
        <v>304</v>
      </c>
      <c r="AM543" s="4" t="s">
        <v>187</v>
      </c>
      <c r="AO543" s="4">
        <v>117</v>
      </c>
      <c r="AP543" s="4">
        <v>10</v>
      </c>
      <c r="AQ543" s="4">
        <v>551</v>
      </c>
      <c r="AR543" s="4">
        <v>88</v>
      </c>
      <c r="AS543" s="4">
        <v>3</v>
      </c>
      <c r="AU543" s="4">
        <v>1</v>
      </c>
      <c r="AV543" s="4">
        <v>4</v>
      </c>
      <c r="AW543" s="4">
        <v>5</v>
      </c>
      <c r="AX543" s="4">
        <v>23</v>
      </c>
      <c r="AZ543" s="4">
        <v>1</v>
      </c>
      <c r="BA543" s="4">
        <v>3</v>
      </c>
      <c r="BC543" s="4">
        <v>0</v>
      </c>
      <c r="BD543" s="4">
        <v>0</v>
      </c>
      <c r="BE543" s="4">
        <v>0</v>
      </c>
      <c r="BF543" s="4">
        <v>-366832218</v>
      </c>
      <c r="BJ543" s="6">
        <v>2007</v>
      </c>
      <c r="BK543" s="7">
        <f t="shared" si="20"/>
        <v>0</v>
      </c>
      <c r="BL543" s="4" t="str">
        <f t="shared" si="21"/>
        <v>Utility Mitchell Wallboard Mitchell</v>
      </c>
    </row>
    <row r="544" spans="1:64" hidden="1" x14ac:dyDescent="0.2">
      <c r="A544" s="4">
        <v>2020</v>
      </c>
      <c r="B544" s="4" t="s">
        <v>11</v>
      </c>
      <c r="C544" s="4" t="s">
        <v>178</v>
      </c>
      <c r="D544" s="4" t="s">
        <v>104</v>
      </c>
      <c r="E544" s="4" t="s">
        <v>103</v>
      </c>
      <c r="F544" s="4" t="s">
        <v>301</v>
      </c>
      <c r="H544" s="4">
        <v>0</v>
      </c>
      <c r="I544" s="4">
        <v>14757.12</v>
      </c>
      <c r="J544" s="4">
        <v>9819.34</v>
      </c>
      <c r="K544" s="4">
        <v>658.32</v>
      </c>
      <c r="L544" s="4">
        <v>0</v>
      </c>
      <c r="M544" s="4">
        <v>0</v>
      </c>
      <c r="N544" s="4">
        <v>0</v>
      </c>
      <c r="O544" s="4">
        <v>14757.12</v>
      </c>
      <c r="P544" s="4">
        <v>10477.66</v>
      </c>
      <c r="Q544" s="4">
        <v>0</v>
      </c>
      <c r="R544" s="4">
        <v>0</v>
      </c>
      <c r="S544" s="4">
        <v>0</v>
      </c>
      <c r="T544" s="4">
        <v>14757.11</v>
      </c>
      <c r="U544" s="4">
        <v>14757.11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  <c r="AA544" s="4">
        <v>0</v>
      </c>
      <c r="AB544" s="4">
        <v>0</v>
      </c>
      <c r="AC544" s="4">
        <v>0</v>
      </c>
      <c r="AE544" s="4" t="s">
        <v>182</v>
      </c>
      <c r="AF544" s="4" t="s">
        <v>288</v>
      </c>
      <c r="AG544" s="4" t="s">
        <v>289</v>
      </c>
      <c r="AH544" s="4" t="s">
        <v>270</v>
      </c>
      <c r="AJ544" s="4" t="s">
        <v>288</v>
      </c>
      <c r="AK544" s="4" t="s">
        <v>302</v>
      </c>
      <c r="AM544" s="4" t="s">
        <v>330</v>
      </c>
      <c r="AO544" s="4">
        <v>117</v>
      </c>
      <c r="AP544" s="4">
        <v>10</v>
      </c>
      <c r="AQ544" s="4">
        <v>101030</v>
      </c>
      <c r="AR544" s="4">
        <v>88</v>
      </c>
      <c r="AS544" s="4">
        <v>7</v>
      </c>
      <c r="AU544" s="4">
        <v>1</v>
      </c>
      <c r="AV544" s="4">
        <v>4</v>
      </c>
      <c r="AW544" s="4">
        <v>5</v>
      </c>
      <c r="AX544" s="4">
        <v>23</v>
      </c>
      <c r="AZ544" s="4">
        <v>1</v>
      </c>
      <c r="BA544" s="4">
        <v>6</v>
      </c>
      <c r="BC544" s="4">
        <v>57</v>
      </c>
      <c r="BD544" s="4">
        <v>0</v>
      </c>
      <c r="BE544" s="4">
        <v>0</v>
      </c>
      <c r="BF544" s="4">
        <v>-366833004</v>
      </c>
      <c r="BJ544" s="6">
        <v>2007</v>
      </c>
      <c r="BK544" s="7">
        <f t="shared" si="20"/>
        <v>4279.4600000000009</v>
      </c>
      <c r="BL544" s="4" t="str">
        <f t="shared" si="21"/>
        <v>Utility Steam Production</v>
      </c>
    </row>
    <row r="545" spans="1:64" hidden="1" x14ac:dyDescent="0.2">
      <c r="A545" s="4">
        <v>2020</v>
      </c>
      <c r="B545" s="4" t="s">
        <v>11</v>
      </c>
      <c r="C545" s="4" t="s">
        <v>178</v>
      </c>
      <c r="D545" s="4" t="s">
        <v>230</v>
      </c>
      <c r="E545" s="4" t="s">
        <v>103</v>
      </c>
      <c r="F545" s="4" t="s">
        <v>301</v>
      </c>
      <c r="H545" s="4">
        <v>24841283.649999999</v>
      </c>
      <c r="I545" s="4">
        <v>19961748.579999998</v>
      </c>
      <c r="J545" s="4">
        <v>13282362.85</v>
      </c>
      <c r="K545" s="4">
        <v>890369.09</v>
      </c>
      <c r="L545" s="4">
        <v>0</v>
      </c>
      <c r="M545" s="4">
        <v>531.97</v>
      </c>
      <c r="N545" s="4">
        <v>24774429.559999999</v>
      </c>
      <c r="O545" s="4">
        <v>19956166.129999999</v>
      </c>
      <c r="P545" s="4">
        <v>14168892.91</v>
      </c>
      <c r="Q545" s="4">
        <v>0</v>
      </c>
      <c r="R545" s="4">
        <v>5582.45</v>
      </c>
      <c r="S545" s="4">
        <v>46474.14</v>
      </c>
      <c r="T545" s="4">
        <v>618840.73</v>
      </c>
      <c r="U545" s="4">
        <v>665314.87</v>
      </c>
      <c r="V545" s="4">
        <v>46474.14</v>
      </c>
      <c r="W545" s="4">
        <v>0</v>
      </c>
      <c r="X545" s="4">
        <v>0</v>
      </c>
      <c r="Y545" s="4">
        <v>14483.79</v>
      </c>
      <c r="Z545" s="4">
        <v>2275.39</v>
      </c>
      <c r="AA545" s="4">
        <v>0</v>
      </c>
      <c r="AB545" s="4">
        <v>0</v>
      </c>
      <c r="AC545" s="4">
        <v>0</v>
      </c>
      <c r="AE545" s="4" t="s">
        <v>182</v>
      </c>
      <c r="AF545" s="4" t="s">
        <v>288</v>
      </c>
      <c r="AG545" s="4" t="s">
        <v>289</v>
      </c>
      <c r="AH545" s="4" t="s">
        <v>270</v>
      </c>
      <c r="AJ545" s="4" t="s">
        <v>288</v>
      </c>
      <c r="AK545" s="4" t="s">
        <v>302</v>
      </c>
      <c r="AM545" s="4" t="s">
        <v>330</v>
      </c>
      <c r="AO545" s="4">
        <v>117</v>
      </c>
      <c r="AP545" s="4">
        <v>10</v>
      </c>
      <c r="AQ545" s="4">
        <v>607</v>
      </c>
      <c r="AR545" s="4">
        <v>88</v>
      </c>
      <c r="AS545" s="4">
        <v>7</v>
      </c>
      <c r="AU545" s="4">
        <v>1</v>
      </c>
      <c r="AV545" s="4">
        <v>4</v>
      </c>
      <c r="AW545" s="4">
        <v>5</v>
      </c>
      <c r="AX545" s="4">
        <v>23</v>
      </c>
      <c r="AZ545" s="4">
        <v>1</v>
      </c>
      <c r="BA545" s="4">
        <v>6</v>
      </c>
      <c r="BC545" s="4">
        <v>57</v>
      </c>
      <c r="BD545" s="4">
        <v>0</v>
      </c>
      <c r="BE545" s="4">
        <v>0</v>
      </c>
      <c r="BF545" s="4">
        <v>-366832673</v>
      </c>
      <c r="BJ545" s="6">
        <v>2007</v>
      </c>
      <c r="BK545" s="7">
        <f t="shared" si="20"/>
        <v>5787273.2199999988</v>
      </c>
      <c r="BL545" s="4" t="str">
        <f>'Generic Tax Classes'!$A$2</f>
        <v>Utility Steam Production</v>
      </c>
    </row>
    <row r="546" spans="1:64" hidden="1" x14ac:dyDescent="0.2">
      <c r="A546" s="4">
        <v>2020</v>
      </c>
      <c r="B546" s="4" t="s">
        <v>11</v>
      </c>
      <c r="C546" s="4" t="s">
        <v>178</v>
      </c>
      <c r="D546" s="4" t="s">
        <v>230</v>
      </c>
      <c r="E546" s="4" t="s">
        <v>103</v>
      </c>
      <c r="F546" s="4" t="s">
        <v>301</v>
      </c>
      <c r="H546" s="4">
        <v>244216707.55000001</v>
      </c>
      <c r="I546" s="4">
        <v>173982210.94999999</v>
      </c>
      <c r="J546" s="4">
        <v>116356075.38</v>
      </c>
      <c r="K546" s="4">
        <v>7760264.6600000001</v>
      </c>
      <c r="L546" s="4">
        <v>0</v>
      </c>
      <c r="M546" s="4">
        <v>7387.63</v>
      </c>
      <c r="N546" s="4">
        <v>243559459.59999999</v>
      </c>
      <c r="O546" s="4">
        <v>173933712.11000001</v>
      </c>
      <c r="P546" s="4">
        <v>124082823.15000001</v>
      </c>
      <c r="Q546" s="4">
        <v>0</v>
      </c>
      <c r="R546" s="4">
        <v>48498.84</v>
      </c>
      <c r="S546" s="4">
        <v>403755.19</v>
      </c>
      <c r="T546" s="4">
        <v>5936058.3499999996</v>
      </c>
      <c r="U546" s="4">
        <v>6339813.54</v>
      </c>
      <c r="V546" s="4">
        <v>403755.19</v>
      </c>
      <c r="W546" s="4">
        <v>0</v>
      </c>
      <c r="X546" s="4">
        <v>0</v>
      </c>
      <c r="Y546" s="4">
        <v>142391.35</v>
      </c>
      <c r="Z546" s="4">
        <v>22369.58</v>
      </c>
      <c r="AA546" s="4">
        <v>0</v>
      </c>
      <c r="AB546" s="4">
        <v>0</v>
      </c>
      <c r="AC546" s="4">
        <v>0</v>
      </c>
      <c r="AE546" s="4" t="s">
        <v>182</v>
      </c>
      <c r="AF546" s="4" t="s">
        <v>288</v>
      </c>
      <c r="AG546" s="4" t="s">
        <v>289</v>
      </c>
      <c r="AH546" s="4" t="s">
        <v>270</v>
      </c>
      <c r="AJ546" s="4" t="s">
        <v>288</v>
      </c>
      <c r="AK546" s="4" t="s">
        <v>302</v>
      </c>
      <c r="AM546" s="4" t="s">
        <v>330</v>
      </c>
      <c r="AO546" s="4">
        <v>117</v>
      </c>
      <c r="AP546" s="4">
        <v>10</v>
      </c>
      <c r="AQ546" s="4">
        <v>607</v>
      </c>
      <c r="AR546" s="4">
        <v>88</v>
      </c>
      <c r="AS546" s="4">
        <v>7</v>
      </c>
      <c r="AU546" s="4">
        <v>1</v>
      </c>
      <c r="AV546" s="4">
        <v>4</v>
      </c>
      <c r="AW546" s="4">
        <v>5</v>
      </c>
      <c r="AX546" s="4">
        <v>23</v>
      </c>
      <c r="AZ546" s="4">
        <v>1</v>
      </c>
      <c r="BA546" s="4">
        <v>6</v>
      </c>
      <c r="BC546" s="4">
        <v>57</v>
      </c>
      <c r="BD546" s="4">
        <v>0</v>
      </c>
      <c r="BE546" s="4">
        <v>0</v>
      </c>
      <c r="BF546" s="4">
        <v>-366832358</v>
      </c>
      <c r="BJ546" s="6">
        <v>2007</v>
      </c>
      <c r="BK546" s="7">
        <f t="shared" si="20"/>
        <v>49850888.960000008</v>
      </c>
      <c r="BL546" s="4" t="str">
        <f>'Generic Tax Classes'!$A$2</f>
        <v>Utility Steam Production</v>
      </c>
    </row>
    <row r="547" spans="1:64" hidden="1" x14ac:dyDescent="0.2">
      <c r="A547" s="4">
        <v>2020</v>
      </c>
      <c r="B547" s="4" t="s">
        <v>11</v>
      </c>
      <c r="C547" s="4" t="s">
        <v>178</v>
      </c>
      <c r="D547" s="4" t="s">
        <v>370</v>
      </c>
      <c r="E547" s="4" t="s">
        <v>103</v>
      </c>
      <c r="F547" s="4" t="s">
        <v>348</v>
      </c>
      <c r="H547" s="4">
        <v>2470.3200000000002</v>
      </c>
      <c r="I547" s="4">
        <v>2472.19</v>
      </c>
      <c r="J547" s="4">
        <v>2472.19</v>
      </c>
      <c r="K547" s="4">
        <v>0</v>
      </c>
      <c r="L547" s="4">
        <v>0</v>
      </c>
      <c r="M547" s="4">
        <v>0</v>
      </c>
      <c r="N547" s="4">
        <v>2470.3200000000002</v>
      </c>
      <c r="O547" s="4">
        <v>2472.19</v>
      </c>
      <c r="P547" s="4">
        <v>2472.19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0</v>
      </c>
      <c r="X547" s="4">
        <v>0</v>
      </c>
      <c r="Y547" s="4">
        <v>0</v>
      </c>
      <c r="Z547" s="4">
        <v>0</v>
      </c>
      <c r="AA547" s="4">
        <v>0</v>
      </c>
      <c r="AB547" s="4">
        <v>0</v>
      </c>
      <c r="AC547" s="4">
        <v>0</v>
      </c>
      <c r="AG547" s="4" t="s">
        <v>289</v>
      </c>
      <c r="AH547" s="4" t="s">
        <v>270</v>
      </c>
      <c r="AJ547" s="4" t="s">
        <v>288</v>
      </c>
      <c r="AK547" s="4" t="s">
        <v>349</v>
      </c>
      <c r="AM547" s="4" t="s">
        <v>187</v>
      </c>
      <c r="AO547" s="4">
        <v>117</v>
      </c>
      <c r="AP547" s="4">
        <v>10</v>
      </c>
      <c r="AQ547" s="4">
        <v>667</v>
      </c>
      <c r="AR547" s="4">
        <v>88</v>
      </c>
      <c r="AS547" s="4">
        <v>2</v>
      </c>
      <c r="AW547" s="4">
        <v>5</v>
      </c>
      <c r="AX547" s="4">
        <v>23</v>
      </c>
      <c r="AZ547" s="4">
        <v>1</v>
      </c>
      <c r="BA547" s="4">
        <v>2</v>
      </c>
      <c r="BC547" s="4">
        <v>0</v>
      </c>
      <c r="BD547" s="4">
        <v>0</v>
      </c>
      <c r="BE547" s="4">
        <v>0</v>
      </c>
      <c r="BF547" s="4">
        <v>-366832349</v>
      </c>
      <c r="BJ547" s="6">
        <v>2007</v>
      </c>
      <c r="BK547" s="7">
        <f t="shared" si="20"/>
        <v>0</v>
      </c>
      <c r="BL547" s="4" t="str">
        <f t="shared" si="21"/>
        <v>Vehicles and Computers Mitchell</v>
      </c>
    </row>
    <row r="548" spans="1:64" hidden="1" x14ac:dyDescent="0.2">
      <c r="A548" s="4">
        <v>2020</v>
      </c>
      <c r="B548" s="4" t="s">
        <v>11</v>
      </c>
      <c r="C548" s="4" t="s">
        <v>178</v>
      </c>
      <c r="D548" s="4" t="s">
        <v>371</v>
      </c>
      <c r="E548" s="4" t="s">
        <v>379</v>
      </c>
      <c r="F548" s="4" t="s">
        <v>348</v>
      </c>
      <c r="H548" s="4">
        <v>77896.75</v>
      </c>
      <c r="I548" s="4">
        <v>77896.75</v>
      </c>
      <c r="J548" s="4">
        <v>77896.75</v>
      </c>
      <c r="K548" s="4">
        <v>0</v>
      </c>
      <c r="L548" s="4">
        <v>0</v>
      </c>
      <c r="M548" s="4">
        <v>0</v>
      </c>
      <c r="N548" s="4">
        <v>77896.75</v>
      </c>
      <c r="O548" s="4">
        <v>77896.75</v>
      </c>
      <c r="P548" s="4">
        <v>77896.75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  <c r="AA548" s="4">
        <v>0</v>
      </c>
      <c r="AB548" s="4">
        <v>0</v>
      </c>
      <c r="AC548" s="4">
        <v>0</v>
      </c>
      <c r="AE548" s="4" t="s">
        <v>182</v>
      </c>
      <c r="AG548" s="4" t="s">
        <v>289</v>
      </c>
      <c r="AH548" s="4" t="s">
        <v>270</v>
      </c>
      <c r="AJ548" s="4" t="s">
        <v>288</v>
      </c>
      <c r="AK548" s="4" t="s">
        <v>349</v>
      </c>
      <c r="AM548" s="4" t="s">
        <v>187</v>
      </c>
      <c r="AO548" s="4">
        <v>117</v>
      </c>
      <c r="AP548" s="4">
        <v>10</v>
      </c>
      <c r="AQ548" s="4">
        <v>8015154</v>
      </c>
      <c r="AR548" s="4">
        <v>77</v>
      </c>
      <c r="AS548" s="4">
        <v>2</v>
      </c>
      <c r="AU548" s="4">
        <v>1</v>
      </c>
      <c r="AW548" s="4">
        <v>5</v>
      </c>
      <c r="AX548" s="4">
        <v>23</v>
      </c>
      <c r="AZ548" s="4">
        <v>1</v>
      </c>
      <c r="BA548" s="4">
        <v>2</v>
      </c>
      <c r="BC548" s="4">
        <v>0</v>
      </c>
      <c r="BD548" s="4">
        <v>0</v>
      </c>
      <c r="BE548" s="4">
        <v>0</v>
      </c>
      <c r="BF548" s="4">
        <v>-366832937</v>
      </c>
      <c r="BJ548" s="6">
        <v>2008</v>
      </c>
      <c r="BK548" s="7">
        <f t="shared" si="20"/>
        <v>0</v>
      </c>
      <c r="BL548" s="4" t="str">
        <f t="shared" si="21"/>
        <v>Synthetic Vehicles &amp; IT</v>
      </c>
    </row>
    <row r="549" spans="1:64" hidden="1" x14ac:dyDescent="0.2">
      <c r="A549" s="4">
        <v>2020</v>
      </c>
      <c r="B549" s="4" t="s">
        <v>11</v>
      </c>
      <c r="C549" s="4" t="s">
        <v>178</v>
      </c>
      <c r="D549" s="4" t="s">
        <v>372</v>
      </c>
      <c r="E549" s="4" t="s">
        <v>379</v>
      </c>
      <c r="F549" s="4" t="s">
        <v>348</v>
      </c>
      <c r="H549" s="4">
        <v>307146.84000000003</v>
      </c>
      <c r="I549" s="4">
        <v>307146.84000000003</v>
      </c>
      <c r="J549" s="4">
        <v>307146.84000000003</v>
      </c>
      <c r="K549" s="4">
        <v>0</v>
      </c>
      <c r="L549" s="4">
        <v>0</v>
      </c>
      <c r="M549" s="4">
        <v>0</v>
      </c>
      <c r="N549" s="4">
        <v>307146.84000000003</v>
      </c>
      <c r="O549" s="4">
        <v>307146.84000000003</v>
      </c>
      <c r="P549" s="4">
        <v>307146.84000000003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  <c r="AA549" s="4">
        <v>0</v>
      </c>
      <c r="AB549" s="4">
        <v>0</v>
      </c>
      <c r="AC549" s="4">
        <v>0</v>
      </c>
      <c r="AE549" s="4" t="s">
        <v>182</v>
      </c>
      <c r="AG549" s="4" t="s">
        <v>289</v>
      </c>
      <c r="AH549" s="4" t="s">
        <v>270</v>
      </c>
      <c r="AJ549" s="4" t="s">
        <v>288</v>
      </c>
      <c r="AK549" s="4" t="s">
        <v>349</v>
      </c>
      <c r="AM549" s="4" t="s">
        <v>187</v>
      </c>
      <c r="AO549" s="4">
        <v>117</v>
      </c>
      <c r="AP549" s="4">
        <v>10</v>
      </c>
      <c r="AQ549" s="4">
        <v>310</v>
      </c>
      <c r="AR549" s="4">
        <v>77</v>
      </c>
      <c r="AS549" s="4">
        <v>2</v>
      </c>
      <c r="AU549" s="4">
        <v>1</v>
      </c>
      <c r="AW549" s="4">
        <v>5</v>
      </c>
      <c r="AX549" s="4">
        <v>23</v>
      </c>
      <c r="AZ549" s="4">
        <v>1</v>
      </c>
      <c r="BA549" s="4">
        <v>2</v>
      </c>
      <c r="BC549" s="4">
        <v>0</v>
      </c>
      <c r="BD549" s="4">
        <v>0</v>
      </c>
      <c r="BE549" s="4">
        <v>0</v>
      </c>
      <c r="BF549" s="4">
        <v>-366832635</v>
      </c>
      <c r="BJ549" s="6">
        <v>2008</v>
      </c>
      <c r="BK549" s="7">
        <f t="shared" si="20"/>
        <v>0</v>
      </c>
      <c r="BL549" s="4" t="str">
        <f t="shared" si="21"/>
        <v>Synthetic Vehicles IT Mitchell</v>
      </c>
    </row>
    <row r="550" spans="1:64" hidden="1" x14ac:dyDescent="0.2">
      <c r="A550" s="4">
        <v>2020</v>
      </c>
      <c r="B550" s="4" t="s">
        <v>11</v>
      </c>
      <c r="C550" s="4" t="s">
        <v>178</v>
      </c>
      <c r="D550" s="4" t="s">
        <v>372</v>
      </c>
      <c r="E550" s="4" t="s">
        <v>379</v>
      </c>
      <c r="F550" s="4" t="s">
        <v>348</v>
      </c>
      <c r="H550" s="4">
        <v>70036.86</v>
      </c>
      <c r="I550" s="4">
        <v>70036.86</v>
      </c>
      <c r="J550" s="4">
        <v>70036.86</v>
      </c>
      <c r="K550" s="4">
        <v>0</v>
      </c>
      <c r="L550" s="4">
        <v>0</v>
      </c>
      <c r="M550" s="4">
        <v>0</v>
      </c>
      <c r="N550" s="4">
        <v>70036.86</v>
      </c>
      <c r="O550" s="4">
        <v>70036.86</v>
      </c>
      <c r="P550" s="4">
        <v>70036.86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  <c r="AA550" s="4">
        <v>0</v>
      </c>
      <c r="AB550" s="4">
        <v>0</v>
      </c>
      <c r="AC550" s="4">
        <v>0</v>
      </c>
      <c r="AE550" s="4" t="s">
        <v>182</v>
      </c>
      <c r="AG550" s="4" t="s">
        <v>289</v>
      </c>
      <c r="AH550" s="4" t="s">
        <v>270</v>
      </c>
      <c r="AJ550" s="4" t="s">
        <v>288</v>
      </c>
      <c r="AK550" s="4" t="s">
        <v>349</v>
      </c>
      <c r="AM550" s="4" t="s">
        <v>187</v>
      </c>
      <c r="AO550" s="4">
        <v>117</v>
      </c>
      <c r="AP550" s="4">
        <v>10</v>
      </c>
      <c r="AQ550" s="4">
        <v>310</v>
      </c>
      <c r="AR550" s="4">
        <v>77</v>
      </c>
      <c r="AS550" s="4">
        <v>2</v>
      </c>
      <c r="AU550" s="4">
        <v>1</v>
      </c>
      <c r="AW550" s="4">
        <v>5</v>
      </c>
      <c r="AX550" s="4">
        <v>23</v>
      </c>
      <c r="AZ550" s="4">
        <v>1</v>
      </c>
      <c r="BA550" s="4">
        <v>2</v>
      </c>
      <c r="BC550" s="4">
        <v>0</v>
      </c>
      <c r="BD550" s="4">
        <v>0</v>
      </c>
      <c r="BE550" s="4">
        <v>0</v>
      </c>
      <c r="BF550" s="4">
        <v>-366832634</v>
      </c>
      <c r="BJ550" s="6">
        <v>2008</v>
      </c>
      <c r="BK550" s="7">
        <f t="shared" si="20"/>
        <v>0</v>
      </c>
      <c r="BL550" s="4" t="str">
        <f t="shared" si="21"/>
        <v>Synthetic Vehicles IT Mitchell</v>
      </c>
    </row>
    <row r="551" spans="1:64" hidden="1" x14ac:dyDescent="0.2">
      <c r="A551" s="4">
        <v>2020</v>
      </c>
      <c r="B551" s="4" t="s">
        <v>11</v>
      </c>
      <c r="C551" s="4" t="s">
        <v>178</v>
      </c>
      <c r="D551" s="4" t="s">
        <v>380</v>
      </c>
      <c r="E551" s="4" t="s">
        <v>379</v>
      </c>
      <c r="F551" s="4" t="s">
        <v>381</v>
      </c>
      <c r="H551" s="4">
        <v>1772552.82</v>
      </c>
      <c r="I551" s="4">
        <v>1772552.82</v>
      </c>
      <c r="J551" s="4">
        <v>1772552.82</v>
      </c>
      <c r="K551" s="4">
        <v>0</v>
      </c>
      <c r="L551" s="4">
        <v>0</v>
      </c>
      <c r="M551" s="4">
        <v>0</v>
      </c>
      <c r="N551" s="4">
        <v>1772552.82</v>
      </c>
      <c r="O551" s="4">
        <v>1772552.82</v>
      </c>
      <c r="P551" s="4">
        <v>1772552.82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  <c r="AC551" s="4">
        <v>0</v>
      </c>
      <c r="AE551" s="4" t="s">
        <v>182</v>
      </c>
      <c r="AF551" s="4" t="s">
        <v>288</v>
      </c>
      <c r="AG551" s="4" t="s">
        <v>289</v>
      </c>
      <c r="AH551" s="4" t="s">
        <v>270</v>
      </c>
      <c r="AJ551" s="4" t="s">
        <v>288</v>
      </c>
      <c r="AK551" s="4" t="s">
        <v>382</v>
      </c>
      <c r="AM551" s="4" t="s">
        <v>187</v>
      </c>
      <c r="AO551" s="4">
        <v>117</v>
      </c>
      <c r="AP551" s="4">
        <v>10</v>
      </c>
      <c r="AQ551" s="4">
        <v>325</v>
      </c>
      <c r="AR551" s="4">
        <v>77</v>
      </c>
      <c r="AS551" s="4">
        <v>4</v>
      </c>
      <c r="AU551" s="4">
        <v>1</v>
      </c>
      <c r="AV551" s="4">
        <v>4</v>
      </c>
      <c r="AW551" s="4">
        <v>5</v>
      </c>
      <c r="AX551" s="4">
        <v>23</v>
      </c>
      <c r="AZ551" s="4">
        <v>1</v>
      </c>
      <c r="BA551" s="4">
        <v>4</v>
      </c>
      <c r="BC551" s="4">
        <v>0</v>
      </c>
      <c r="BD551" s="4">
        <v>0</v>
      </c>
      <c r="BE551" s="4">
        <v>0</v>
      </c>
      <c r="BF551" s="4">
        <v>-366832827</v>
      </c>
      <c r="BJ551" s="6">
        <v>2008</v>
      </c>
      <c r="BK551" s="7">
        <f t="shared" si="20"/>
        <v>0</v>
      </c>
      <c r="BL551" s="4" t="str">
        <f t="shared" si="21"/>
        <v>Tugboats Mitchell</v>
      </c>
    </row>
    <row r="552" spans="1:64" hidden="1" x14ac:dyDescent="0.2">
      <c r="A552" s="4">
        <v>2020</v>
      </c>
      <c r="B552" s="4" t="s">
        <v>11</v>
      </c>
      <c r="C552" s="4" t="s">
        <v>178</v>
      </c>
      <c r="D552" s="4" t="s">
        <v>368</v>
      </c>
      <c r="E552" s="4" t="s">
        <v>379</v>
      </c>
      <c r="F552" s="4" t="s">
        <v>369</v>
      </c>
      <c r="H552" s="4">
        <v>-14131.28</v>
      </c>
      <c r="I552" s="4">
        <v>-14355.69</v>
      </c>
      <c r="J552" s="4">
        <v>-11388.78</v>
      </c>
      <c r="K552" s="4">
        <v>-847.7</v>
      </c>
      <c r="L552" s="4">
        <v>0</v>
      </c>
      <c r="M552" s="4">
        <v>0</v>
      </c>
      <c r="N552" s="4">
        <v>-14131.28</v>
      </c>
      <c r="O552" s="4">
        <v>-14355.69</v>
      </c>
      <c r="P552" s="4">
        <v>-12236.48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0</v>
      </c>
      <c r="X552" s="4">
        <v>0</v>
      </c>
      <c r="Y552" s="4">
        <v>0</v>
      </c>
      <c r="Z552" s="4">
        <v>0</v>
      </c>
      <c r="AA552" s="4">
        <v>0</v>
      </c>
      <c r="AB552" s="4">
        <v>0</v>
      </c>
      <c r="AC552" s="4">
        <v>0</v>
      </c>
      <c r="AE552" s="4" t="s">
        <v>182</v>
      </c>
      <c r="AF552" s="4" t="s">
        <v>288</v>
      </c>
      <c r="AG552" s="4" t="s">
        <v>289</v>
      </c>
      <c r="AH552" s="4" t="s">
        <v>270</v>
      </c>
      <c r="AJ552" s="4" t="s">
        <v>288</v>
      </c>
      <c r="AK552" s="4" t="s">
        <v>257</v>
      </c>
      <c r="AM552" s="4" t="s">
        <v>187</v>
      </c>
      <c r="AO552" s="4">
        <v>117</v>
      </c>
      <c r="AP552" s="4">
        <v>10</v>
      </c>
      <c r="AQ552" s="4">
        <v>626</v>
      </c>
      <c r="AR552" s="4">
        <v>77</v>
      </c>
      <c r="AS552" s="4">
        <v>5</v>
      </c>
      <c r="AU552" s="4">
        <v>1</v>
      </c>
      <c r="AV552" s="4">
        <v>4</v>
      </c>
      <c r="AW552" s="4">
        <v>5</v>
      </c>
      <c r="AX552" s="4">
        <v>23</v>
      </c>
      <c r="AZ552" s="4">
        <v>1</v>
      </c>
      <c r="BA552" s="4">
        <v>5</v>
      </c>
      <c r="BC552" s="4">
        <v>0</v>
      </c>
      <c r="BD552" s="4">
        <v>0</v>
      </c>
      <c r="BE552" s="4">
        <v>0</v>
      </c>
      <c r="BF552" s="4">
        <v>-366832525</v>
      </c>
      <c r="BJ552" s="6">
        <v>2008</v>
      </c>
      <c r="BK552" s="7">
        <f t="shared" si="20"/>
        <v>-2119.2100000000009</v>
      </c>
      <c r="BL552" s="4" t="str">
        <f>'Generic Tax Classes'!$A$3</f>
        <v>Utility Transmission Plant 15 YR</v>
      </c>
    </row>
    <row r="553" spans="1:64" hidden="1" x14ac:dyDescent="0.2">
      <c r="A553" s="4">
        <v>2020</v>
      </c>
      <c r="B553" s="4" t="s">
        <v>11</v>
      </c>
      <c r="C553" s="4" t="s">
        <v>178</v>
      </c>
      <c r="D553" s="4" t="s">
        <v>368</v>
      </c>
      <c r="E553" s="4" t="s">
        <v>379</v>
      </c>
      <c r="F553" s="4" t="s">
        <v>369</v>
      </c>
      <c r="H553" s="4">
        <v>7540.39</v>
      </c>
      <c r="I553" s="4">
        <v>7669.89</v>
      </c>
      <c r="J553" s="4">
        <v>6084.77</v>
      </c>
      <c r="K553" s="4">
        <v>452.91</v>
      </c>
      <c r="L553" s="4">
        <v>0</v>
      </c>
      <c r="M553" s="4">
        <v>0</v>
      </c>
      <c r="N553" s="4">
        <v>7540.39</v>
      </c>
      <c r="O553" s="4">
        <v>7669.89</v>
      </c>
      <c r="P553" s="4">
        <v>6537.68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  <c r="AA553" s="4">
        <v>0</v>
      </c>
      <c r="AB553" s="4">
        <v>0</v>
      </c>
      <c r="AC553" s="4">
        <v>0</v>
      </c>
      <c r="AE553" s="4" t="s">
        <v>182</v>
      </c>
      <c r="AF553" s="4" t="s">
        <v>288</v>
      </c>
      <c r="AG553" s="4" t="s">
        <v>289</v>
      </c>
      <c r="AH553" s="4" t="s">
        <v>270</v>
      </c>
      <c r="AJ553" s="4" t="s">
        <v>288</v>
      </c>
      <c r="AK553" s="4" t="s">
        <v>257</v>
      </c>
      <c r="AM553" s="4" t="s">
        <v>187</v>
      </c>
      <c r="AO553" s="4">
        <v>117</v>
      </c>
      <c r="AP553" s="4">
        <v>10</v>
      </c>
      <c r="AQ553" s="4">
        <v>626</v>
      </c>
      <c r="AR553" s="4">
        <v>77</v>
      </c>
      <c r="AS553" s="4">
        <v>5</v>
      </c>
      <c r="AU553" s="4">
        <v>1</v>
      </c>
      <c r="AV553" s="4">
        <v>4</v>
      </c>
      <c r="AW553" s="4">
        <v>5</v>
      </c>
      <c r="AX553" s="4">
        <v>23</v>
      </c>
      <c r="AZ553" s="4">
        <v>1</v>
      </c>
      <c r="BA553" s="4">
        <v>5</v>
      </c>
      <c r="BC553" s="4">
        <v>0</v>
      </c>
      <c r="BD553" s="4">
        <v>0</v>
      </c>
      <c r="BE553" s="4">
        <v>0</v>
      </c>
      <c r="BF553" s="4">
        <v>-366832325</v>
      </c>
      <c r="BJ553" s="6">
        <v>2008</v>
      </c>
      <c r="BK553" s="7">
        <f t="shared" si="20"/>
        <v>1132.21</v>
      </c>
      <c r="BL553" s="4" t="str">
        <f>'Generic Tax Classes'!$A$3</f>
        <v>Utility Transmission Plant 15 YR</v>
      </c>
    </row>
    <row r="554" spans="1:64" hidden="1" x14ac:dyDescent="0.2">
      <c r="A554" s="4">
        <v>2020</v>
      </c>
      <c r="B554" s="4" t="s">
        <v>11</v>
      </c>
      <c r="C554" s="4" t="s">
        <v>178</v>
      </c>
      <c r="D554" s="4" t="s">
        <v>112</v>
      </c>
      <c r="E554" s="4" t="s">
        <v>379</v>
      </c>
      <c r="F554" s="4" t="s">
        <v>303</v>
      </c>
      <c r="H554" s="4">
        <v>287.61</v>
      </c>
      <c r="I554" s="4">
        <v>287.75</v>
      </c>
      <c r="J554" s="4">
        <v>287.75</v>
      </c>
      <c r="K554" s="4">
        <v>0</v>
      </c>
      <c r="L554" s="4">
        <v>0</v>
      </c>
      <c r="M554" s="4">
        <v>0</v>
      </c>
      <c r="N554" s="4">
        <v>287.61</v>
      </c>
      <c r="O554" s="4">
        <v>287.75</v>
      </c>
      <c r="P554" s="4">
        <v>287.75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  <c r="AC554" s="4">
        <v>0</v>
      </c>
      <c r="AE554" s="4" t="s">
        <v>182</v>
      </c>
      <c r="AF554" s="4" t="s">
        <v>288</v>
      </c>
      <c r="AG554" s="4" t="s">
        <v>289</v>
      </c>
      <c r="AH554" s="4" t="s">
        <v>270</v>
      </c>
      <c r="AJ554" s="4" t="s">
        <v>288</v>
      </c>
      <c r="AK554" s="4" t="s">
        <v>304</v>
      </c>
      <c r="AM554" s="4" t="s">
        <v>187</v>
      </c>
      <c r="AO554" s="4">
        <v>117</v>
      </c>
      <c r="AP554" s="4">
        <v>10</v>
      </c>
      <c r="AQ554" s="4">
        <v>109040</v>
      </c>
      <c r="AR554" s="4">
        <v>77</v>
      </c>
      <c r="AS554" s="4">
        <v>3</v>
      </c>
      <c r="AU554" s="4">
        <v>1</v>
      </c>
      <c r="AV554" s="4">
        <v>4</v>
      </c>
      <c r="AW554" s="4">
        <v>5</v>
      </c>
      <c r="AX554" s="4">
        <v>23</v>
      </c>
      <c r="AZ554" s="4">
        <v>1</v>
      </c>
      <c r="BA554" s="4">
        <v>3</v>
      </c>
      <c r="BC554" s="4">
        <v>0</v>
      </c>
      <c r="BD554" s="4">
        <v>0</v>
      </c>
      <c r="BE554" s="4">
        <v>0</v>
      </c>
      <c r="BF554" s="4">
        <v>-366833045</v>
      </c>
      <c r="BJ554" s="6">
        <v>2008</v>
      </c>
      <c r="BK554" s="7">
        <f t="shared" si="20"/>
        <v>0</v>
      </c>
      <c r="BL554" s="4" t="str">
        <f t="shared" si="21"/>
        <v>Utility General Plant</v>
      </c>
    </row>
    <row r="555" spans="1:64" hidden="1" x14ac:dyDescent="0.2">
      <c r="A555" s="4">
        <v>2020</v>
      </c>
      <c r="B555" s="4" t="s">
        <v>11</v>
      </c>
      <c r="C555" s="4" t="s">
        <v>178</v>
      </c>
      <c r="D555" s="4" t="s">
        <v>272</v>
      </c>
      <c r="E555" s="4" t="s">
        <v>379</v>
      </c>
      <c r="F555" s="4" t="s">
        <v>303</v>
      </c>
      <c r="H555" s="4">
        <v>5451.41</v>
      </c>
      <c r="I555" s="4">
        <v>5454.8</v>
      </c>
      <c r="J555" s="4">
        <v>5454.8</v>
      </c>
      <c r="K555" s="4">
        <v>0</v>
      </c>
      <c r="L555" s="4">
        <v>0</v>
      </c>
      <c r="M555" s="4">
        <v>0</v>
      </c>
      <c r="N555" s="4">
        <v>5451.41</v>
      </c>
      <c r="O555" s="4">
        <v>5454.8</v>
      </c>
      <c r="P555" s="4">
        <v>5454.8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4">
        <v>0</v>
      </c>
      <c r="AC555" s="4">
        <v>0</v>
      </c>
      <c r="AE555" s="4" t="s">
        <v>182</v>
      </c>
      <c r="AF555" s="4" t="s">
        <v>288</v>
      </c>
      <c r="AG555" s="4" t="s">
        <v>289</v>
      </c>
      <c r="AH555" s="4" t="s">
        <v>270</v>
      </c>
      <c r="AJ555" s="4" t="s">
        <v>288</v>
      </c>
      <c r="AK555" s="4" t="s">
        <v>304</v>
      </c>
      <c r="AM555" s="4" t="s">
        <v>187</v>
      </c>
      <c r="AO555" s="4">
        <v>117</v>
      </c>
      <c r="AP555" s="4">
        <v>10</v>
      </c>
      <c r="AQ555" s="4">
        <v>484</v>
      </c>
      <c r="AR555" s="4">
        <v>77</v>
      </c>
      <c r="AS555" s="4">
        <v>3</v>
      </c>
      <c r="AU555" s="4">
        <v>1</v>
      </c>
      <c r="AV555" s="4">
        <v>4</v>
      </c>
      <c r="AW555" s="4">
        <v>5</v>
      </c>
      <c r="AX555" s="4">
        <v>23</v>
      </c>
      <c r="AZ555" s="4">
        <v>1</v>
      </c>
      <c r="BA555" s="4">
        <v>3</v>
      </c>
      <c r="BC555" s="4">
        <v>0</v>
      </c>
      <c r="BD555" s="4">
        <v>0</v>
      </c>
      <c r="BE555" s="4">
        <v>0</v>
      </c>
      <c r="BF555" s="4">
        <v>-366832682</v>
      </c>
      <c r="BJ555" s="6">
        <v>2008</v>
      </c>
      <c r="BK555" s="7">
        <f t="shared" si="20"/>
        <v>0</v>
      </c>
      <c r="BL555" s="4" t="str">
        <f>'Generic Tax Classes'!$A$4</f>
        <v>Utility General Plant</v>
      </c>
    </row>
    <row r="556" spans="1:64" hidden="1" x14ac:dyDescent="0.2">
      <c r="A556" s="4">
        <v>2020</v>
      </c>
      <c r="B556" s="4" t="s">
        <v>11</v>
      </c>
      <c r="C556" s="4" t="s">
        <v>178</v>
      </c>
      <c r="D556" s="4" t="s">
        <v>104</v>
      </c>
      <c r="E556" s="4" t="s">
        <v>379</v>
      </c>
      <c r="F556" s="4" t="s">
        <v>301</v>
      </c>
      <c r="H556" s="4">
        <v>8935828.0299999993</v>
      </c>
      <c r="I556" s="4">
        <v>7401135.4699999997</v>
      </c>
      <c r="J556" s="4">
        <v>4565101.18</v>
      </c>
      <c r="K556" s="4">
        <v>330196.46999999997</v>
      </c>
      <c r="L556" s="4">
        <v>0</v>
      </c>
      <c r="M556" s="4">
        <v>473.13</v>
      </c>
      <c r="N556" s="4">
        <v>8901874.4299999997</v>
      </c>
      <c r="O556" s="4">
        <v>7399244.2699999996</v>
      </c>
      <c r="P556" s="4">
        <v>4894088.95</v>
      </c>
      <c r="Q556" s="4">
        <v>0</v>
      </c>
      <c r="R556" s="4">
        <v>1891.2</v>
      </c>
      <c r="S556" s="4">
        <v>15744.33</v>
      </c>
      <c r="T556" s="4">
        <v>2759858.1</v>
      </c>
      <c r="U556" s="4">
        <v>2775602.43</v>
      </c>
      <c r="V556" s="4">
        <v>15744.33</v>
      </c>
      <c r="W556" s="4">
        <v>0</v>
      </c>
      <c r="X556" s="4">
        <v>0</v>
      </c>
      <c r="Y556" s="4">
        <v>7355.97</v>
      </c>
      <c r="Z556" s="4">
        <v>1155.6199999999999</v>
      </c>
      <c r="AA556" s="4">
        <v>0</v>
      </c>
      <c r="AB556" s="4">
        <v>0</v>
      </c>
      <c r="AC556" s="4">
        <v>0</v>
      </c>
      <c r="AE556" s="4" t="s">
        <v>182</v>
      </c>
      <c r="AF556" s="4" t="s">
        <v>288</v>
      </c>
      <c r="AG556" s="4" t="s">
        <v>289</v>
      </c>
      <c r="AH556" s="4" t="s">
        <v>270</v>
      </c>
      <c r="AJ556" s="4" t="s">
        <v>288</v>
      </c>
      <c r="AK556" s="4" t="s">
        <v>302</v>
      </c>
      <c r="AM556" s="4" t="s">
        <v>330</v>
      </c>
      <c r="AO556" s="4">
        <v>117</v>
      </c>
      <c r="AP556" s="4">
        <v>10</v>
      </c>
      <c r="AQ556" s="4">
        <v>101030</v>
      </c>
      <c r="AR556" s="4">
        <v>77</v>
      </c>
      <c r="AS556" s="4">
        <v>7</v>
      </c>
      <c r="AU556" s="4">
        <v>1</v>
      </c>
      <c r="AV556" s="4">
        <v>4</v>
      </c>
      <c r="AW556" s="4">
        <v>5</v>
      </c>
      <c r="AX556" s="4">
        <v>23</v>
      </c>
      <c r="AZ556" s="4">
        <v>1</v>
      </c>
      <c r="BA556" s="4">
        <v>6</v>
      </c>
      <c r="BC556" s="4">
        <v>57</v>
      </c>
      <c r="BD556" s="4">
        <v>0</v>
      </c>
      <c r="BE556" s="4">
        <v>0</v>
      </c>
      <c r="BF556" s="4">
        <v>-366833033</v>
      </c>
      <c r="BJ556" s="6">
        <v>2008</v>
      </c>
      <c r="BK556" s="7">
        <f t="shared" si="20"/>
        <v>2505155.3199999994</v>
      </c>
      <c r="BL556" s="4" t="str">
        <f t="shared" si="21"/>
        <v>Utility Steam Production</v>
      </c>
    </row>
    <row r="557" spans="1:64" hidden="1" x14ac:dyDescent="0.2">
      <c r="A557" s="4">
        <v>2020</v>
      </c>
      <c r="B557" s="4" t="s">
        <v>11</v>
      </c>
      <c r="C557" s="4" t="s">
        <v>178</v>
      </c>
      <c r="D557" s="4" t="s">
        <v>230</v>
      </c>
      <c r="E557" s="4" t="s">
        <v>379</v>
      </c>
      <c r="F557" s="4" t="s">
        <v>301</v>
      </c>
      <c r="H557" s="4">
        <v>9405466.0800000001</v>
      </c>
      <c r="I557" s="4">
        <v>8476460.6400000006</v>
      </c>
      <c r="J557" s="4">
        <v>5261932.75</v>
      </c>
      <c r="K557" s="4">
        <v>378067.28</v>
      </c>
      <c r="L557" s="4">
        <v>0</v>
      </c>
      <c r="M557" s="4">
        <v>216.3</v>
      </c>
      <c r="N557" s="4">
        <v>9327480.8100000005</v>
      </c>
      <c r="O557" s="4">
        <v>8469630.1199999992</v>
      </c>
      <c r="P557" s="4">
        <v>5635607.46</v>
      </c>
      <c r="Q557" s="4">
        <v>0</v>
      </c>
      <c r="R557" s="4">
        <v>6830.52</v>
      </c>
      <c r="S557" s="4">
        <v>56864.4</v>
      </c>
      <c r="T557" s="4">
        <v>794491.18</v>
      </c>
      <c r="U557" s="4">
        <v>851355.58</v>
      </c>
      <c r="V557" s="4">
        <v>56864.4</v>
      </c>
      <c r="W557" s="4">
        <v>0</v>
      </c>
      <c r="X557" s="4">
        <v>0</v>
      </c>
      <c r="Y557" s="4">
        <v>16895.34</v>
      </c>
      <c r="Z557" s="4">
        <v>2654.25</v>
      </c>
      <c r="AA557" s="4">
        <v>0</v>
      </c>
      <c r="AB557" s="4">
        <v>0</v>
      </c>
      <c r="AC557" s="4">
        <v>0</v>
      </c>
      <c r="AE557" s="4" t="s">
        <v>182</v>
      </c>
      <c r="AF557" s="4" t="s">
        <v>288</v>
      </c>
      <c r="AG557" s="4" t="s">
        <v>289</v>
      </c>
      <c r="AH557" s="4" t="s">
        <v>270</v>
      </c>
      <c r="AJ557" s="4" t="s">
        <v>288</v>
      </c>
      <c r="AK557" s="4" t="s">
        <v>302</v>
      </c>
      <c r="AM557" s="4" t="s">
        <v>330</v>
      </c>
      <c r="AO557" s="4">
        <v>117</v>
      </c>
      <c r="AP557" s="4">
        <v>10</v>
      </c>
      <c r="AQ557" s="4">
        <v>607</v>
      </c>
      <c r="AR557" s="4">
        <v>77</v>
      </c>
      <c r="AS557" s="4">
        <v>7</v>
      </c>
      <c r="AU557" s="4">
        <v>1</v>
      </c>
      <c r="AV557" s="4">
        <v>4</v>
      </c>
      <c r="AW557" s="4">
        <v>5</v>
      </c>
      <c r="AX557" s="4">
        <v>23</v>
      </c>
      <c r="AZ557" s="4">
        <v>1</v>
      </c>
      <c r="BA557" s="4">
        <v>6</v>
      </c>
      <c r="BC557" s="4">
        <v>57</v>
      </c>
      <c r="BD557" s="4">
        <v>0</v>
      </c>
      <c r="BE557" s="4">
        <v>0</v>
      </c>
      <c r="BF557" s="4">
        <v>-366832344</v>
      </c>
      <c r="BJ557" s="6">
        <v>2008</v>
      </c>
      <c r="BK557" s="7">
        <f t="shared" si="20"/>
        <v>2834022.6599999992</v>
      </c>
      <c r="BL557" s="4" t="str">
        <f>'Generic Tax Classes'!$A$2</f>
        <v>Utility Steam Production</v>
      </c>
    </row>
    <row r="558" spans="1:64" hidden="1" x14ac:dyDescent="0.2">
      <c r="A558" s="4">
        <v>2020</v>
      </c>
      <c r="B558" s="4" t="s">
        <v>11</v>
      </c>
      <c r="C558" s="4" t="s">
        <v>178</v>
      </c>
      <c r="D558" s="4" t="s">
        <v>230</v>
      </c>
      <c r="E558" s="4" t="s">
        <v>379</v>
      </c>
      <c r="F558" s="4" t="s">
        <v>301</v>
      </c>
      <c r="H558" s="4">
        <v>6279040.2199999997</v>
      </c>
      <c r="I558" s="4">
        <v>6706346.3799999999</v>
      </c>
      <c r="J558" s="4">
        <v>4163098.66</v>
      </c>
      <c r="K558" s="4">
        <v>299117.90000000002</v>
      </c>
      <c r="L558" s="4">
        <v>0</v>
      </c>
      <c r="M558" s="4">
        <v>-136.19</v>
      </c>
      <c r="N558" s="4">
        <v>6226977.6600000001</v>
      </c>
      <c r="O558" s="4">
        <v>6701000.2199999997</v>
      </c>
      <c r="P558" s="4">
        <v>4458778.55</v>
      </c>
      <c r="Q558" s="4">
        <v>0</v>
      </c>
      <c r="R558" s="4">
        <v>5346.16</v>
      </c>
      <c r="S558" s="4">
        <v>44507.02</v>
      </c>
      <c r="T558" s="4">
        <v>693769.72</v>
      </c>
      <c r="U558" s="4">
        <v>738276.74</v>
      </c>
      <c r="V558" s="4">
        <v>44507.02</v>
      </c>
      <c r="W558" s="4">
        <v>0</v>
      </c>
      <c r="X558" s="4">
        <v>0</v>
      </c>
      <c r="Y558" s="4">
        <v>11279.24</v>
      </c>
      <c r="Z558" s="4">
        <v>1771.96</v>
      </c>
      <c r="AA558" s="4">
        <v>0</v>
      </c>
      <c r="AB558" s="4">
        <v>0</v>
      </c>
      <c r="AC558" s="4">
        <v>0</v>
      </c>
      <c r="AE558" s="4" t="s">
        <v>182</v>
      </c>
      <c r="AF558" s="4" t="s">
        <v>288</v>
      </c>
      <c r="AG558" s="4" t="s">
        <v>289</v>
      </c>
      <c r="AH558" s="4" t="s">
        <v>270</v>
      </c>
      <c r="AJ558" s="4" t="s">
        <v>288</v>
      </c>
      <c r="AK558" s="4" t="s">
        <v>302</v>
      </c>
      <c r="AM558" s="4" t="s">
        <v>330</v>
      </c>
      <c r="AO558" s="4">
        <v>117</v>
      </c>
      <c r="AP558" s="4">
        <v>10</v>
      </c>
      <c r="AQ558" s="4">
        <v>607</v>
      </c>
      <c r="AR558" s="4">
        <v>77</v>
      </c>
      <c r="AS558" s="4">
        <v>7</v>
      </c>
      <c r="AU558" s="4">
        <v>1</v>
      </c>
      <c r="AV558" s="4">
        <v>4</v>
      </c>
      <c r="AW558" s="4">
        <v>5</v>
      </c>
      <c r="AX558" s="4">
        <v>23</v>
      </c>
      <c r="AZ558" s="4">
        <v>1</v>
      </c>
      <c r="BA558" s="4">
        <v>6</v>
      </c>
      <c r="BC558" s="4">
        <v>57</v>
      </c>
      <c r="BD558" s="4">
        <v>0</v>
      </c>
      <c r="BE558" s="4">
        <v>0</v>
      </c>
      <c r="BF558" s="4">
        <v>-366832210</v>
      </c>
      <c r="BJ558" s="6">
        <v>2008</v>
      </c>
      <c r="BK558" s="7">
        <f t="shared" si="20"/>
        <v>2242221.67</v>
      </c>
      <c r="BL558" s="4" t="str">
        <f>'Generic Tax Classes'!$A$2</f>
        <v>Utility Steam Production</v>
      </c>
    </row>
    <row r="559" spans="1:64" hidden="1" x14ac:dyDescent="0.2">
      <c r="A559" s="4">
        <v>2020</v>
      </c>
      <c r="B559" s="4" t="s">
        <v>11</v>
      </c>
      <c r="C559" s="4" t="s">
        <v>178</v>
      </c>
      <c r="D559" s="4" t="s">
        <v>370</v>
      </c>
      <c r="E559" s="4" t="s">
        <v>379</v>
      </c>
      <c r="F559" s="4" t="s">
        <v>348</v>
      </c>
      <c r="H559" s="4">
        <v>22.97</v>
      </c>
      <c r="I559" s="4">
        <v>22.97</v>
      </c>
      <c r="J559" s="4">
        <v>22.97</v>
      </c>
      <c r="K559" s="4">
        <v>0</v>
      </c>
      <c r="L559" s="4">
        <v>0</v>
      </c>
      <c r="M559" s="4">
        <v>0</v>
      </c>
      <c r="N559" s="4">
        <v>22.97</v>
      </c>
      <c r="O559" s="4">
        <v>22.97</v>
      </c>
      <c r="P559" s="4">
        <v>22.97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0</v>
      </c>
      <c r="X559" s="4">
        <v>0</v>
      </c>
      <c r="Y559" s="4">
        <v>0</v>
      </c>
      <c r="Z559" s="4">
        <v>0</v>
      </c>
      <c r="AA559" s="4">
        <v>0</v>
      </c>
      <c r="AB559" s="4">
        <v>0</v>
      </c>
      <c r="AC559" s="4">
        <v>0</v>
      </c>
      <c r="AG559" s="4" t="s">
        <v>289</v>
      </c>
      <c r="AH559" s="4" t="s">
        <v>270</v>
      </c>
      <c r="AJ559" s="4" t="s">
        <v>288</v>
      </c>
      <c r="AK559" s="4" t="s">
        <v>349</v>
      </c>
      <c r="AM559" s="4" t="s">
        <v>187</v>
      </c>
      <c r="AO559" s="4">
        <v>117</v>
      </c>
      <c r="AP559" s="4">
        <v>10</v>
      </c>
      <c r="AQ559" s="4">
        <v>667</v>
      </c>
      <c r="AR559" s="4">
        <v>77</v>
      </c>
      <c r="AS559" s="4">
        <v>2</v>
      </c>
      <c r="AW559" s="4">
        <v>5</v>
      </c>
      <c r="AX559" s="4">
        <v>23</v>
      </c>
      <c r="AZ559" s="4">
        <v>1</v>
      </c>
      <c r="BA559" s="4">
        <v>2</v>
      </c>
      <c r="BC559" s="4">
        <v>0</v>
      </c>
      <c r="BD559" s="4">
        <v>0</v>
      </c>
      <c r="BE559" s="4">
        <v>0</v>
      </c>
      <c r="BF559" s="4">
        <v>-366832524</v>
      </c>
      <c r="BJ559" s="6">
        <v>2008</v>
      </c>
      <c r="BK559" s="7">
        <f t="shared" si="20"/>
        <v>0</v>
      </c>
      <c r="BL559" s="4" t="str">
        <f t="shared" si="21"/>
        <v>Vehicles and Computers Mitchell</v>
      </c>
    </row>
    <row r="560" spans="1:64" hidden="1" x14ac:dyDescent="0.2">
      <c r="A560" s="4">
        <v>2020</v>
      </c>
      <c r="B560" s="4" t="s">
        <v>11</v>
      </c>
      <c r="C560" s="4" t="s">
        <v>178</v>
      </c>
      <c r="D560" s="4" t="s">
        <v>383</v>
      </c>
      <c r="E560" s="4" t="s">
        <v>384</v>
      </c>
      <c r="F560" s="4" t="s">
        <v>348</v>
      </c>
      <c r="H560" s="4">
        <v>4588.25</v>
      </c>
      <c r="I560" s="4">
        <v>744.75</v>
      </c>
      <c r="J560" s="4">
        <v>744.75</v>
      </c>
      <c r="K560" s="4">
        <v>0</v>
      </c>
      <c r="L560" s="4">
        <v>0</v>
      </c>
      <c r="M560" s="4">
        <v>0</v>
      </c>
      <c r="N560" s="4">
        <v>4588.25</v>
      </c>
      <c r="O560" s="4">
        <v>744.75</v>
      </c>
      <c r="P560" s="4">
        <v>744.75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  <c r="AA560" s="4">
        <v>0</v>
      </c>
      <c r="AB560" s="4">
        <v>0</v>
      </c>
      <c r="AC560" s="4">
        <v>0</v>
      </c>
      <c r="AG560" s="4" t="s">
        <v>289</v>
      </c>
      <c r="AH560" s="4" t="s">
        <v>270</v>
      </c>
      <c r="AJ560" s="4" t="s">
        <v>288</v>
      </c>
      <c r="AK560" s="4" t="s">
        <v>349</v>
      </c>
      <c r="AL560" s="4" t="s">
        <v>359</v>
      </c>
      <c r="AM560" s="4" t="s">
        <v>187</v>
      </c>
      <c r="AO560" s="4">
        <v>117</v>
      </c>
      <c r="AP560" s="4">
        <v>10</v>
      </c>
      <c r="AQ560" s="4">
        <v>8015360</v>
      </c>
      <c r="AR560" s="4">
        <v>91</v>
      </c>
      <c r="AS560" s="4">
        <v>2</v>
      </c>
      <c r="AW560" s="4">
        <v>5</v>
      </c>
      <c r="AX560" s="4">
        <v>23</v>
      </c>
      <c r="AZ560" s="4">
        <v>1</v>
      </c>
      <c r="BA560" s="4">
        <v>2</v>
      </c>
      <c r="BB560" s="4">
        <v>100</v>
      </c>
      <c r="BC560" s="4">
        <v>0</v>
      </c>
      <c r="BD560" s="4">
        <v>0</v>
      </c>
      <c r="BE560" s="4">
        <v>0</v>
      </c>
      <c r="BF560" s="4">
        <v>-366833037</v>
      </c>
      <c r="BJ560" s="6">
        <v>2008</v>
      </c>
      <c r="BK560" s="7">
        <f t="shared" si="20"/>
        <v>0</v>
      </c>
      <c r="BL560" s="4" t="str">
        <f t="shared" si="21"/>
        <v>Cap Lease 1011 5 Yr Assets</v>
      </c>
    </row>
    <row r="561" spans="1:64" hidden="1" x14ac:dyDescent="0.2">
      <c r="A561" s="4">
        <v>2020</v>
      </c>
      <c r="B561" s="4" t="s">
        <v>11</v>
      </c>
      <c r="C561" s="4" t="s">
        <v>178</v>
      </c>
      <c r="D561" s="4" t="s">
        <v>385</v>
      </c>
      <c r="E561" s="4" t="s">
        <v>384</v>
      </c>
      <c r="F561" s="4" t="s">
        <v>348</v>
      </c>
      <c r="H561" s="4">
        <v>700.05</v>
      </c>
      <c r="I561" s="4">
        <v>350.03</v>
      </c>
      <c r="J561" s="4">
        <v>350.03</v>
      </c>
      <c r="K561" s="4">
        <v>0</v>
      </c>
      <c r="L561" s="4">
        <v>0</v>
      </c>
      <c r="M561" s="4">
        <v>0</v>
      </c>
      <c r="N561" s="4">
        <v>700.05</v>
      </c>
      <c r="O561" s="4">
        <v>350.03</v>
      </c>
      <c r="P561" s="4">
        <v>350.03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4">
        <v>0</v>
      </c>
      <c r="AC561" s="4">
        <v>0</v>
      </c>
      <c r="AG561" s="4" t="s">
        <v>289</v>
      </c>
      <c r="AH561" s="4" t="s">
        <v>270</v>
      </c>
      <c r="AJ561" s="4" t="s">
        <v>288</v>
      </c>
      <c r="AK561" s="4" t="s">
        <v>349</v>
      </c>
      <c r="AL561" s="4" t="s">
        <v>359</v>
      </c>
      <c r="AM561" s="4" t="s">
        <v>187</v>
      </c>
      <c r="AO561" s="4">
        <v>117</v>
      </c>
      <c r="AP561" s="4">
        <v>10</v>
      </c>
      <c r="AQ561" s="4">
        <v>173</v>
      </c>
      <c r="AR561" s="4">
        <v>91</v>
      </c>
      <c r="AS561" s="4">
        <v>2</v>
      </c>
      <c r="AW561" s="4">
        <v>5</v>
      </c>
      <c r="AX561" s="4">
        <v>23</v>
      </c>
      <c r="AZ561" s="4">
        <v>1</v>
      </c>
      <c r="BA561" s="4">
        <v>2</v>
      </c>
      <c r="BB561" s="4">
        <v>100</v>
      </c>
      <c r="BC561" s="4">
        <v>0</v>
      </c>
      <c r="BD561" s="4">
        <v>0</v>
      </c>
      <c r="BE561" s="4">
        <v>0</v>
      </c>
      <c r="BF561" s="4">
        <v>-366832780</v>
      </c>
      <c r="BJ561" s="6">
        <v>2008</v>
      </c>
      <c r="BK561" s="7">
        <f t="shared" si="20"/>
        <v>0</v>
      </c>
      <c r="BL561" s="4" t="str">
        <f t="shared" si="21"/>
        <v>Cap Lease 1011 5 Yr Mitchell</v>
      </c>
    </row>
    <row r="562" spans="1:64" hidden="1" x14ac:dyDescent="0.2">
      <c r="A562" s="4">
        <v>2020</v>
      </c>
      <c r="B562" s="4" t="s">
        <v>11</v>
      </c>
      <c r="C562" s="4" t="s">
        <v>178</v>
      </c>
      <c r="D562" s="4" t="s">
        <v>385</v>
      </c>
      <c r="E562" s="4" t="s">
        <v>384</v>
      </c>
      <c r="F562" s="4" t="s">
        <v>348</v>
      </c>
      <c r="H562" s="4">
        <v>2640.67</v>
      </c>
      <c r="I562" s="4">
        <v>1320.33</v>
      </c>
      <c r="J562" s="4">
        <v>1320.33</v>
      </c>
      <c r="K562" s="4">
        <v>0</v>
      </c>
      <c r="L562" s="4">
        <v>0</v>
      </c>
      <c r="M562" s="4">
        <v>0</v>
      </c>
      <c r="N562" s="4">
        <v>2640.67</v>
      </c>
      <c r="O562" s="4">
        <v>1320.33</v>
      </c>
      <c r="P562" s="4">
        <v>1320.33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  <c r="AA562" s="4">
        <v>0</v>
      </c>
      <c r="AB562" s="4">
        <v>0</v>
      </c>
      <c r="AC562" s="4">
        <v>0</v>
      </c>
      <c r="AG562" s="4" t="s">
        <v>289</v>
      </c>
      <c r="AH562" s="4" t="s">
        <v>270</v>
      </c>
      <c r="AJ562" s="4" t="s">
        <v>288</v>
      </c>
      <c r="AK562" s="4" t="s">
        <v>349</v>
      </c>
      <c r="AL562" s="4" t="s">
        <v>359</v>
      </c>
      <c r="AM562" s="4" t="s">
        <v>187</v>
      </c>
      <c r="AO562" s="4">
        <v>117</v>
      </c>
      <c r="AP562" s="4">
        <v>10</v>
      </c>
      <c r="AQ562" s="4">
        <v>173</v>
      </c>
      <c r="AR562" s="4">
        <v>91</v>
      </c>
      <c r="AS562" s="4">
        <v>2</v>
      </c>
      <c r="AW562" s="4">
        <v>5</v>
      </c>
      <c r="AX562" s="4">
        <v>23</v>
      </c>
      <c r="AZ562" s="4">
        <v>1</v>
      </c>
      <c r="BA562" s="4">
        <v>2</v>
      </c>
      <c r="BB562" s="4">
        <v>100</v>
      </c>
      <c r="BC562" s="4">
        <v>0</v>
      </c>
      <c r="BD562" s="4">
        <v>0</v>
      </c>
      <c r="BE562" s="4">
        <v>0</v>
      </c>
      <c r="BF562" s="4">
        <v>-366832667</v>
      </c>
      <c r="BJ562" s="6">
        <v>2008</v>
      </c>
      <c r="BK562" s="7">
        <f t="shared" si="20"/>
        <v>0</v>
      </c>
      <c r="BL562" s="4" t="str">
        <f t="shared" si="21"/>
        <v>Cap Lease 1011 5 Yr Mitchell</v>
      </c>
    </row>
    <row r="563" spans="1:64" hidden="1" x14ac:dyDescent="0.2">
      <c r="A563" s="4">
        <v>2020</v>
      </c>
      <c r="B563" s="4" t="s">
        <v>11</v>
      </c>
      <c r="C563" s="4" t="s">
        <v>178</v>
      </c>
      <c r="D563" s="4" t="s">
        <v>386</v>
      </c>
      <c r="E563" s="4" t="s">
        <v>384</v>
      </c>
      <c r="F563" s="4" t="s">
        <v>303</v>
      </c>
      <c r="H563" s="4">
        <v>79683.81</v>
      </c>
      <c r="I563" s="4">
        <v>38611.31</v>
      </c>
      <c r="J563" s="4">
        <v>38611.31</v>
      </c>
      <c r="K563" s="4">
        <v>0</v>
      </c>
      <c r="L563" s="4">
        <v>0</v>
      </c>
      <c r="M563" s="4">
        <v>0</v>
      </c>
      <c r="N563" s="4">
        <v>79683.81</v>
      </c>
      <c r="O563" s="4">
        <v>38611.31</v>
      </c>
      <c r="P563" s="4">
        <v>38611.31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  <c r="Z563" s="4">
        <v>0</v>
      </c>
      <c r="AA563" s="4">
        <v>0</v>
      </c>
      <c r="AB563" s="4">
        <v>0</v>
      </c>
      <c r="AC563" s="4">
        <v>0</v>
      </c>
      <c r="AG563" s="4" t="s">
        <v>289</v>
      </c>
      <c r="AH563" s="4" t="s">
        <v>270</v>
      </c>
      <c r="AJ563" s="4" t="s">
        <v>288</v>
      </c>
      <c r="AK563" s="4" t="s">
        <v>304</v>
      </c>
      <c r="AL563" s="4" t="s">
        <v>359</v>
      </c>
      <c r="AM563" s="4" t="s">
        <v>187</v>
      </c>
      <c r="AO563" s="4">
        <v>117</v>
      </c>
      <c r="AP563" s="4">
        <v>10</v>
      </c>
      <c r="AQ563" s="4">
        <v>8015366</v>
      </c>
      <c r="AR563" s="4">
        <v>91</v>
      </c>
      <c r="AS563" s="4">
        <v>3</v>
      </c>
      <c r="AW563" s="4">
        <v>5</v>
      </c>
      <c r="AX563" s="4">
        <v>23</v>
      </c>
      <c r="AZ563" s="4">
        <v>1</v>
      </c>
      <c r="BA563" s="4">
        <v>3</v>
      </c>
      <c r="BB563" s="4">
        <v>100</v>
      </c>
      <c r="BC563" s="4">
        <v>0</v>
      </c>
      <c r="BD563" s="4">
        <v>0</v>
      </c>
      <c r="BE563" s="4">
        <v>0</v>
      </c>
      <c r="BF563" s="4">
        <v>-366832960</v>
      </c>
      <c r="BJ563" s="6">
        <v>2008</v>
      </c>
      <c r="BK563" s="7">
        <f t="shared" si="20"/>
        <v>0</v>
      </c>
      <c r="BL563" s="4" t="str">
        <f t="shared" si="21"/>
        <v>Cap Lease 1011 7 Yr Assets</v>
      </c>
    </row>
    <row r="564" spans="1:64" hidden="1" x14ac:dyDescent="0.2">
      <c r="A564" s="4">
        <v>2020</v>
      </c>
      <c r="B564" s="4" t="s">
        <v>11</v>
      </c>
      <c r="C564" s="4" t="s">
        <v>178</v>
      </c>
      <c r="D564" s="4" t="s">
        <v>387</v>
      </c>
      <c r="E564" s="4" t="s">
        <v>384</v>
      </c>
      <c r="F564" s="4" t="s">
        <v>303</v>
      </c>
      <c r="H564" s="4">
        <v>15511.65</v>
      </c>
      <c r="I564" s="4">
        <v>7755.82</v>
      </c>
      <c r="J564" s="4">
        <v>7755.82</v>
      </c>
      <c r="K564" s="4">
        <v>0</v>
      </c>
      <c r="L564" s="4">
        <v>0</v>
      </c>
      <c r="M564" s="4">
        <v>0</v>
      </c>
      <c r="N564" s="4">
        <v>15511.65</v>
      </c>
      <c r="O564" s="4">
        <v>7755.82</v>
      </c>
      <c r="P564" s="4">
        <v>7755.82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  <c r="AA564" s="4">
        <v>0</v>
      </c>
      <c r="AB564" s="4">
        <v>0</v>
      </c>
      <c r="AC564" s="4">
        <v>0</v>
      </c>
      <c r="AG564" s="4" t="s">
        <v>289</v>
      </c>
      <c r="AH564" s="4" t="s">
        <v>270</v>
      </c>
      <c r="AJ564" s="4" t="s">
        <v>288</v>
      </c>
      <c r="AK564" s="4" t="s">
        <v>304</v>
      </c>
      <c r="AL564" s="4" t="s">
        <v>359</v>
      </c>
      <c r="AM564" s="4" t="s">
        <v>187</v>
      </c>
      <c r="AO564" s="4">
        <v>117</v>
      </c>
      <c r="AP564" s="4">
        <v>10</v>
      </c>
      <c r="AQ564" s="4">
        <v>188</v>
      </c>
      <c r="AR564" s="4">
        <v>91</v>
      </c>
      <c r="AS564" s="4">
        <v>3</v>
      </c>
      <c r="AW564" s="4">
        <v>5</v>
      </c>
      <c r="AX564" s="4">
        <v>23</v>
      </c>
      <c r="AZ564" s="4">
        <v>1</v>
      </c>
      <c r="BA564" s="4">
        <v>3</v>
      </c>
      <c r="BB564" s="4">
        <v>100</v>
      </c>
      <c r="BC564" s="4">
        <v>0</v>
      </c>
      <c r="BD564" s="4">
        <v>0</v>
      </c>
      <c r="BE564" s="4">
        <v>0</v>
      </c>
      <c r="BF564" s="4">
        <v>-366832439</v>
      </c>
      <c r="BJ564" s="6">
        <v>2008</v>
      </c>
      <c r="BK564" s="7">
        <f t="shared" si="20"/>
        <v>0</v>
      </c>
      <c r="BL564" s="4" t="str">
        <f t="shared" si="21"/>
        <v>Cap Lease 1011 7 Yr Mitchell</v>
      </c>
    </row>
    <row r="565" spans="1:64" hidden="1" x14ac:dyDescent="0.2">
      <c r="A565" s="4">
        <v>2020</v>
      </c>
      <c r="B565" s="4" t="s">
        <v>11</v>
      </c>
      <c r="C565" s="4" t="s">
        <v>178</v>
      </c>
      <c r="D565" s="4" t="s">
        <v>387</v>
      </c>
      <c r="E565" s="4" t="s">
        <v>384</v>
      </c>
      <c r="F565" s="4" t="s">
        <v>303</v>
      </c>
      <c r="H565" s="4">
        <v>115486.99</v>
      </c>
      <c r="I565" s="4">
        <v>57743.49</v>
      </c>
      <c r="J565" s="4">
        <v>57743.49</v>
      </c>
      <c r="K565" s="4">
        <v>0</v>
      </c>
      <c r="L565" s="4">
        <v>0</v>
      </c>
      <c r="M565" s="4">
        <v>0</v>
      </c>
      <c r="N565" s="4">
        <v>115486.99</v>
      </c>
      <c r="O565" s="4">
        <v>57743.49</v>
      </c>
      <c r="P565" s="4">
        <v>57743.49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  <c r="AC565" s="4">
        <v>0</v>
      </c>
      <c r="AG565" s="4" t="s">
        <v>289</v>
      </c>
      <c r="AH565" s="4" t="s">
        <v>270</v>
      </c>
      <c r="AJ565" s="4" t="s">
        <v>288</v>
      </c>
      <c r="AK565" s="4" t="s">
        <v>304</v>
      </c>
      <c r="AL565" s="4" t="s">
        <v>359</v>
      </c>
      <c r="AM565" s="4" t="s">
        <v>187</v>
      </c>
      <c r="AO565" s="4">
        <v>117</v>
      </c>
      <c r="AP565" s="4">
        <v>10</v>
      </c>
      <c r="AQ565" s="4">
        <v>188</v>
      </c>
      <c r="AR565" s="4">
        <v>91</v>
      </c>
      <c r="AS565" s="4">
        <v>3</v>
      </c>
      <c r="AW565" s="4">
        <v>5</v>
      </c>
      <c r="AX565" s="4">
        <v>23</v>
      </c>
      <c r="AZ565" s="4">
        <v>1</v>
      </c>
      <c r="BA565" s="4">
        <v>3</v>
      </c>
      <c r="BB565" s="4">
        <v>100</v>
      </c>
      <c r="BC565" s="4">
        <v>0</v>
      </c>
      <c r="BD565" s="4">
        <v>0</v>
      </c>
      <c r="BE565" s="4">
        <v>0</v>
      </c>
      <c r="BF565" s="4">
        <v>-366832211</v>
      </c>
      <c r="BJ565" s="6">
        <v>2008</v>
      </c>
      <c r="BK565" s="7">
        <f t="shared" si="20"/>
        <v>0</v>
      </c>
      <c r="BL565" s="4" t="str">
        <f t="shared" si="21"/>
        <v>Cap Lease 1011 7 Yr Mitchell</v>
      </c>
    </row>
    <row r="566" spans="1:64" hidden="1" x14ac:dyDescent="0.2">
      <c r="A566" s="4">
        <v>2020</v>
      </c>
      <c r="B566" s="4" t="s">
        <v>11</v>
      </c>
      <c r="C566" s="4" t="s">
        <v>178</v>
      </c>
      <c r="D566" s="4" t="s">
        <v>388</v>
      </c>
      <c r="E566" s="4" t="s">
        <v>384</v>
      </c>
      <c r="F566" s="4" t="s">
        <v>301</v>
      </c>
      <c r="H566" s="4">
        <v>0</v>
      </c>
      <c r="I566" s="4">
        <v>587030</v>
      </c>
      <c r="J566" s="4">
        <v>364411.31</v>
      </c>
      <c r="K566" s="4">
        <v>26193.279999999999</v>
      </c>
      <c r="L566" s="4">
        <v>0</v>
      </c>
      <c r="M566" s="4">
        <v>0</v>
      </c>
      <c r="N566" s="4">
        <v>0</v>
      </c>
      <c r="O566" s="4">
        <v>587030</v>
      </c>
      <c r="P566" s="4">
        <v>390604.59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  <c r="AA566" s="4">
        <v>0</v>
      </c>
      <c r="AB566" s="4">
        <v>0</v>
      </c>
      <c r="AC566" s="4">
        <v>0</v>
      </c>
      <c r="AE566" s="4" t="s">
        <v>182</v>
      </c>
      <c r="AF566" s="4" t="s">
        <v>288</v>
      </c>
      <c r="AG566" s="4" t="s">
        <v>289</v>
      </c>
      <c r="AH566" s="4" t="s">
        <v>289</v>
      </c>
      <c r="AJ566" s="4" t="s">
        <v>288</v>
      </c>
      <c r="AK566" s="4" t="s">
        <v>302</v>
      </c>
      <c r="AM566" s="4" t="s">
        <v>389</v>
      </c>
      <c r="AN566" s="4" t="s">
        <v>390</v>
      </c>
      <c r="AO566" s="4">
        <v>117</v>
      </c>
      <c r="AP566" s="4">
        <v>10</v>
      </c>
      <c r="AQ566" s="4">
        <v>1</v>
      </c>
      <c r="AR566" s="4">
        <v>91</v>
      </c>
      <c r="AS566" s="4">
        <v>7</v>
      </c>
      <c r="AU566" s="4">
        <v>1</v>
      </c>
      <c r="AV566" s="4">
        <v>4</v>
      </c>
      <c r="AW566" s="4">
        <v>5</v>
      </c>
      <c r="AX566" s="4">
        <v>5</v>
      </c>
      <c r="AZ566" s="4">
        <v>1</v>
      </c>
      <c r="BA566" s="4">
        <v>6</v>
      </c>
      <c r="BC566" s="4">
        <v>16</v>
      </c>
      <c r="BD566" s="4">
        <v>0</v>
      </c>
      <c r="BE566" s="4">
        <v>0</v>
      </c>
      <c r="BF566" s="4">
        <v>-366832205</v>
      </c>
      <c r="BJ566" s="6">
        <v>2008</v>
      </c>
      <c r="BK566" s="7">
        <f t="shared" si="20"/>
        <v>196425.40999999997</v>
      </c>
      <c r="BL566" s="4" t="str">
        <f t="shared" si="21"/>
        <v>IRS NPA Adjustments</v>
      </c>
    </row>
    <row r="567" spans="1:64" hidden="1" x14ac:dyDescent="0.2">
      <c r="A567" s="4">
        <v>2020</v>
      </c>
      <c r="B567" s="4" t="s">
        <v>11</v>
      </c>
      <c r="C567" s="4" t="s">
        <v>178</v>
      </c>
      <c r="D567" s="4" t="s">
        <v>338</v>
      </c>
      <c r="E567" s="4" t="s">
        <v>384</v>
      </c>
      <c r="F567" s="4" t="s">
        <v>336</v>
      </c>
      <c r="H567" s="4">
        <v>0</v>
      </c>
      <c r="I567" s="4">
        <v>276.83</v>
      </c>
      <c r="J567" s="4">
        <v>276.83</v>
      </c>
      <c r="K567" s="4">
        <v>0</v>
      </c>
      <c r="L567" s="4">
        <v>0</v>
      </c>
      <c r="M567" s="4">
        <v>0</v>
      </c>
      <c r="N567" s="4">
        <v>0</v>
      </c>
      <c r="O567" s="4">
        <v>276.83</v>
      </c>
      <c r="P567" s="4">
        <v>276.83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  <c r="AA567" s="4">
        <v>0</v>
      </c>
      <c r="AB567" s="4">
        <v>0</v>
      </c>
      <c r="AC567" s="4">
        <v>0</v>
      </c>
      <c r="AG567" s="4" t="s">
        <v>289</v>
      </c>
      <c r="AH567" s="4" t="s">
        <v>270</v>
      </c>
      <c r="AJ567" s="4" t="s">
        <v>190</v>
      </c>
      <c r="AK567" s="4" t="s">
        <v>337</v>
      </c>
      <c r="AL567" s="4" t="s">
        <v>359</v>
      </c>
      <c r="AM567" s="4" t="s">
        <v>187</v>
      </c>
      <c r="AO567" s="4">
        <v>117</v>
      </c>
      <c r="AP567" s="4">
        <v>10</v>
      </c>
      <c r="AQ567" s="4">
        <v>280</v>
      </c>
      <c r="AR567" s="4">
        <v>91</v>
      </c>
      <c r="AS567" s="4">
        <v>712</v>
      </c>
      <c r="AW567" s="4">
        <v>5</v>
      </c>
      <c r="AX567" s="4">
        <v>23</v>
      </c>
      <c r="AZ567" s="4">
        <v>3</v>
      </c>
      <c r="BA567" s="4">
        <v>1</v>
      </c>
      <c r="BB567" s="4">
        <v>100</v>
      </c>
      <c r="BC567" s="4">
        <v>0</v>
      </c>
      <c r="BD567" s="4">
        <v>0</v>
      </c>
      <c r="BE567" s="4">
        <v>0</v>
      </c>
      <c r="BF567" s="4">
        <v>-366832601</v>
      </c>
      <c r="BJ567" s="6">
        <v>2008</v>
      </c>
      <c r="BK567" s="7">
        <f t="shared" ref="BK567:BK629" si="22">O567-P567</f>
        <v>0</v>
      </c>
      <c r="BL567" s="4" t="str">
        <f t="shared" ref="BL567:BL629" si="23">D567</f>
        <v>Software Mitchell</v>
      </c>
    </row>
    <row r="568" spans="1:64" hidden="1" x14ac:dyDescent="0.2">
      <c r="A568" s="4">
        <v>2020</v>
      </c>
      <c r="B568" s="4" t="s">
        <v>11</v>
      </c>
      <c r="C568" s="4" t="s">
        <v>178</v>
      </c>
      <c r="D568" s="4" t="s">
        <v>338</v>
      </c>
      <c r="E568" s="4" t="s">
        <v>384</v>
      </c>
      <c r="F568" s="4" t="s">
        <v>336</v>
      </c>
      <c r="H568" s="4">
        <v>0</v>
      </c>
      <c r="I568" s="4">
        <v>95</v>
      </c>
      <c r="J568" s="4">
        <v>95</v>
      </c>
      <c r="K568" s="4">
        <v>0</v>
      </c>
      <c r="L568" s="4">
        <v>0</v>
      </c>
      <c r="M568" s="4">
        <v>0</v>
      </c>
      <c r="N568" s="4">
        <v>0</v>
      </c>
      <c r="O568" s="4">
        <v>95</v>
      </c>
      <c r="P568" s="4">
        <v>95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  <c r="AB568" s="4">
        <v>0</v>
      </c>
      <c r="AC568" s="4">
        <v>0</v>
      </c>
      <c r="AG568" s="4" t="s">
        <v>289</v>
      </c>
      <c r="AH568" s="4" t="s">
        <v>270</v>
      </c>
      <c r="AJ568" s="4" t="s">
        <v>190</v>
      </c>
      <c r="AK568" s="4" t="s">
        <v>337</v>
      </c>
      <c r="AL568" s="4" t="s">
        <v>359</v>
      </c>
      <c r="AM568" s="4" t="s">
        <v>187</v>
      </c>
      <c r="AO568" s="4">
        <v>117</v>
      </c>
      <c r="AP568" s="4">
        <v>10</v>
      </c>
      <c r="AQ568" s="4">
        <v>280</v>
      </c>
      <c r="AR568" s="4">
        <v>91</v>
      </c>
      <c r="AS568" s="4">
        <v>712</v>
      </c>
      <c r="AW568" s="4">
        <v>5</v>
      </c>
      <c r="AX568" s="4">
        <v>23</v>
      </c>
      <c r="AZ568" s="4">
        <v>3</v>
      </c>
      <c r="BA568" s="4">
        <v>1</v>
      </c>
      <c r="BB568" s="4">
        <v>100</v>
      </c>
      <c r="BC568" s="4">
        <v>0</v>
      </c>
      <c r="BD568" s="4">
        <v>0</v>
      </c>
      <c r="BE568" s="4">
        <v>0</v>
      </c>
      <c r="BF568" s="4">
        <v>-366832501</v>
      </c>
      <c r="BJ568" s="6">
        <v>2008</v>
      </c>
      <c r="BK568" s="7">
        <f t="shared" si="22"/>
        <v>0</v>
      </c>
      <c r="BL568" s="4" t="str">
        <f t="shared" si="23"/>
        <v>Software Mitchell</v>
      </c>
    </row>
    <row r="569" spans="1:64" hidden="1" x14ac:dyDescent="0.2">
      <c r="A569" s="4">
        <v>2020</v>
      </c>
      <c r="B569" s="4" t="s">
        <v>11</v>
      </c>
      <c r="C569" s="4" t="s">
        <v>178</v>
      </c>
      <c r="D569" s="4" t="s">
        <v>368</v>
      </c>
      <c r="E569" s="4" t="s">
        <v>384</v>
      </c>
      <c r="F569" s="4" t="s">
        <v>369</v>
      </c>
      <c r="H569" s="4">
        <v>22209.32</v>
      </c>
      <c r="I569" s="4">
        <v>11171.39</v>
      </c>
      <c r="J569" s="4">
        <v>8862.6</v>
      </c>
      <c r="K569" s="4">
        <v>659.67</v>
      </c>
      <c r="L569" s="4">
        <v>0</v>
      </c>
      <c r="M569" s="4">
        <v>0</v>
      </c>
      <c r="N569" s="4">
        <v>22209.32</v>
      </c>
      <c r="O569" s="4">
        <v>11171.39</v>
      </c>
      <c r="P569" s="4">
        <v>9522.27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0</v>
      </c>
      <c r="X569" s="4">
        <v>0</v>
      </c>
      <c r="Y569" s="4">
        <v>0</v>
      </c>
      <c r="Z569" s="4">
        <v>0</v>
      </c>
      <c r="AA569" s="4">
        <v>0</v>
      </c>
      <c r="AB569" s="4">
        <v>0</v>
      </c>
      <c r="AC569" s="4">
        <v>0</v>
      </c>
      <c r="AE569" s="4" t="s">
        <v>182</v>
      </c>
      <c r="AF569" s="4" t="s">
        <v>288</v>
      </c>
      <c r="AG569" s="4" t="s">
        <v>289</v>
      </c>
      <c r="AH569" s="4" t="s">
        <v>270</v>
      </c>
      <c r="AJ569" s="4" t="s">
        <v>288</v>
      </c>
      <c r="AK569" s="4" t="s">
        <v>257</v>
      </c>
      <c r="AL569" s="4" t="s">
        <v>359</v>
      </c>
      <c r="AM569" s="4" t="s">
        <v>187</v>
      </c>
      <c r="AO569" s="4">
        <v>117</v>
      </c>
      <c r="AP569" s="4">
        <v>10</v>
      </c>
      <c r="AQ569" s="4">
        <v>626</v>
      </c>
      <c r="AR569" s="4">
        <v>91</v>
      </c>
      <c r="AS569" s="4">
        <v>5</v>
      </c>
      <c r="AU569" s="4">
        <v>1</v>
      </c>
      <c r="AV569" s="4">
        <v>4</v>
      </c>
      <c r="AW569" s="4">
        <v>5</v>
      </c>
      <c r="AX569" s="4">
        <v>23</v>
      </c>
      <c r="AZ569" s="4">
        <v>1</v>
      </c>
      <c r="BA569" s="4">
        <v>5</v>
      </c>
      <c r="BB569" s="4">
        <v>100</v>
      </c>
      <c r="BC569" s="4">
        <v>0</v>
      </c>
      <c r="BD569" s="4">
        <v>0</v>
      </c>
      <c r="BE569" s="4">
        <v>0</v>
      </c>
      <c r="BF569" s="4">
        <v>-366832872</v>
      </c>
      <c r="BJ569" s="6">
        <v>2008</v>
      </c>
      <c r="BK569" s="7">
        <f t="shared" si="22"/>
        <v>1649.119999999999</v>
      </c>
      <c r="BL569" s="4" t="str">
        <f>'Generic Tax Classes'!$A$3</f>
        <v>Utility Transmission Plant 15 YR</v>
      </c>
    </row>
    <row r="570" spans="1:64" hidden="1" x14ac:dyDescent="0.2">
      <c r="A570" s="4">
        <v>2020</v>
      </c>
      <c r="B570" s="4" t="s">
        <v>11</v>
      </c>
      <c r="C570" s="4" t="s">
        <v>178</v>
      </c>
      <c r="D570" s="4" t="s">
        <v>112</v>
      </c>
      <c r="E570" s="4" t="s">
        <v>384</v>
      </c>
      <c r="F570" s="4" t="s">
        <v>303</v>
      </c>
      <c r="H570" s="4">
        <v>3651</v>
      </c>
      <c r="I570" s="4">
        <v>1826.43</v>
      </c>
      <c r="J570" s="4">
        <v>1826.43</v>
      </c>
      <c r="K570" s="4">
        <v>0</v>
      </c>
      <c r="L570" s="4">
        <v>0</v>
      </c>
      <c r="M570" s="4">
        <v>0</v>
      </c>
      <c r="N570" s="4">
        <v>3651</v>
      </c>
      <c r="O570" s="4">
        <v>1826.43</v>
      </c>
      <c r="P570" s="4">
        <v>1826.43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0</v>
      </c>
      <c r="X570" s="4">
        <v>0</v>
      </c>
      <c r="Y570" s="4">
        <v>0</v>
      </c>
      <c r="Z570" s="4">
        <v>0</v>
      </c>
      <c r="AA570" s="4">
        <v>0</v>
      </c>
      <c r="AB570" s="4">
        <v>0</v>
      </c>
      <c r="AC570" s="4">
        <v>0</v>
      </c>
      <c r="AE570" s="4" t="s">
        <v>182</v>
      </c>
      <c r="AF570" s="4" t="s">
        <v>288</v>
      </c>
      <c r="AG570" s="4" t="s">
        <v>289</v>
      </c>
      <c r="AH570" s="4" t="s">
        <v>270</v>
      </c>
      <c r="AJ570" s="4" t="s">
        <v>288</v>
      </c>
      <c r="AK570" s="4" t="s">
        <v>304</v>
      </c>
      <c r="AL570" s="4" t="s">
        <v>359</v>
      </c>
      <c r="AM570" s="4" t="s">
        <v>187</v>
      </c>
      <c r="AO570" s="4">
        <v>117</v>
      </c>
      <c r="AP570" s="4">
        <v>10</v>
      </c>
      <c r="AQ570" s="4">
        <v>109040</v>
      </c>
      <c r="AR570" s="4">
        <v>91</v>
      </c>
      <c r="AS570" s="4">
        <v>3</v>
      </c>
      <c r="AU570" s="4">
        <v>1</v>
      </c>
      <c r="AV570" s="4">
        <v>4</v>
      </c>
      <c r="AW570" s="4">
        <v>5</v>
      </c>
      <c r="AX570" s="4">
        <v>23</v>
      </c>
      <c r="AZ570" s="4">
        <v>1</v>
      </c>
      <c r="BA570" s="4">
        <v>3</v>
      </c>
      <c r="BB570" s="4">
        <v>100</v>
      </c>
      <c r="BC570" s="4">
        <v>0</v>
      </c>
      <c r="BD570" s="4">
        <v>0</v>
      </c>
      <c r="BE570" s="4">
        <v>0</v>
      </c>
      <c r="BF570" s="4">
        <v>-366832895</v>
      </c>
      <c r="BJ570" s="6">
        <v>2008</v>
      </c>
      <c r="BK570" s="7">
        <f t="shared" si="22"/>
        <v>0</v>
      </c>
      <c r="BL570" s="4" t="str">
        <f t="shared" si="23"/>
        <v>Utility General Plant</v>
      </c>
    </row>
    <row r="571" spans="1:64" hidden="1" x14ac:dyDescent="0.2">
      <c r="A571" s="4">
        <v>2020</v>
      </c>
      <c r="B571" s="4" t="s">
        <v>11</v>
      </c>
      <c r="C571" s="4" t="s">
        <v>178</v>
      </c>
      <c r="D571" s="4" t="s">
        <v>272</v>
      </c>
      <c r="E571" s="4" t="s">
        <v>384</v>
      </c>
      <c r="F571" s="4" t="s">
        <v>303</v>
      </c>
      <c r="H571" s="4">
        <v>12943.88</v>
      </c>
      <c r="I571" s="4">
        <v>6475.97</v>
      </c>
      <c r="J571" s="4">
        <v>6475.97</v>
      </c>
      <c r="K571" s="4">
        <v>0</v>
      </c>
      <c r="L571" s="4">
        <v>0</v>
      </c>
      <c r="M571" s="4">
        <v>0</v>
      </c>
      <c r="N571" s="4">
        <v>12943.88</v>
      </c>
      <c r="O571" s="4">
        <v>6475.97</v>
      </c>
      <c r="P571" s="4">
        <v>6475.97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  <c r="AA571" s="4">
        <v>0</v>
      </c>
      <c r="AB571" s="4">
        <v>0</v>
      </c>
      <c r="AC571" s="4">
        <v>0</v>
      </c>
      <c r="AE571" s="4" t="s">
        <v>182</v>
      </c>
      <c r="AF571" s="4" t="s">
        <v>288</v>
      </c>
      <c r="AG571" s="4" t="s">
        <v>289</v>
      </c>
      <c r="AH571" s="4" t="s">
        <v>270</v>
      </c>
      <c r="AJ571" s="4" t="s">
        <v>288</v>
      </c>
      <c r="AK571" s="4" t="s">
        <v>304</v>
      </c>
      <c r="AL571" s="4" t="s">
        <v>359</v>
      </c>
      <c r="AM571" s="4" t="s">
        <v>187</v>
      </c>
      <c r="AO571" s="4">
        <v>117</v>
      </c>
      <c r="AP571" s="4">
        <v>10</v>
      </c>
      <c r="AQ571" s="4">
        <v>484</v>
      </c>
      <c r="AR571" s="4">
        <v>91</v>
      </c>
      <c r="AS571" s="4">
        <v>3</v>
      </c>
      <c r="AU571" s="4">
        <v>1</v>
      </c>
      <c r="AV571" s="4">
        <v>4</v>
      </c>
      <c r="AW571" s="4">
        <v>5</v>
      </c>
      <c r="AX571" s="4">
        <v>23</v>
      </c>
      <c r="AZ571" s="4">
        <v>1</v>
      </c>
      <c r="BA571" s="4">
        <v>3</v>
      </c>
      <c r="BB571" s="4">
        <v>100</v>
      </c>
      <c r="BC571" s="4">
        <v>0</v>
      </c>
      <c r="BD571" s="4">
        <v>0</v>
      </c>
      <c r="BE571" s="4">
        <v>0</v>
      </c>
      <c r="BF571" s="4">
        <v>-366832860</v>
      </c>
      <c r="BJ571" s="6">
        <v>2008</v>
      </c>
      <c r="BK571" s="7">
        <f t="shared" si="22"/>
        <v>0</v>
      </c>
      <c r="BL571" s="4" t="str">
        <f>'Generic Tax Classes'!$A$4</f>
        <v>Utility General Plant</v>
      </c>
    </row>
    <row r="572" spans="1:64" hidden="1" x14ac:dyDescent="0.2">
      <c r="A572" s="4">
        <v>2020</v>
      </c>
      <c r="B572" s="4" t="s">
        <v>11</v>
      </c>
      <c r="C572" s="4" t="s">
        <v>178</v>
      </c>
      <c r="D572" s="4" t="s">
        <v>104</v>
      </c>
      <c r="E572" s="4" t="s">
        <v>384</v>
      </c>
      <c r="F572" s="4" t="s">
        <v>301</v>
      </c>
      <c r="H572" s="4">
        <v>6985630.6100000003</v>
      </c>
      <c r="I572" s="4">
        <v>4441375.7</v>
      </c>
      <c r="J572" s="4">
        <v>-1222392.31</v>
      </c>
      <c r="K572" s="4">
        <v>198142.42</v>
      </c>
      <c r="L572" s="4">
        <v>0</v>
      </c>
      <c r="M572" s="4">
        <v>-880.22</v>
      </c>
      <c r="N572" s="4">
        <v>6959087.1900000004</v>
      </c>
      <c r="O572" s="4">
        <v>4439952.12</v>
      </c>
      <c r="P572" s="4">
        <v>-1023889.84</v>
      </c>
      <c r="Q572" s="4">
        <v>0</v>
      </c>
      <c r="R572" s="4">
        <v>1423.58</v>
      </c>
      <c r="S572" s="4">
        <v>11851.4</v>
      </c>
      <c r="T572" s="4">
        <v>947699.59</v>
      </c>
      <c r="U572" s="4">
        <v>959550.99</v>
      </c>
      <c r="V572" s="4">
        <v>11851.4</v>
      </c>
      <c r="W572" s="4">
        <v>0</v>
      </c>
      <c r="X572" s="4">
        <v>0</v>
      </c>
      <c r="Y572" s="4">
        <v>5750.57</v>
      </c>
      <c r="Z572" s="4">
        <v>903.41</v>
      </c>
      <c r="AA572" s="4">
        <v>0</v>
      </c>
      <c r="AB572" s="4">
        <v>0</v>
      </c>
      <c r="AC572" s="4">
        <v>0</v>
      </c>
      <c r="AE572" s="4" t="s">
        <v>182</v>
      </c>
      <c r="AF572" s="4" t="s">
        <v>288</v>
      </c>
      <c r="AG572" s="4" t="s">
        <v>289</v>
      </c>
      <c r="AH572" s="4" t="s">
        <v>270</v>
      </c>
      <c r="AJ572" s="4" t="s">
        <v>288</v>
      </c>
      <c r="AK572" s="4" t="s">
        <v>302</v>
      </c>
      <c r="AL572" s="4" t="s">
        <v>359</v>
      </c>
      <c r="AM572" s="4" t="s">
        <v>330</v>
      </c>
      <c r="AO572" s="4">
        <v>117</v>
      </c>
      <c r="AP572" s="4">
        <v>10</v>
      </c>
      <c r="AQ572" s="4">
        <v>101030</v>
      </c>
      <c r="AR572" s="4">
        <v>91</v>
      </c>
      <c r="AS572" s="4">
        <v>7</v>
      </c>
      <c r="AU572" s="4">
        <v>1</v>
      </c>
      <c r="AV572" s="4">
        <v>4</v>
      </c>
      <c r="AW572" s="4">
        <v>5</v>
      </c>
      <c r="AX572" s="4">
        <v>23</v>
      </c>
      <c r="AZ572" s="4">
        <v>1</v>
      </c>
      <c r="BA572" s="4">
        <v>6</v>
      </c>
      <c r="BB572" s="4">
        <v>100</v>
      </c>
      <c r="BC572" s="4">
        <v>57</v>
      </c>
      <c r="BD572" s="4">
        <v>0</v>
      </c>
      <c r="BE572" s="4">
        <v>0</v>
      </c>
      <c r="BF572" s="4">
        <v>-366832906</v>
      </c>
      <c r="BJ572" s="6">
        <v>2008</v>
      </c>
      <c r="BK572" s="7">
        <f t="shared" si="22"/>
        <v>5463841.96</v>
      </c>
      <c r="BL572" s="4" t="str">
        <f t="shared" si="23"/>
        <v>Utility Steam Production</v>
      </c>
    </row>
    <row r="573" spans="1:64" hidden="1" x14ac:dyDescent="0.2">
      <c r="A573" s="4">
        <v>2020</v>
      </c>
      <c r="B573" s="4" t="s">
        <v>11</v>
      </c>
      <c r="C573" s="4" t="s">
        <v>178</v>
      </c>
      <c r="D573" s="4" t="s">
        <v>230</v>
      </c>
      <c r="E573" s="4" t="s">
        <v>384</v>
      </c>
      <c r="F573" s="4" t="s">
        <v>301</v>
      </c>
      <c r="H573" s="4">
        <v>7558804.8700000001</v>
      </c>
      <c r="I573" s="4">
        <v>1492963.65</v>
      </c>
      <c r="J573" s="4">
        <v>913266.65</v>
      </c>
      <c r="K573" s="4">
        <v>66589.5</v>
      </c>
      <c r="L573" s="4">
        <v>0</v>
      </c>
      <c r="M573" s="4">
        <v>1697.83</v>
      </c>
      <c r="N573" s="4">
        <v>7496131.1600000001</v>
      </c>
      <c r="O573" s="4">
        <v>1491774.28</v>
      </c>
      <c r="P573" s="4">
        <v>979102.06</v>
      </c>
      <c r="Q573" s="4">
        <v>0</v>
      </c>
      <c r="R573" s="4">
        <v>1189.3699999999999</v>
      </c>
      <c r="S573" s="4">
        <v>9901.56</v>
      </c>
      <c r="T573" s="4">
        <v>155334.26999999999</v>
      </c>
      <c r="U573" s="4">
        <v>165235.82999999999</v>
      </c>
      <c r="V573" s="4">
        <v>9901.56</v>
      </c>
      <c r="W573" s="4">
        <v>0</v>
      </c>
      <c r="X573" s="4">
        <v>0</v>
      </c>
      <c r="Y573" s="4">
        <v>13578.12</v>
      </c>
      <c r="Z573" s="4">
        <v>2133.11</v>
      </c>
      <c r="AA573" s="4">
        <v>0</v>
      </c>
      <c r="AB573" s="4">
        <v>0</v>
      </c>
      <c r="AC573" s="4">
        <v>0</v>
      </c>
      <c r="AE573" s="4" t="s">
        <v>182</v>
      </c>
      <c r="AF573" s="4" t="s">
        <v>288</v>
      </c>
      <c r="AG573" s="4" t="s">
        <v>289</v>
      </c>
      <c r="AH573" s="4" t="s">
        <v>270</v>
      </c>
      <c r="AJ573" s="4" t="s">
        <v>288</v>
      </c>
      <c r="AK573" s="4" t="s">
        <v>302</v>
      </c>
      <c r="AL573" s="4" t="s">
        <v>359</v>
      </c>
      <c r="AM573" s="4" t="s">
        <v>330</v>
      </c>
      <c r="AO573" s="4">
        <v>117</v>
      </c>
      <c r="AP573" s="4">
        <v>10</v>
      </c>
      <c r="AQ573" s="4">
        <v>607</v>
      </c>
      <c r="AR573" s="4">
        <v>91</v>
      </c>
      <c r="AS573" s="4">
        <v>7</v>
      </c>
      <c r="AU573" s="4">
        <v>1</v>
      </c>
      <c r="AV573" s="4">
        <v>4</v>
      </c>
      <c r="AW573" s="4">
        <v>5</v>
      </c>
      <c r="AX573" s="4">
        <v>23</v>
      </c>
      <c r="AZ573" s="4">
        <v>1</v>
      </c>
      <c r="BA573" s="4">
        <v>6</v>
      </c>
      <c r="BB573" s="4">
        <v>100</v>
      </c>
      <c r="BC573" s="4">
        <v>57</v>
      </c>
      <c r="BD573" s="4">
        <v>0</v>
      </c>
      <c r="BE573" s="4">
        <v>0</v>
      </c>
      <c r="BF573" s="4">
        <v>-366832280</v>
      </c>
      <c r="BJ573" s="6">
        <v>2008</v>
      </c>
      <c r="BK573" s="7">
        <f t="shared" si="22"/>
        <v>512672.22</v>
      </c>
      <c r="BL573" s="4" t="str">
        <f>'Generic Tax Classes'!$A$2</f>
        <v>Utility Steam Production</v>
      </c>
    </row>
    <row r="574" spans="1:64" hidden="1" x14ac:dyDescent="0.2">
      <c r="A574" s="4">
        <v>2020</v>
      </c>
      <c r="B574" s="4" t="s">
        <v>11</v>
      </c>
      <c r="C574" s="4" t="s">
        <v>178</v>
      </c>
      <c r="D574" s="4" t="s">
        <v>230</v>
      </c>
      <c r="E574" s="4" t="s">
        <v>384</v>
      </c>
      <c r="F574" s="4" t="s">
        <v>301</v>
      </c>
      <c r="H574" s="4">
        <v>1315747.67</v>
      </c>
      <c r="I574" s="4">
        <v>2930408.43</v>
      </c>
      <c r="J574" s="4">
        <v>1793551.4</v>
      </c>
      <c r="K574" s="4">
        <v>130700.67</v>
      </c>
      <c r="L574" s="4">
        <v>0</v>
      </c>
      <c r="M574" s="4">
        <v>-516.24</v>
      </c>
      <c r="N574" s="4">
        <v>1304838.17</v>
      </c>
      <c r="O574" s="4">
        <v>2927981.05</v>
      </c>
      <c r="P574" s="4">
        <v>1922712.24</v>
      </c>
      <c r="Q574" s="4">
        <v>0</v>
      </c>
      <c r="R574" s="4">
        <v>2427.38</v>
      </c>
      <c r="S574" s="4">
        <v>20208.150000000001</v>
      </c>
      <c r="T574" s="4">
        <v>200434.73</v>
      </c>
      <c r="U574" s="4">
        <v>220642.88</v>
      </c>
      <c r="V574" s="4">
        <v>20208.150000000001</v>
      </c>
      <c r="W574" s="4">
        <v>0</v>
      </c>
      <c r="X574" s="4">
        <v>0</v>
      </c>
      <c r="Y574" s="4">
        <v>2363.52</v>
      </c>
      <c r="Z574" s="4">
        <v>371.31</v>
      </c>
      <c r="AA574" s="4">
        <v>0</v>
      </c>
      <c r="AB574" s="4">
        <v>0</v>
      </c>
      <c r="AC574" s="4">
        <v>0</v>
      </c>
      <c r="AE574" s="4" t="s">
        <v>182</v>
      </c>
      <c r="AF574" s="4" t="s">
        <v>288</v>
      </c>
      <c r="AG574" s="4" t="s">
        <v>289</v>
      </c>
      <c r="AH574" s="4" t="s">
        <v>270</v>
      </c>
      <c r="AJ574" s="4" t="s">
        <v>288</v>
      </c>
      <c r="AK574" s="4" t="s">
        <v>302</v>
      </c>
      <c r="AL574" s="4" t="s">
        <v>359</v>
      </c>
      <c r="AM574" s="4" t="s">
        <v>330</v>
      </c>
      <c r="AO574" s="4">
        <v>117</v>
      </c>
      <c r="AP574" s="4">
        <v>10</v>
      </c>
      <c r="AQ574" s="4">
        <v>607</v>
      </c>
      <c r="AR574" s="4">
        <v>91</v>
      </c>
      <c r="AS574" s="4">
        <v>7</v>
      </c>
      <c r="AU574" s="4">
        <v>1</v>
      </c>
      <c r="AV574" s="4">
        <v>4</v>
      </c>
      <c r="AW574" s="4">
        <v>5</v>
      </c>
      <c r="AX574" s="4">
        <v>23</v>
      </c>
      <c r="AZ574" s="4">
        <v>1</v>
      </c>
      <c r="BA574" s="4">
        <v>6</v>
      </c>
      <c r="BB574" s="4">
        <v>100</v>
      </c>
      <c r="BC574" s="4">
        <v>57</v>
      </c>
      <c r="BD574" s="4">
        <v>0</v>
      </c>
      <c r="BE574" s="4">
        <v>0</v>
      </c>
      <c r="BF574" s="4">
        <v>-366832219</v>
      </c>
      <c r="BJ574" s="6">
        <v>2008</v>
      </c>
      <c r="BK574" s="7">
        <f t="shared" si="22"/>
        <v>1005268.8099999998</v>
      </c>
      <c r="BL574" s="4" t="str">
        <f>'Generic Tax Classes'!$A$2</f>
        <v>Utility Steam Production</v>
      </c>
    </row>
    <row r="575" spans="1:64" hidden="1" x14ac:dyDescent="0.2">
      <c r="A575" s="4">
        <v>2020</v>
      </c>
      <c r="B575" s="4" t="s">
        <v>11</v>
      </c>
      <c r="C575" s="4" t="s">
        <v>178</v>
      </c>
      <c r="D575" s="4" t="s">
        <v>370</v>
      </c>
      <c r="E575" s="4" t="s">
        <v>384</v>
      </c>
      <c r="F575" s="4" t="s">
        <v>348</v>
      </c>
      <c r="H575" s="4">
        <v>2237.2399999999998</v>
      </c>
      <c r="I575" s="4">
        <v>1118.6199999999999</v>
      </c>
      <c r="J575" s="4">
        <v>1118.6199999999999</v>
      </c>
      <c r="K575" s="4">
        <v>0</v>
      </c>
      <c r="L575" s="4">
        <v>0</v>
      </c>
      <c r="M575" s="4">
        <v>0</v>
      </c>
      <c r="N575" s="4">
        <v>2237.2399999999998</v>
      </c>
      <c r="O575" s="4">
        <v>1118.6199999999999</v>
      </c>
      <c r="P575" s="4">
        <v>1118.6199999999999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  <c r="AC575" s="4">
        <v>0</v>
      </c>
      <c r="AE575" s="4" t="s">
        <v>182</v>
      </c>
      <c r="AF575" s="4" t="s">
        <v>288</v>
      </c>
      <c r="AG575" s="4" t="s">
        <v>289</v>
      </c>
      <c r="AH575" s="4" t="s">
        <v>270</v>
      </c>
      <c r="AJ575" s="4" t="s">
        <v>288</v>
      </c>
      <c r="AK575" s="4" t="s">
        <v>349</v>
      </c>
      <c r="AL575" s="4" t="s">
        <v>359</v>
      </c>
      <c r="AM575" s="4" t="s">
        <v>187</v>
      </c>
      <c r="AO575" s="4">
        <v>117</v>
      </c>
      <c r="AP575" s="4">
        <v>10</v>
      </c>
      <c r="AQ575" s="4">
        <v>667</v>
      </c>
      <c r="AR575" s="4">
        <v>91</v>
      </c>
      <c r="AS575" s="4">
        <v>2</v>
      </c>
      <c r="AU575" s="4">
        <v>1</v>
      </c>
      <c r="AV575" s="4">
        <v>4</v>
      </c>
      <c r="AW575" s="4">
        <v>5</v>
      </c>
      <c r="AX575" s="4">
        <v>23</v>
      </c>
      <c r="AZ575" s="4">
        <v>1</v>
      </c>
      <c r="BA575" s="4">
        <v>2</v>
      </c>
      <c r="BB575" s="4">
        <v>100</v>
      </c>
      <c r="BC575" s="4">
        <v>0</v>
      </c>
      <c r="BD575" s="4">
        <v>0</v>
      </c>
      <c r="BE575" s="4">
        <v>0</v>
      </c>
      <c r="BF575" s="4">
        <v>-366832874</v>
      </c>
      <c r="BJ575" s="6">
        <v>2008</v>
      </c>
      <c r="BK575" s="7">
        <f t="shared" si="22"/>
        <v>0</v>
      </c>
      <c r="BL575" s="4" t="str">
        <f t="shared" si="23"/>
        <v>Vehicles and Computers Mitchell</v>
      </c>
    </row>
    <row r="576" spans="1:64" hidden="1" x14ac:dyDescent="0.2">
      <c r="A576" s="4">
        <v>2020</v>
      </c>
      <c r="B576" s="4" t="s">
        <v>11</v>
      </c>
      <c r="C576" s="4" t="s">
        <v>178</v>
      </c>
      <c r="D576" s="4" t="s">
        <v>391</v>
      </c>
      <c r="E576" s="4" t="s">
        <v>109</v>
      </c>
      <c r="F576" s="4" t="s">
        <v>392</v>
      </c>
      <c r="H576" s="4">
        <v>0</v>
      </c>
      <c r="I576" s="4">
        <v>428092.51</v>
      </c>
      <c r="J576" s="4">
        <v>301817.74</v>
      </c>
      <c r="K576" s="4">
        <v>24496.95</v>
      </c>
      <c r="L576" s="4">
        <v>0</v>
      </c>
      <c r="M576" s="4">
        <v>0</v>
      </c>
      <c r="N576" s="4">
        <v>0</v>
      </c>
      <c r="O576" s="4">
        <v>428092.51</v>
      </c>
      <c r="P576" s="4">
        <v>326314.69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  <c r="AC576" s="4">
        <v>0</v>
      </c>
      <c r="AE576" s="4" t="s">
        <v>182</v>
      </c>
      <c r="AF576" s="4" t="s">
        <v>288</v>
      </c>
      <c r="AG576" s="4" t="s">
        <v>289</v>
      </c>
      <c r="AH576" s="4" t="s">
        <v>270</v>
      </c>
      <c r="AJ576" s="4" t="s">
        <v>288</v>
      </c>
      <c r="AK576" s="4" t="s">
        <v>302</v>
      </c>
      <c r="AM576" s="4" t="s">
        <v>389</v>
      </c>
      <c r="AO576" s="4">
        <v>117</v>
      </c>
      <c r="AP576" s="4">
        <v>10</v>
      </c>
      <c r="AQ576" s="4">
        <v>8015402</v>
      </c>
      <c r="AR576" s="4">
        <v>78</v>
      </c>
      <c r="AS576" s="4">
        <v>2023</v>
      </c>
      <c r="AU576" s="4">
        <v>1</v>
      </c>
      <c r="AV576" s="4">
        <v>4</v>
      </c>
      <c r="AW576" s="4">
        <v>5</v>
      </c>
      <c r="AX576" s="4">
        <v>23</v>
      </c>
      <c r="AZ576" s="4">
        <v>1</v>
      </c>
      <c r="BA576" s="4">
        <v>6</v>
      </c>
      <c r="BC576" s="4">
        <v>16</v>
      </c>
      <c r="BD576" s="4">
        <v>0</v>
      </c>
      <c r="BE576" s="4">
        <v>0</v>
      </c>
      <c r="BF576" s="4">
        <v>-366832939</v>
      </c>
      <c r="BJ576" s="6">
        <v>2009</v>
      </c>
      <c r="BK576" s="7">
        <f t="shared" si="22"/>
        <v>101777.82</v>
      </c>
      <c r="BL576" s="4" t="str">
        <f t="shared" si="23"/>
        <v>Cap Retires 09</v>
      </c>
    </row>
    <row r="577" spans="1:64" hidden="1" x14ac:dyDescent="0.2">
      <c r="A577" s="4">
        <v>2020</v>
      </c>
      <c r="B577" s="4" t="s">
        <v>11</v>
      </c>
      <c r="C577" s="4" t="s">
        <v>178</v>
      </c>
      <c r="D577" s="4" t="s">
        <v>393</v>
      </c>
      <c r="E577" s="4" t="s">
        <v>109</v>
      </c>
      <c r="F577" s="4" t="s">
        <v>392</v>
      </c>
      <c r="H577" s="4">
        <v>0</v>
      </c>
      <c r="I577" s="4">
        <v>648603.44999999995</v>
      </c>
      <c r="J577" s="4">
        <v>457284.41</v>
      </c>
      <c r="K577" s="4">
        <v>37115.360000000001</v>
      </c>
      <c r="L577" s="4">
        <v>0</v>
      </c>
      <c r="M577" s="4">
        <v>0</v>
      </c>
      <c r="N577" s="4">
        <v>0</v>
      </c>
      <c r="O577" s="4">
        <v>648603.44999999995</v>
      </c>
      <c r="P577" s="4">
        <v>494399.77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  <c r="AA577" s="4">
        <v>0</v>
      </c>
      <c r="AB577" s="4">
        <v>0</v>
      </c>
      <c r="AC577" s="4">
        <v>0</v>
      </c>
      <c r="AE577" s="4" t="s">
        <v>182</v>
      </c>
      <c r="AF577" s="4" t="s">
        <v>288</v>
      </c>
      <c r="AG577" s="4" t="s">
        <v>289</v>
      </c>
      <c r="AH577" s="4" t="s">
        <v>270</v>
      </c>
      <c r="AJ577" s="4" t="s">
        <v>288</v>
      </c>
      <c r="AK577" s="4" t="s">
        <v>302</v>
      </c>
      <c r="AM577" s="4" t="s">
        <v>187</v>
      </c>
      <c r="AO577" s="4">
        <v>117</v>
      </c>
      <c r="AP577" s="4">
        <v>10</v>
      </c>
      <c r="AQ577" s="4">
        <v>203</v>
      </c>
      <c r="AR577" s="4">
        <v>78</v>
      </c>
      <c r="AS577" s="4">
        <v>2023</v>
      </c>
      <c r="AU577" s="4">
        <v>1</v>
      </c>
      <c r="AV577" s="4">
        <v>4</v>
      </c>
      <c r="AW577" s="4">
        <v>5</v>
      </c>
      <c r="AX577" s="4">
        <v>23</v>
      </c>
      <c r="AZ577" s="4">
        <v>1</v>
      </c>
      <c r="BA577" s="4">
        <v>6</v>
      </c>
      <c r="BC577" s="4">
        <v>0</v>
      </c>
      <c r="BD577" s="4">
        <v>0</v>
      </c>
      <c r="BE577" s="4">
        <v>0</v>
      </c>
      <c r="BF577" s="4">
        <v>-366832622</v>
      </c>
      <c r="BJ577" s="6">
        <v>2009</v>
      </c>
      <c r="BK577" s="7">
        <f t="shared" si="22"/>
        <v>154203.67999999993</v>
      </c>
      <c r="BL577" s="4" t="str">
        <f t="shared" si="23"/>
        <v>Cap Retires 09 Mitchell</v>
      </c>
    </row>
    <row r="578" spans="1:64" hidden="1" x14ac:dyDescent="0.2">
      <c r="A578" s="4">
        <v>2020</v>
      </c>
      <c r="B578" s="4" t="s">
        <v>11</v>
      </c>
      <c r="C578" s="4" t="s">
        <v>178</v>
      </c>
      <c r="D578" s="4" t="s">
        <v>393</v>
      </c>
      <c r="E578" s="4" t="s">
        <v>109</v>
      </c>
      <c r="F578" s="4" t="s">
        <v>392</v>
      </c>
      <c r="H578" s="4">
        <v>0</v>
      </c>
      <c r="I578" s="4">
        <v>107162.67</v>
      </c>
      <c r="J578" s="4">
        <v>75552.81</v>
      </c>
      <c r="K578" s="4">
        <v>6132.22</v>
      </c>
      <c r="L578" s="4">
        <v>0</v>
      </c>
      <c r="M578" s="4">
        <v>0</v>
      </c>
      <c r="N578" s="4">
        <v>0</v>
      </c>
      <c r="O578" s="4">
        <v>107162.67</v>
      </c>
      <c r="P578" s="4">
        <v>81685.03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  <c r="Z578" s="4">
        <v>0</v>
      </c>
      <c r="AA578" s="4">
        <v>0</v>
      </c>
      <c r="AB578" s="4">
        <v>0</v>
      </c>
      <c r="AC578" s="4">
        <v>0</v>
      </c>
      <c r="AE578" s="4" t="s">
        <v>182</v>
      </c>
      <c r="AF578" s="4" t="s">
        <v>288</v>
      </c>
      <c r="AG578" s="4" t="s">
        <v>289</v>
      </c>
      <c r="AH578" s="4" t="s">
        <v>270</v>
      </c>
      <c r="AJ578" s="4" t="s">
        <v>288</v>
      </c>
      <c r="AK578" s="4" t="s">
        <v>302</v>
      </c>
      <c r="AM578" s="4" t="s">
        <v>187</v>
      </c>
      <c r="AO578" s="4">
        <v>117</v>
      </c>
      <c r="AP578" s="4">
        <v>10</v>
      </c>
      <c r="AQ578" s="4">
        <v>203</v>
      </c>
      <c r="AR578" s="4">
        <v>78</v>
      </c>
      <c r="AS578" s="4">
        <v>2023</v>
      </c>
      <c r="AU578" s="4">
        <v>1</v>
      </c>
      <c r="AV578" s="4">
        <v>4</v>
      </c>
      <c r="AW578" s="4">
        <v>5</v>
      </c>
      <c r="AX578" s="4">
        <v>23</v>
      </c>
      <c r="AZ578" s="4">
        <v>1</v>
      </c>
      <c r="BA578" s="4">
        <v>6</v>
      </c>
      <c r="BC578" s="4">
        <v>0</v>
      </c>
      <c r="BD578" s="4">
        <v>0</v>
      </c>
      <c r="BE578" s="4">
        <v>0</v>
      </c>
      <c r="BF578" s="4">
        <v>-366832333</v>
      </c>
      <c r="BJ578" s="6">
        <v>2009</v>
      </c>
      <c r="BK578" s="7">
        <f t="shared" si="22"/>
        <v>25477.64</v>
      </c>
      <c r="BL578" s="4" t="str">
        <f t="shared" si="23"/>
        <v>Cap Retires 09 Mitchell</v>
      </c>
    </row>
    <row r="579" spans="1:64" hidden="1" x14ac:dyDescent="0.2">
      <c r="A579" s="4">
        <v>2020</v>
      </c>
      <c r="B579" s="4" t="s">
        <v>11</v>
      </c>
      <c r="C579" s="4" t="s">
        <v>178</v>
      </c>
      <c r="D579" s="4" t="s">
        <v>394</v>
      </c>
      <c r="E579" s="4" t="s">
        <v>109</v>
      </c>
      <c r="F579" s="4" t="s">
        <v>392</v>
      </c>
      <c r="H579" s="4">
        <v>0</v>
      </c>
      <c r="I579" s="4">
        <v>6422767.96</v>
      </c>
      <c r="J579" s="4">
        <v>4528239.28</v>
      </c>
      <c r="K579" s="4">
        <v>367533.26</v>
      </c>
      <c r="L579" s="4">
        <v>0</v>
      </c>
      <c r="M579" s="4">
        <v>0</v>
      </c>
      <c r="N579" s="4">
        <v>0</v>
      </c>
      <c r="O579" s="4">
        <v>6422767.96</v>
      </c>
      <c r="P579" s="4">
        <v>4895772.54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v>0</v>
      </c>
      <c r="AC579" s="4">
        <v>0</v>
      </c>
      <c r="AE579" s="4" t="s">
        <v>182</v>
      </c>
      <c r="AF579" s="4" t="s">
        <v>288</v>
      </c>
      <c r="AG579" s="4" t="s">
        <v>289</v>
      </c>
      <c r="AH579" s="4" t="s">
        <v>270</v>
      </c>
      <c r="AJ579" s="4" t="s">
        <v>288</v>
      </c>
      <c r="AK579" s="4" t="s">
        <v>302</v>
      </c>
      <c r="AM579" s="4" t="s">
        <v>389</v>
      </c>
      <c r="AO579" s="4">
        <v>117</v>
      </c>
      <c r="AP579" s="4">
        <v>10</v>
      </c>
      <c r="AQ579" s="4">
        <v>8015401</v>
      </c>
      <c r="AR579" s="4">
        <v>78</v>
      </c>
      <c r="AS579" s="4">
        <v>2023</v>
      </c>
      <c r="AU579" s="4">
        <v>1</v>
      </c>
      <c r="AV579" s="4">
        <v>4</v>
      </c>
      <c r="AW579" s="4">
        <v>5</v>
      </c>
      <c r="AX579" s="4">
        <v>23</v>
      </c>
      <c r="AZ579" s="4">
        <v>1</v>
      </c>
      <c r="BA579" s="4">
        <v>6</v>
      </c>
      <c r="BC579" s="4">
        <v>16</v>
      </c>
      <c r="BD579" s="4">
        <v>0</v>
      </c>
      <c r="BE579" s="4">
        <v>0</v>
      </c>
      <c r="BF579" s="4">
        <v>-366832914</v>
      </c>
      <c r="BJ579" s="6">
        <v>2009</v>
      </c>
      <c r="BK579" s="7">
        <f t="shared" si="22"/>
        <v>1526995.42</v>
      </c>
      <c r="BL579" s="4" t="str">
        <f t="shared" si="23"/>
        <v>Cap Retires 09 Sec 481a</v>
      </c>
    </row>
    <row r="580" spans="1:64" hidden="1" x14ac:dyDescent="0.2">
      <c r="A580" s="4">
        <v>2020</v>
      </c>
      <c r="B580" s="4" t="s">
        <v>11</v>
      </c>
      <c r="C580" s="4" t="s">
        <v>178</v>
      </c>
      <c r="D580" s="4" t="s">
        <v>395</v>
      </c>
      <c r="E580" s="4" t="s">
        <v>109</v>
      </c>
      <c r="F580" s="4" t="s">
        <v>392</v>
      </c>
      <c r="H580" s="4">
        <v>0</v>
      </c>
      <c r="I580" s="4">
        <v>366380.06</v>
      </c>
      <c r="J580" s="4">
        <v>258308.66</v>
      </c>
      <c r="K580" s="4">
        <v>20965.55</v>
      </c>
      <c r="L580" s="4">
        <v>0</v>
      </c>
      <c r="M580" s="4">
        <v>0</v>
      </c>
      <c r="N580" s="4">
        <v>0</v>
      </c>
      <c r="O580" s="4">
        <v>366380.06</v>
      </c>
      <c r="P580" s="4">
        <v>279274.21000000002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  <c r="AA580" s="4">
        <v>0</v>
      </c>
      <c r="AB580" s="4">
        <v>0</v>
      </c>
      <c r="AC580" s="4">
        <v>0</v>
      </c>
      <c r="AE580" s="4" t="s">
        <v>182</v>
      </c>
      <c r="AF580" s="4" t="s">
        <v>288</v>
      </c>
      <c r="AG580" s="4" t="s">
        <v>289</v>
      </c>
      <c r="AH580" s="4" t="s">
        <v>270</v>
      </c>
      <c r="AJ580" s="4" t="s">
        <v>288</v>
      </c>
      <c r="AK580" s="4" t="s">
        <v>302</v>
      </c>
      <c r="AM580" s="4" t="s">
        <v>187</v>
      </c>
      <c r="AO580" s="4">
        <v>117</v>
      </c>
      <c r="AP580" s="4">
        <v>10</v>
      </c>
      <c r="AQ580" s="4">
        <v>218</v>
      </c>
      <c r="AR580" s="4">
        <v>78</v>
      </c>
      <c r="AS580" s="4">
        <v>2023</v>
      </c>
      <c r="AU580" s="4">
        <v>1</v>
      </c>
      <c r="AV580" s="4">
        <v>4</v>
      </c>
      <c r="AW580" s="4">
        <v>5</v>
      </c>
      <c r="AX580" s="4">
        <v>23</v>
      </c>
      <c r="AZ580" s="4">
        <v>1</v>
      </c>
      <c r="BA580" s="4">
        <v>6</v>
      </c>
      <c r="BC580" s="4">
        <v>0</v>
      </c>
      <c r="BD580" s="4">
        <v>0</v>
      </c>
      <c r="BE580" s="4">
        <v>0</v>
      </c>
      <c r="BF580" s="4">
        <v>-366832335</v>
      </c>
      <c r="BJ580" s="6">
        <v>2009</v>
      </c>
      <c r="BK580" s="7">
        <f t="shared" si="22"/>
        <v>87105.849999999977</v>
      </c>
      <c r="BL580" s="4" t="str">
        <f t="shared" si="23"/>
        <v>Cap Retires 09 Sec 481a Mitchell</v>
      </c>
    </row>
    <row r="581" spans="1:64" hidden="1" x14ac:dyDescent="0.2">
      <c r="A581" s="4">
        <v>2020</v>
      </c>
      <c r="B581" s="4" t="s">
        <v>11</v>
      </c>
      <c r="C581" s="4" t="s">
        <v>178</v>
      </c>
      <c r="D581" s="4" t="s">
        <v>395</v>
      </c>
      <c r="E581" s="4" t="s">
        <v>109</v>
      </c>
      <c r="F581" s="4" t="s">
        <v>392</v>
      </c>
      <c r="H581" s="4">
        <v>0</v>
      </c>
      <c r="I581" s="4">
        <v>2497505.62</v>
      </c>
      <c r="J581" s="4">
        <v>1760814.5</v>
      </c>
      <c r="K581" s="4">
        <v>142916.01</v>
      </c>
      <c r="L581" s="4">
        <v>0</v>
      </c>
      <c r="M581" s="4">
        <v>0</v>
      </c>
      <c r="N581" s="4">
        <v>0</v>
      </c>
      <c r="O581" s="4">
        <v>2497505.62</v>
      </c>
      <c r="P581" s="4">
        <v>1903730.51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0</v>
      </c>
      <c r="X581" s="4">
        <v>0</v>
      </c>
      <c r="Y581" s="4">
        <v>0</v>
      </c>
      <c r="Z581" s="4">
        <v>0</v>
      </c>
      <c r="AA581" s="4">
        <v>0</v>
      </c>
      <c r="AB581" s="4">
        <v>0</v>
      </c>
      <c r="AC581" s="4">
        <v>0</v>
      </c>
      <c r="AE581" s="4" t="s">
        <v>182</v>
      </c>
      <c r="AF581" s="4" t="s">
        <v>288</v>
      </c>
      <c r="AG581" s="4" t="s">
        <v>289</v>
      </c>
      <c r="AH581" s="4" t="s">
        <v>270</v>
      </c>
      <c r="AJ581" s="4" t="s">
        <v>288</v>
      </c>
      <c r="AK581" s="4" t="s">
        <v>302</v>
      </c>
      <c r="AM581" s="4" t="s">
        <v>187</v>
      </c>
      <c r="AO581" s="4">
        <v>117</v>
      </c>
      <c r="AP581" s="4">
        <v>10</v>
      </c>
      <c r="AQ581" s="4">
        <v>218</v>
      </c>
      <c r="AR581" s="4">
        <v>78</v>
      </c>
      <c r="AS581" s="4">
        <v>2023</v>
      </c>
      <c r="AU581" s="4">
        <v>1</v>
      </c>
      <c r="AV581" s="4">
        <v>4</v>
      </c>
      <c r="AW581" s="4">
        <v>5</v>
      </c>
      <c r="AX581" s="4">
        <v>23</v>
      </c>
      <c r="AZ581" s="4">
        <v>1</v>
      </c>
      <c r="BA581" s="4">
        <v>6</v>
      </c>
      <c r="BC581" s="4">
        <v>0</v>
      </c>
      <c r="BD581" s="4">
        <v>0</v>
      </c>
      <c r="BE581" s="4">
        <v>0</v>
      </c>
      <c r="BF581" s="4">
        <v>-366832334</v>
      </c>
      <c r="BJ581" s="6">
        <v>2009</v>
      </c>
      <c r="BK581" s="7">
        <f t="shared" si="22"/>
        <v>593775.1100000001</v>
      </c>
      <c r="BL581" s="4" t="str">
        <f t="shared" si="23"/>
        <v>Cap Retires 09 Sec 481a Mitchell</v>
      </c>
    </row>
    <row r="582" spans="1:64" hidden="1" x14ac:dyDescent="0.2">
      <c r="A582" s="4">
        <v>2020</v>
      </c>
      <c r="B582" s="4" t="s">
        <v>11</v>
      </c>
      <c r="C582" s="4" t="s">
        <v>178</v>
      </c>
      <c r="D582" s="4" t="s">
        <v>388</v>
      </c>
      <c r="E582" s="4" t="s">
        <v>109</v>
      </c>
      <c r="F582" s="4" t="s">
        <v>396</v>
      </c>
      <c r="H582" s="4">
        <v>0</v>
      </c>
      <c r="I582" s="4">
        <v>442373</v>
      </c>
      <c r="J582" s="4">
        <v>307848.69</v>
      </c>
      <c r="K582" s="4">
        <v>26926.799999999999</v>
      </c>
      <c r="L582" s="4">
        <v>0</v>
      </c>
      <c r="M582" s="4">
        <v>0</v>
      </c>
      <c r="N582" s="4">
        <v>0</v>
      </c>
      <c r="O582" s="4">
        <v>442373</v>
      </c>
      <c r="P582" s="4">
        <v>334775.49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0</v>
      </c>
      <c r="X582" s="4">
        <v>0</v>
      </c>
      <c r="Y582" s="4">
        <v>0</v>
      </c>
      <c r="Z582" s="4">
        <v>0</v>
      </c>
      <c r="AA582" s="4">
        <v>0</v>
      </c>
      <c r="AB582" s="4">
        <v>0</v>
      </c>
      <c r="AC582" s="4">
        <v>0</v>
      </c>
      <c r="AE582" s="4" t="s">
        <v>182</v>
      </c>
      <c r="AF582" s="4" t="s">
        <v>288</v>
      </c>
      <c r="AG582" s="4" t="s">
        <v>289</v>
      </c>
      <c r="AH582" s="4" t="s">
        <v>289</v>
      </c>
      <c r="AJ582" s="4" t="s">
        <v>288</v>
      </c>
      <c r="AK582" s="4" t="s">
        <v>302</v>
      </c>
      <c r="AM582" s="4" t="s">
        <v>389</v>
      </c>
      <c r="AN582" s="4" t="s">
        <v>397</v>
      </c>
      <c r="AO582" s="4">
        <v>117</v>
      </c>
      <c r="AP582" s="4">
        <v>10</v>
      </c>
      <c r="AQ582" s="4">
        <v>1</v>
      </c>
      <c r="AR582" s="4">
        <v>78</v>
      </c>
      <c r="AS582" s="4">
        <v>1015</v>
      </c>
      <c r="AU582" s="4">
        <v>1</v>
      </c>
      <c r="AV582" s="4">
        <v>4</v>
      </c>
      <c r="AW582" s="4">
        <v>5</v>
      </c>
      <c r="AX582" s="4">
        <v>5</v>
      </c>
      <c r="AZ582" s="4">
        <v>1</v>
      </c>
      <c r="BA582" s="4">
        <v>6</v>
      </c>
      <c r="BC582" s="4">
        <v>16</v>
      </c>
      <c r="BD582" s="4">
        <v>0</v>
      </c>
      <c r="BE582" s="4">
        <v>0</v>
      </c>
      <c r="BF582" s="4">
        <v>-366833131</v>
      </c>
      <c r="BJ582" s="6">
        <v>2009</v>
      </c>
      <c r="BK582" s="7">
        <f t="shared" si="22"/>
        <v>107597.51000000001</v>
      </c>
      <c r="BL582" s="4" t="str">
        <f t="shared" si="23"/>
        <v>IRS NPA Adjustments</v>
      </c>
    </row>
    <row r="583" spans="1:64" hidden="1" x14ac:dyDescent="0.2">
      <c r="A583" s="4">
        <v>2020</v>
      </c>
      <c r="B583" s="4" t="s">
        <v>11</v>
      </c>
      <c r="C583" s="4" t="s">
        <v>178</v>
      </c>
      <c r="D583" s="4" t="s">
        <v>363</v>
      </c>
      <c r="E583" s="4" t="s">
        <v>109</v>
      </c>
      <c r="F583" s="4" t="s">
        <v>303</v>
      </c>
      <c r="H583" s="4">
        <v>0</v>
      </c>
      <c r="I583" s="4">
        <v>29664.09</v>
      </c>
      <c r="J583" s="4">
        <v>29664.09</v>
      </c>
      <c r="K583" s="4">
        <v>0</v>
      </c>
      <c r="L583" s="4">
        <v>0</v>
      </c>
      <c r="M583" s="4">
        <v>0</v>
      </c>
      <c r="N583" s="4">
        <v>0</v>
      </c>
      <c r="O583" s="4">
        <v>29664.09</v>
      </c>
      <c r="P583" s="4">
        <v>29664.09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0</v>
      </c>
      <c r="X583" s="4">
        <v>0</v>
      </c>
      <c r="Y583" s="4">
        <v>0</v>
      </c>
      <c r="Z583" s="4">
        <v>0</v>
      </c>
      <c r="AA583" s="4">
        <v>0</v>
      </c>
      <c r="AB583" s="4">
        <v>0</v>
      </c>
      <c r="AC583" s="4">
        <v>0</v>
      </c>
      <c r="AE583" s="4" t="s">
        <v>182</v>
      </c>
      <c r="AF583" s="4" t="s">
        <v>288</v>
      </c>
      <c r="AG583" s="4" t="s">
        <v>289</v>
      </c>
      <c r="AH583" s="4" t="s">
        <v>270</v>
      </c>
      <c r="AJ583" s="4" t="s">
        <v>288</v>
      </c>
      <c r="AK583" s="4" t="s">
        <v>304</v>
      </c>
      <c r="AM583" s="4" t="s">
        <v>187</v>
      </c>
      <c r="AO583" s="4">
        <v>117</v>
      </c>
      <c r="AP583" s="4">
        <v>10</v>
      </c>
      <c r="AQ583" s="4">
        <v>295</v>
      </c>
      <c r="AR583" s="4">
        <v>78</v>
      </c>
      <c r="AS583" s="4">
        <v>3</v>
      </c>
      <c r="AU583" s="4">
        <v>1</v>
      </c>
      <c r="AV583" s="4">
        <v>4</v>
      </c>
      <c r="AW583" s="4">
        <v>5</v>
      </c>
      <c r="AX583" s="4">
        <v>23</v>
      </c>
      <c r="AZ583" s="4">
        <v>1</v>
      </c>
      <c r="BA583" s="4">
        <v>3</v>
      </c>
      <c r="BC583" s="4">
        <v>0</v>
      </c>
      <c r="BD583" s="4">
        <v>0</v>
      </c>
      <c r="BE583" s="4">
        <v>0</v>
      </c>
      <c r="BF583" s="4">
        <v>-366832388</v>
      </c>
      <c r="BJ583" s="6">
        <v>2009</v>
      </c>
      <c r="BK583" s="7">
        <f t="shared" si="22"/>
        <v>0</v>
      </c>
      <c r="BL583" s="4" t="str">
        <f t="shared" si="23"/>
        <v>Synthetic Railcars Mitchell</v>
      </c>
    </row>
    <row r="584" spans="1:64" hidden="1" x14ac:dyDescent="0.2">
      <c r="A584" s="4">
        <v>2020</v>
      </c>
      <c r="B584" s="4" t="s">
        <v>11</v>
      </c>
      <c r="C584" s="4" t="s">
        <v>178</v>
      </c>
      <c r="D584" s="4" t="s">
        <v>372</v>
      </c>
      <c r="E584" s="4" t="s">
        <v>109</v>
      </c>
      <c r="F584" s="4" t="s">
        <v>348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  <c r="AA584" s="4">
        <v>0</v>
      </c>
      <c r="AB584" s="4">
        <v>0</v>
      </c>
      <c r="AC584" s="4">
        <v>0</v>
      </c>
      <c r="AE584" s="4" t="s">
        <v>182</v>
      </c>
      <c r="AG584" s="4" t="s">
        <v>289</v>
      </c>
      <c r="AH584" s="4" t="s">
        <v>270</v>
      </c>
      <c r="AJ584" s="4" t="s">
        <v>288</v>
      </c>
      <c r="AK584" s="4" t="s">
        <v>349</v>
      </c>
      <c r="AM584" s="4" t="s">
        <v>187</v>
      </c>
      <c r="AO584" s="4">
        <v>117</v>
      </c>
      <c r="AP584" s="4">
        <v>10</v>
      </c>
      <c r="AQ584" s="4">
        <v>310</v>
      </c>
      <c r="AR584" s="4">
        <v>78</v>
      </c>
      <c r="AS584" s="4">
        <v>2</v>
      </c>
      <c r="AU584" s="4">
        <v>1</v>
      </c>
      <c r="AW584" s="4">
        <v>5</v>
      </c>
      <c r="AX584" s="4">
        <v>23</v>
      </c>
      <c r="AZ584" s="4">
        <v>1</v>
      </c>
      <c r="BA584" s="4">
        <v>2</v>
      </c>
      <c r="BC584" s="4">
        <v>0</v>
      </c>
      <c r="BD584" s="4">
        <v>0</v>
      </c>
      <c r="BE584" s="4">
        <v>0</v>
      </c>
      <c r="BF584" s="4">
        <v>-366832861</v>
      </c>
      <c r="BJ584" s="6">
        <v>2009</v>
      </c>
      <c r="BK584" s="7">
        <f t="shared" si="22"/>
        <v>0</v>
      </c>
      <c r="BL584" s="4" t="str">
        <f t="shared" si="23"/>
        <v>Synthetic Vehicles IT Mitchell</v>
      </c>
    </row>
    <row r="585" spans="1:64" hidden="1" x14ac:dyDescent="0.2">
      <c r="A585" s="4">
        <v>2020</v>
      </c>
      <c r="B585" s="4" t="s">
        <v>11</v>
      </c>
      <c r="C585" s="4" t="s">
        <v>178</v>
      </c>
      <c r="D585" s="4" t="s">
        <v>372</v>
      </c>
      <c r="E585" s="4" t="s">
        <v>109</v>
      </c>
      <c r="F585" s="4" t="s">
        <v>348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0</v>
      </c>
      <c r="X585" s="4">
        <v>0</v>
      </c>
      <c r="Y585" s="4">
        <v>0</v>
      </c>
      <c r="Z585" s="4">
        <v>0</v>
      </c>
      <c r="AA585" s="4">
        <v>0</v>
      </c>
      <c r="AB585" s="4">
        <v>0</v>
      </c>
      <c r="AC585" s="4">
        <v>0</v>
      </c>
      <c r="AE585" s="4" t="s">
        <v>182</v>
      </c>
      <c r="AG585" s="4" t="s">
        <v>289</v>
      </c>
      <c r="AH585" s="4" t="s">
        <v>270</v>
      </c>
      <c r="AJ585" s="4" t="s">
        <v>288</v>
      </c>
      <c r="AK585" s="4" t="s">
        <v>349</v>
      </c>
      <c r="AM585" s="4" t="s">
        <v>187</v>
      </c>
      <c r="AO585" s="4">
        <v>117</v>
      </c>
      <c r="AP585" s="4">
        <v>10</v>
      </c>
      <c r="AQ585" s="4">
        <v>310</v>
      </c>
      <c r="AR585" s="4">
        <v>78</v>
      </c>
      <c r="AS585" s="4">
        <v>2</v>
      </c>
      <c r="AU585" s="4">
        <v>1</v>
      </c>
      <c r="AW585" s="4">
        <v>5</v>
      </c>
      <c r="AX585" s="4">
        <v>23</v>
      </c>
      <c r="AZ585" s="4">
        <v>1</v>
      </c>
      <c r="BA585" s="4">
        <v>2</v>
      </c>
      <c r="BC585" s="4">
        <v>0</v>
      </c>
      <c r="BD585" s="4">
        <v>0</v>
      </c>
      <c r="BE585" s="4">
        <v>0</v>
      </c>
      <c r="BF585" s="4">
        <v>-366832719</v>
      </c>
      <c r="BJ585" s="6">
        <v>2009</v>
      </c>
      <c r="BK585" s="7">
        <f t="shared" si="22"/>
        <v>0</v>
      </c>
      <c r="BL585" s="4" t="str">
        <f t="shared" si="23"/>
        <v>Synthetic Vehicles IT Mitchell</v>
      </c>
    </row>
    <row r="586" spans="1:64" hidden="1" x14ac:dyDescent="0.2">
      <c r="A586" s="4">
        <v>2020</v>
      </c>
      <c r="B586" s="4" t="s">
        <v>11</v>
      </c>
      <c r="C586" s="4" t="s">
        <v>178</v>
      </c>
      <c r="D586" s="4" t="s">
        <v>372</v>
      </c>
      <c r="E586" s="4" t="s">
        <v>109</v>
      </c>
      <c r="F586" s="4" t="s">
        <v>303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0</v>
      </c>
      <c r="X586" s="4">
        <v>0</v>
      </c>
      <c r="Y586" s="4">
        <v>0</v>
      </c>
      <c r="Z586" s="4">
        <v>0</v>
      </c>
      <c r="AA586" s="4">
        <v>0</v>
      </c>
      <c r="AB586" s="4">
        <v>0</v>
      </c>
      <c r="AC586" s="4">
        <v>0</v>
      </c>
      <c r="AE586" s="4" t="s">
        <v>182</v>
      </c>
      <c r="AF586" s="4" t="s">
        <v>288</v>
      </c>
      <c r="AG586" s="4" t="s">
        <v>289</v>
      </c>
      <c r="AH586" s="4" t="s">
        <v>270</v>
      </c>
      <c r="AJ586" s="4" t="s">
        <v>288</v>
      </c>
      <c r="AK586" s="4" t="s">
        <v>304</v>
      </c>
      <c r="AM586" s="4" t="s">
        <v>187</v>
      </c>
      <c r="AO586" s="4">
        <v>117</v>
      </c>
      <c r="AP586" s="4">
        <v>10</v>
      </c>
      <c r="AQ586" s="4">
        <v>310</v>
      </c>
      <c r="AR586" s="4">
        <v>78</v>
      </c>
      <c r="AS586" s="4">
        <v>3</v>
      </c>
      <c r="AU586" s="4">
        <v>1</v>
      </c>
      <c r="AV586" s="4">
        <v>4</v>
      </c>
      <c r="AW586" s="4">
        <v>5</v>
      </c>
      <c r="AX586" s="4">
        <v>23</v>
      </c>
      <c r="AZ586" s="4">
        <v>1</v>
      </c>
      <c r="BA586" s="4">
        <v>3</v>
      </c>
      <c r="BC586" s="4">
        <v>0</v>
      </c>
      <c r="BD586" s="4">
        <v>0</v>
      </c>
      <c r="BE586" s="4">
        <v>0</v>
      </c>
      <c r="BF586" s="4">
        <v>-366832332</v>
      </c>
      <c r="BJ586" s="6">
        <v>2009</v>
      </c>
      <c r="BK586" s="7">
        <f t="shared" si="22"/>
        <v>0</v>
      </c>
      <c r="BL586" s="4" t="str">
        <f t="shared" si="23"/>
        <v>Synthetic Vehicles IT Mitchell</v>
      </c>
    </row>
    <row r="587" spans="1:64" hidden="1" x14ac:dyDescent="0.2">
      <c r="A587" s="4">
        <v>2020</v>
      </c>
      <c r="B587" s="4" t="s">
        <v>11</v>
      </c>
      <c r="C587" s="4" t="s">
        <v>178</v>
      </c>
      <c r="D587" s="4" t="s">
        <v>368</v>
      </c>
      <c r="E587" s="4" t="s">
        <v>109</v>
      </c>
      <c r="F587" s="4" t="s">
        <v>369</v>
      </c>
      <c r="H587" s="4">
        <v>170.64</v>
      </c>
      <c r="I587" s="4">
        <v>170.9</v>
      </c>
      <c r="J587" s="4">
        <v>125.48</v>
      </c>
      <c r="K587" s="4">
        <v>10.09</v>
      </c>
      <c r="L587" s="4">
        <v>0</v>
      </c>
      <c r="M587" s="4">
        <v>0</v>
      </c>
      <c r="N587" s="4">
        <v>170.64</v>
      </c>
      <c r="O587" s="4">
        <v>170.9</v>
      </c>
      <c r="P587" s="4">
        <v>135.57</v>
      </c>
      <c r="Q587" s="4">
        <v>0</v>
      </c>
      <c r="R587" s="4">
        <v>0</v>
      </c>
      <c r="S587" s="4">
        <v>0</v>
      </c>
      <c r="T587" s="4">
        <v>0</v>
      </c>
      <c r="U587" s="4">
        <v>0</v>
      </c>
      <c r="V587" s="4">
        <v>0</v>
      </c>
      <c r="W587" s="4">
        <v>0</v>
      </c>
      <c r="X587" s="4">
        <v>0</v>
      </c>
      <c r="Y587" s="4">
        <v>0</v>
      </c>
      <c r="Z587" s="4">
        <v>0</v>
      </c>
      <c r="AA587" s="4">
        <v>0</v>
      </c>
      <c r="AB587" s="4">
        <v>0</v>
      </c>
      <c r="AC587" s="4">
        <v>0</v>
      </c>
      <c r="AE587" s="4" t="s">
        <v>182</v>
      </c>
      <c r="AF587" s="4" t="s">
        <v>288</v>
      </c>
      <c r="AG587" s="4" t="s">
        <v>289</v>
      </c>
      <c r="AH587" s="4" t="s">
        <v>270</v>
      </c>
      <c r="AJ587" s="4" t="s">
        <v>288</v>
      </c>
      <c r="AK587" s="4" t="s">
        <v>257</v>
      </c>
      <c r="AM587" s="4" t="s">
        <v>187</v>
      </c>
      <c r="AO587" s="4">
        <v>117</v>
      </c>
      <c r="AP587" s="4">
        <v>10</v>
      </c>
      <c r="AQ587" s="4">
        <v>626</v>
      </c>
      <c r="AR587" s="4">
        <v>78</v>
      </c>
      <c r="AS587" s="4">
        <v>5</v>
      </c>
      <c r="AU587" s="4">
        <v>1</v>
      </c>
      <c r="AV587" s="4">
        <v>4</v>
      </c>
      <c r="AW587" s="4">
        <v>5</v>
      </c>
      <c r="AX587" s="4">
        <v>23</v>
      </c>
      <c r="AZ587" s="4">
        <v>1</v>
      </c>
      <c r="BA587" s="4">
        <v>5</v>
      </c>
      <c r="BC587" s="4">
        <v>0</v>
      </c>
      <c r="BD587" s="4">
        <v>0</v>
      </c>
      <c r="BE587" s="4">
        <v>0</v>
      </c>
      <c r="BF587" s="4">
        <v>-366832862</v>
      </c>
      <c r="BJ587" s="6">
        <v>2009</v>
      </c>
      <c r="BK587" s="7">
        <f t="shared" si="22"/>
        <v>35.330000000000013</v>
      </c>
      <c r="BL587" s="4" t="str">
        <f>'Generic Tax Classes'!$A$3</f>
        <v>Utility Transmission Plant 15 YR</v>
      </c>
    </row>
    <row r="588" spans="1:64" hidden="1" x14ac:dyDescent="0.2">
      <c r="A588" s="4">
        <v>2020</v>
      </c>
      <c r="B588" s="4" t="s">
        <v>11</v>
      </c>
      <c r="C588" s="4" t="s">
        <v>178</v>
      </c>
      <c r="D588" s="4" t="s">
        <v>272</v>
      </c>
      <c r="E588" s="4" t="s">
        <v>109</v>
      </c>
      <c r="F588" s="4" t="s">
        <v>303</v>
      </c>
      <c r="H588" s="4">
        <v>2715.7</v>
      </c>
      <c r="I588" s="4">
        <v>2713.11</v>
      </c>
      <c r="J588" s="4">
        <v>2713.11</v>
      </c>
      <c r="K588" s="4">
        <v>0</v>
      </c>
      <c r="L588" s="4">
        <v>0</v>
      </c>
      <c r="M588" s="4">
        <v>0</v>
      </c>
      <c r="N588" s="4">
        <v>2715.7</v>
      </c>
      <c r="O588" s="4">
        <v>2713.11</v>
      </c>
      <c r="P588" s="4">
        <v>2713.11</v>
      </c>
      <c r="Q588" s="4">
        <v>0</v>
      </c>
      <c r="R588" s="4">
        <v>0</v>
      </c>
      <c r="S588" s="4">
        <v>0</v>
      </c>
      <c r="T588" s="4">
        <v>0</v>
      </c>
      <c r="U588" s="4">
        <v>0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  <c r="AA588" s="4">
        <v>0</v>
      </c>
      <c r="AB588" s="4">
        <v>0</v>
      </c>
      <c r="AC588" s="4">
        <v>0</v>
      </c>
      <c r="AE588" s="4" t="s">
        <v>182</v>
      </c>
      <c r="AF588" s="4" t="s">
        <v>288</v>
      </c>
      <c r="AG588" s="4" t="s">
        <v>289</v>
      </c>
      <c r="AH588" s="4" t="s">
        <v>270</v>
      </c>
      <c r="AJ588" s="4" t="s">
        <v>288</v>
      </c>
      <c r="AK588" s="4" t="s">
        <v>304</v>
      </c>
      <c r="AM588" s="4" t="s">
        <v>187</v>
      </c>
      <c r="AO588" s="4">
        <v>117</v>
      </c>
      <c r="AP588" s="4">
        <v>10</v>
      </c>
      <c r="AQ588" s="4">
        <v>484</v>
      </c>
      <c r="AR588" s="4">
        <v>78</v>
      </c>
      <c r="AS588" s="4">
        <v>3</v>
      </c>
      <c r="AU588" s="4">
        <v>1</v>
      </c>
      <c r="AV588" s="4">
        <v>4</v>
      </c>
      <c r="AW588" s="4">
        <v>5</v>
      </c>
      <c r="AX588" s="4">
        <v>23</v>
      </c>
      <c r="AZ588" s="4">
        <v>1</v>
      </c>
      <c r="BA588" s="4">
        <v>3</v>
      </c>
      <c r="BC588" s="4">
        <v>0</v>
      </c>
      <c r="BD588" s="4">
        <v>0</v>
      </c>
      <c r="BE588" s="4">
        <v>0</v>
      </c>
      <c r="BF588" s="4">
        <v>-366832584</v>
      </c>
      <c r="BJ588" s="6">
        <v>2009</v>
      </c>
      <c r="BK588" s="7">
        <f t="shared" si="22"/>
        <v>0</v>
      </c>
      <c r="BL588" s="4" t="str">
        <f>'Generic Tax Classes'!$A$4</f>
        <v>Utility General Plant</v>
      </c>
    </row>
    <row r="589" spans="1:64" hidden="1" x14ac:dyDescent="0.2">
      <c r="A589" s="4">
        <v>2020</v>
      </c>
      <c r="B589" s="4" t="s">
        <v>11</v>
      </c>
      <c r="C589" s="4" t="s">
        <v>178</v>
      </c>
      <c r="D589" s="4" t="s">
        <v>104</v>
      </c>
      <c r="E589" s="4" t="s">
        <v>109</v>
      </c>
      <c r="F589" s="4" t="s">
        <v>301</v>
      </c>
      <c r="H589" s="4">
        <v>2700162.61</v>
      </c>
      <c r="I589" s="4">
        <v>-3528639.02</v>
      </c>
      <c r="J589" s="4">
        <v>-2033413.96</v>
      </c>
      <c r="K589" s="4">
        <v>-157395.88</v>
      </c>
      <c r="L589" s="4">
        <v>0</v>
      </c>
      <c r="M589" s="4">
        <v>474.62</v>
      </c>
      <c r="N589" s="4">
        <v>2695051.82</v>
      </c>
      <c r="O589" s="4">
        <v>-3527890.03</v>
      </c>
      <c r="P589" s="4">
        <v>-2190361.52</v>
      </c>
      <c r="Q589" s="4">
        <v>0</v>
      </c>
      <c r="R589" s="4">
        <v>-748.99</v>
      </c>
      <c r="S589" s="4">
        <v>-6235.42</v>
      </c>
      <c r="T589" s="4">
        <v>161408.32000000001</v>
      </c>
      <c r="U589" s="4">
        <v>155172.9</v>
      </c>
      <c r="V589" s="4">
        <v>-6235.42</v>
      </c>
      <c r="W589" s="4">
        <v>0</v>
      </c>
      <c r="X589" s="4">
        <v>0</v>
      </c>
      <c r="Y589" s="4">
        <v>1107.24</v>
      </c>
      <c r="Z589" s="4">
        <v>173.95</v>
      </c>
      <c r="AA589" s="4">
        <v>0</v>
      </c>
      <c r="AB589" s="4">
        <v>0</v>
      </c>
      <c r="AC589" s="4">
        <v>0</v>
      </c>
      <c r="AE589" s="4" t="s">
        <v>182</v>
      </c>
      <c r="AF589" s="4" t="s">
        <v>288</v>
      </c>
      <c r="AG589" s="4" t="s">
        <v>289</v>
      </c>
      <c r="AH589" s="4" t="s">
        <v>270</v>
      </c>
      <c r="AJ589" s="4" t="s">
        <v>288</v>
      </c>
      <c r="AK589" s="4" t="s">
        <v>302</v>
      </c>
      <c r="AM589" s="4" t="s">
        <v>330</v>
      </c>
      <c r="AO589" s="4">
        <v>117</v>
      </c>
      <c r="AP589" s="4">
        <v>10</v>
      </c>
      <c r="AQ589" s="4">
        <v>101030</v>
      </c>
      <c r="AR589" s="4">
        <v>78</v>
      </c>
      <c r="AS589" s="4">
        <v>7</v>
      </c>
      <c r="AU589" s="4">
        <v>1</v>
      </c>
      <c r="AV589" s="4">
        <v>4</v>
      </c>
      <c r="AW589" s="4">
        <v>5</v>
      </c>
      <c r="AX589" s="4">
        <v>23</v>
      </c>
      <c r="AZ589" s="4">
        <v>1</v>
      </c>
      <c r="BA589" s="4">
        <v>6</v>
      </c>
      <c r="BC589" s="4">
        <v>57</v>
      </c>
      <c r="BD589" s="4">
        <v>0</v>
      </c>
      <c r="BE589" s="4">
        <v>0</v>
      </c>
      <c r="BF589" s="4">
        <v>-366832950</v>
      </c>
      <c r="BJ589" s="6">
        <v>2009</v>
      </c>
      <c r="BK589" s="7">
        <f t="shared" si="22"/>
        <v>-1337528.5099999998</v>
      </c>
      <c r="BL589" s="4" t="str">
        <f t="shared" si="23"/>
        <v>Utility Steam Production</v>
      </c>
    </row>
    <row r="590" spans="1:64" hidden="1" x14ac:dyDescent="0.2">
      <c r="A590" s="4">
        <v>2020</v>
      </c>
      <c r="B590" s="4" t="s">
        <v>11</v>
      </c>
      <c r="C590" s="4" t="s">
        <v>178</v>
      </c>
      <c r="D590" s="4" t="s">
        <v>230</v>
      </c>
      <c r="E590" s="4" t="s">
        <v>109</v>
      </c>
      <c r="F590" s="4" t="s">
        <v>301</v>
      </c>
      <c r="H590" s="4">
        <v>6473389.8099999996</v>
      </c>
      <c r="I590" s="4">
        <v>3058598.75</v>
      </c>
      <c r="J590" s="4">
        <v>1761990.63</v>
      </c>
      <c r="K590" s="4">
        <v>136439.15</v>
      </c>
      <c r="L590" s="4">
        <v>0</v>
      </c>
      <c r="M590" s="4">
        <v>64.98</v>
      </c>
      <c r="N590" s="4">
        <v>6468865.9699999997</v>
      </c>
      <c r="O590" s="4">
        <v>3058377.17</v>
      </c>
      <c r="P590" s="4">
        <v>1898297.19</v>
      </c>
      <c r="Q590" s="4">
        <v>0</v>
      </c>
      <c r="R590" s="4">
        <v>221.58</v>
      </c>
      <c r="S590" s="4">
        <v>1844.66</v>
      </c>
      <c r="T590" s="4">
        <v>101911.99</v>
      </c>
      <c r="U590" s="4">
        <v>103756.65</v>
      </c>
      <c r="V590" s="4">
        <v>1844.66</v>
      </c>
      <c r="W590" s="4">
        <v>0</v>
      </c>
      <c r="X590" s="4">
        <v>0</v>
      </c>
      <c r="Y590" s="4">
        <v>980.08</v>
      </c>
      <c r="Z590" s="4">
        <v>153.97</v>
      </c>
      <c r="AA590" s="4">
        <v>0</v>
      </c>
      <c r="AB590" s="4">
        <v>0</v>
      </c>
      <c r="AC590" s="4">
        <v>0</v>
      </c>
      <c r="AE590" s="4" t="s">
        <v>182</v>
      </c>
      <c r="AF590" s="4" t="s">
        <v>288</v>
      </c>
      <c r="AG590" s="4" t="s">
        <v>289</v>
      </c>
      <c r="AH590" s="4" t="s">
        <v>270</v>
      </c>
      <c r="AJ590" s="4" t="s">
        <v>288</v>
      </c>
      <c r="AK590" s="4" t="s">
        <v>302</v>
      </c>
      <c r="AM590" s="4" t="s">
        <v>330</v>
      </c>
      <c r="AO590" s="4">
        <v>117</v>
      </c>
      <c r="AP590" s="4">
        <v>10</v>
      </c>
      <c r="AQ590" s="4">
        <v>607</v>
      </c>
      <c r="AR590" s="4">
        <v>78</v>
      </c>
      <c r="AS590" s="4">
        <v>7</v>
      </c>
      <c r="AU590" s="4">
        <v>1</v>
      </c>
      <c r="AV590" s="4">
        <v>4</v>
      </c>
      <c r="AW590" s="4">
        <v>5</v>
      </c>
      <c r="AX590" s="4">
        <v>23</v>
      </c>
      <c r="AZ590" s="4">
        <v>1</v>
      </c>
      <c r="BA590" s="4">
        <v>6</v>
      </c>
      <c r="BC590" s="4">
        <v>57</v>
      </c>
      <c r="BD590" s="4">
        <v>0</v>
      </c>
      <c r="BE590" s="4">
        <v>0</v>
      </c>
      <c r="BF590" s="4">
        <v>-366832623</v>
      </c>
      <c r="BJ590" s="6">
        <v>2009</v>
      </c>
      <c r="BK590" s="7">
        <f t="shared" si="22"/>
        <v>1160079.98</v>
      </c>
      <c r="BL590" s="4" t="str">
        <f>'Generic Tax Classes'!$A$2</f>
        <v>Utility Steam Production</v>
      </c>
    </row>
    <row r="591" spans="1:64" hidden="1" x14ac:dyDescent="0.2">
      <c r="A591" s="4">
        <v>2020</v>
      </c>
      <c r="B591" s="4" t="s">
        <v>11</v>
      </c>
      <c r="C591" s="4" t="s">
        <v>178</v>
      </c>
      <c r="D591" s="4" t="s">
        <v>230</v>
      </c>
      <c r="E591" s="4" t="s">
        <v>109</v>
      </c>
      <c r="F591" s="4" t="s">
        <v>301</v>
      </c>
      <c r="H591" s="4">
        <v>3036103.17</v>
      </c>
      <c r="I591" s="4">
        <v>3325724.14</v>
      </c>
      <c r="J591" s="4">
        <v>1916149.22</v>
      </c>
      <c r="K591" s="4">
        <v>148355.09</v>
      </c>
      <c r="L591" s="4">
        <v>0</v>
      </c>
      <c r="M591" s="4">
        <v>-26.22</v>
      </c>
      <c r="N591" s="4">
        <v>3033981.42</v>
      </c>
      <c r="O591" s="4">
        <v>3325479</v>
      </c>
      <c r="P591" s="4">
        <v>2064357.6</v>
      </c>
      <c r="Q591" s="4">
        <v>0</v>
      </c>
      <c r="R591" s="4">
        <v>245.14</v>
      </c>
      <c r="S591" s="4">
        <v>2040.82</v>
      </c>
      <c r="T591" s="4">
        <v>54642.17</v>
      </c>
      <c r="U591" s="4">
        <v>56682.99</v>
      </c>
      <c r="V591" s="4">
        <v>2040.82</v>
      </c>
      <c r="W591" s="4">
        <v>0</v>
      </c>
      <c r="X591" s="4">
        <v>0</v>
      </c>
      <c r="Y591" s="4">
        <v>459.67</v>
      </c>
      <c r="Z591" s="4">
        <v>72.209999999999994</v>
      </c>
      <c r="AA591" s="4">
        <v>0</v>
      </c>
      <c r="AB591" s="4">
        <v>0</v>
      </c>
      <c r="AC591" s="4">
        <v>0</v>
      </c>
      <c r="AE591" s="4" t="s">
        <v>182</v>
      </c>
      <c r="AF591" s="4" t="s">
        <v>288</v>
      </c>
      <c r="AG591" s="4" t="s">
        <v>289</v>
      </c>
      <c r="AH591" s="4" t="s">
        <v>270</v>
      </c>
      <c r="AJ591" s="4" t="s">
        <v>288</v>
      </c>
      <c r="AK591" s="4" t="s">
        <v>302</v>
      </c>
      <c r="AM591" s="4" t="s">
        <v>330</v>
      </c>
      <c r="AO591" s="4">
        <v>117</v>
      </c>
      <c r="AP591" s="4">
        <v>10</v>
      </c>
      <c r="AQ591" s="4">
        <v>607</v>
      </c>
      <c r="AR591" s="4">
        <v>78</v>
      </c>
      <c r="AS591" s="4">
        <v>7</v>
      </c>
      <c r="AU591" s="4">
        <v>1</v>
      </c>
      <c r="AV591" s="4">
        <v>4</v>
      </c>
      <c r="AW591" s="4">
        <v>5</v>
      </c>
      <c r="AX591" s="4">
        <v>23</v>
      </c>
      <c r="AZ591" s="4">
        <v>1</v>
      </c>
      <c r="BA591" s="4">
        <v>6</v>
      </c>
      <c r="BC591" s="4">
        <v>57</v>
      </c>
      <c r="BD591" s="4">
        <v>0</v>
      </c>
      <c r="BE591" s="4">
        <v>0</v>
      </c>
      <c r="BF591" s="4">
        <v>-366832581</v>
      </c>
      <c r="BJ591" s="6">
        <v>2009</v>
      </c>
      <c r="BK591" s="7">
        <f t="shared" si="22"/>
        <v>1261121.3999999999</v>
      </c>
      <c r="BL591" s="4" t="str">
        <f>'Generic Tax Classes'!$A$2</f>
        <v>Utility Steam Production</v>
      </c>
    </row>
    <row r="592" spans="1:64" hidden="1" x14ac:dyDescent="0.2">
      <c r="A592" s="4">
        <v>2020</v>
      </c>
      <c r="B592" s="4" t="s">
        <v>11</v>
      </c>
      <c r="C592" s="4" t="s">
        <v>178</v>
      </c>
      <c r="D592" s="4" t="s">
        <v>383</v>
      </c>
      <c r="E592" s="4" t="s">
        <v>398</v>
      </c>
      <c r="F592" s="4" t="s">
        <v>348</v>
      </c>
      <c r="H592" s="4">
        <v>504098.99</v>
      </c>
      <c r="I592" s="4">
        <v>252049.49</v>
      </c>
      <c r="J592" s="4">
        <v>252049.49</v>
      </c>
      <c r="K592" s="4">
        <v>0</v>
      </c>
      <c r="L592" s="4">
        <v>0</v>
      </c>
      <c r="M592" s="4">
        <v>0</v>
      </c>
      <c r="N592" s="4">
        <v>504098.99</v>
      </c>
      <c r="O592" s="4">
        <v>252049.49</v>
      </c>
      <c r="P592" s="4">
        <v>252049.49</v>
      </c>
      <c r="Q592" s="4">
        <v>0</v>
      </c>
      <c r="R592" s="4">
        <v>0</v>
      </c>
      <c r="S592" s="4">
        <v>0</v>
      </c>
      <c r="T592" s="4">
        <v>0</v>
      </c>
      <c r="U592" s="4">
        <v>0</v>
      </c>
      <c r="V592" s="4">
        <v>0</v>
      </c>
      <c r="W592" s="4">
        <v>0</v>
      </c>
      <c r="X592" s="4">
        <v>0</v>
      </c>
      <c r="Y592" s="4">
        <v>0</v>
      </c>
      <c r="Z592" s="4">
        <v>0</v>
      </c>
      <c r="AA592" s="4">
        <v>0</v>
      </c>
      <c r="AB592" s="4">
        <v>0</v>
      </c>
      <c r="AC592" s="4">
        <v>0</v>
      </c>
      <c r="AG592" s="4" t="s">
        <v>289</v>
      </c>
      <c r="AH592" s="4" t="s">
        <v>270</v>
      </c>
      <c r="AJ592" s="4" t="s">
        <v>288</v>
      </c>
      <c r="AK592" s="4" t="s">
        <v>349</v>
      </c>
      <c r="AL592" s="4" t="s">
        <v>359</v>
      </c>
      <c r="AM592" s="4" t="s">
        <v>389</v>
      </c>
      <c r="AO592" s="4">
        <v>117</v>
      </c>
      <c r="AP592" s="4">
        <v>10</v>
      </c>
      <c r="AQ592" s="4">
        <v>8015360</v>
      </c>
      <c r="AR592" s="4">
        <v>93</v>
      </c>
      <c r="AS592" s="4">
        <v>2</v>
      </c>
      <c r="AW592" s="4">
        <v>5</v>
      </c>
      <c r="AX592" s="4">
        <v>23</v>
      </c>
      <c r="AZ592" s="4">
        <v>1</v>
      </c>
      <c r="BA592" s="4">
        <v>2</v>
      </c>
      <c r="BB592" s="4">
        <v>100</v>
      </c>
      <c r="BC592" s="4">
        <v>16</v>
      </c>
      <c r="BD592" s="4">
        <v>0</v>
      </c>
      <c r="BE592" s="4">
        <v>0</v>
      </c>
      <c r="BF592" s="4">
        <v>-366833050</v>
      </c>
      <c r="BJ592" s="6">
        <v>2009</v>
      </c>
      <c r="BK592" s="7">
        <f t="shared" si="22"/>
        <v>0</v>
      </c>
      <c r="BL592" s="4" t="str">
        <f t="shared" si="23"/>
        <v>Cap Lease 1011 5 Yr Assets</v>
      </c>
    </row>
    <row r="593" spans="1:64" hidden="1" x14ac:dyDescent="0.2">
      <c r="A593" s="4">
        <v>2020</v>
      </c>
      <c r="B593" s="4" t="s">
        <v>11</v>
      </c>
      <c r="C593" s="4" t="s">
        <v>178</v>
      </c>
      <c r="D593" s="4" t="s">
        <v>386</v>
      </c>
      <c r="E593" s="4" t="s">
        <v>398</v>
      </c>
      <c r="F593" s="4" t="s">
        <v>303</v>
      </c>
      <c r="H593" s="4">
        <v>13459.9</v>
      </c>
      <c r="I593" s="4">
        <v>6729.95</v>
      </c>
      <c r="J593" s="4">
        <v>6729.95</v>
      </c>
      <c r="K593" s="4">
        <v>0</v>
      </c>
      <c r="L593" s="4">
        <v>0</v>
      </c>
      <c r="M593" s="4">
        <v>0</v>
      </c>
      <c r="N593" s="4">
        <v>13459.9</v>
      </c>
      <c r="O593" s="4">
        <v>6729.95</v>
      </c>
      <c r="P593" s="4">
        <v>6729.95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4">
        <v>0</v>
      </c>
      <c r="W593" s="4">
        <v>0</v>
      </c>
      <c r="X593" s="4">
        <v>0</v>
      </c>
      <c r="Y593" s="4">
        <v>0</v>
      </c>
      <c r="Z593" s="4">
        <v>0</v>
      </c>
      <c r="AA593" s="4">
        <v>0</v>
      </c>
      <c r="AB593" s="4">
        <v>0</v>
      </c>
      <c r="AC593" s="4">
        <v>0</v>
      </c>
      <c r="AG593" s="4" t="s">
        <v>289</v>
      </c>
      <c r="AH593" s="4" t="s">
        <v>270</v>
      </c>
      <c r="AJ593" s="4" t="s">
        <v>288</v>
      </c>
      <c r="AK593" s="4" t="s">
        <v>304</v>
      </c>
      <c r="AL593" s="4" t="s">
        <v>359</v>
      </c>
      <c r="AM593" s="4" t="s">
        <v>389</v>
      </c>
      <c r="AO593" s="4">
        <v>117</v>
      </c>
      <c r="AP593" s="4">
        <v>10</v>
      </c>
      <c r="AQ593" s="4">
        <v>8015366</v>
      </c>
      <c r="AR593" s="4">
        <v>93</v>
      </c>
      <c r="AS593" s="4">
        <v>3</v>
      </c>
      <c r="AW593" s="4">
        <v>5</v>
      </c>
      <c r="AX593" s="4">
        <v>23</v>
      </c>
      <c r="AZ593" s="4">
        <v>1</v>
      </c>
      <c r="BA593" s="4">
        <v>3</v>
      </c>
      <c r="BB593" s="4">
        <v>100</v>
      </c>
      <c r="BC593" s="4">
        <v>16</v>
      </c>
      <c r="BD593" s="4">
        <v>0</v>
      </c>
      <c r="BE593" s="4">
        <v>0</v>
      </c>
      <c r="BF593" s="4">
        <v>-366833024</v>
      </c>
      <c r="BJ593" s="6">
        <v>2009</v>
      </c>
      <c r="BK593" s="7">
        <f t="shared" si="22"/>
        <v>0</v>
      </c>
      <c r="BL593" s="4" t="str">
        <f t="shared" si="23"/>
        <v>Cap Lease 1011 7 Yr Assets</v>
      </c>
    </row>
    <row r="594" spans="1:64" hidden="1" x14ac:dyDescent="0.2">
      <c r="A594" s="4">
        <v>2020</v>
      </c>
      <c r="B594" s="4" t="s">
        <v>11</v>
      </c>
      <c r="C594" s="4" t="s">
        <v>178</v>
      </c>
      <c r="D594" s="4" t="s">
        <v>338</v>
      </c>
      <c r="E594" s="4" t="s">
        <v>398</v>
      </c>
      <c r="F594" s="4" t="s">
        <v>336</v>
      </c>
      <c r="H594" s="4">
        <v>0</v>
      </c>
      <c r="I594" s="4">
        <v>976.55</v>
      </c>
      <c r="J594" s="4">
        <v>976.55</v>
      </c>
      <c r="K594" s="4">
        <v>0</v>
      </c>
      <c r="L594" s="4">
        <v>0</v>
      </c>
      <c r="M594" s="4">
        <v>0</v>
      </c>
      <c r="N594" s="4">
        <v>0</v>
      </c>
      <c r="O594" s="4">
        <v>976.55</v>
      </c>
      <c r="P594" s="4">
        <v>976.55</v>
      </c>
      <c r="Q594" s="4">
        <v>0</v>
      </c>
      <c r="R594" s="4">
        <v>0</v>
      </c>
      <c r="S594" s="4">
        <v>0</v>
      </c>
      <c r="T594" s="4">
        <v>0</v>
      </c>
      <c r="U594" s="4">
        <v>0</v>
      </c>
      <c r="V594" s="4">
        <v>0</v>
      </c>
      <c r="W594" s="4">
        <v>0</v>
      </c>
      <c r="X594" s="4">
        <v>0</v>
      </c>
      <c r="Y594" s="4">
        <v>0</v>
      </c>
      <c r="Z594" s="4">
        <v>0</v>
      </c>
      <c r="AA594" s="4">
        <v>0</v>
      </c>
      <c r="AB594" s="4">
        <v>0</v>
      </c>
      <c r="AC594" s="4">
        <v>0</v>
      </c>
      <c r="AG594" s="4" t="s">
        <v>289</v>
      </c>
      <c r="AH594" s="4" t="s">
        <v>270</v>
      </c>
      <c r="AJ594" s="4" t="s">
        <v>190</v>
      </c>
      <c r="AK594" s="4" t="s">
        <v>337</v>
      </c>
      <c r="AL594" s="4" t="s">
        <v>359</v>
      </c>
      <c r="AM594" s="4" t="s">
        <v>187</v>
      </c>
      <c r="AO594" s="4">
        <v>117</v>
      </c>
      <c r="AP594" s="4">
        <v>10</v>
      </c>
      <c r="AQ594" s="4">
        <v>280</v>
      </c>
      <c r="AR594" s="4">
        <v>93</v>
      </c>
      <c r="AS594" s="4">
        <v>712</v>
      </c>
      <c r="AW594" s="4">
        <v>5</v>
      </c>
      <c r="AX594" s="4">
        <v>23</v>
      </c>
      <c r="AZ594" s="4">
        <v>3</v>
      </c>
      <c r="BA594" s="4">
        <v>1</v>
      </c>
      <c r="BB594" s="4">
        <v>100</v>
      </c>
      <c r="BC594" s="4">
        <v>0</v>
      </c>
      <c r="BD594" s="4">
        <v>0</v>
      </c>
      <c r="BE594" s="4">
        <v>0</v>
      </c>
      <c r="BF594" s="4">
        <v>-366832840</v>
      </c>
      <c r="BJ594" s="6">
        <v>2009</v>
      </c>
      <c r="BK594" s="7">
        <f t="shared" si="22"/>
        <v>0</v>
      </c>
      <c r="BL594" s="4" t="str">
        <f t="shared" si="23"/>
        <v>Software Mitchell</v>
      </c>
    </row>
    <row r="595" spans="1:64" hidden="1" x14ac:dyDescent="0.2">
      <c r="A595" s="4">
        <v>2020</v>
      </c>
      <c r="B595" s="4" t="s">
        <v>11</v>
      </c>
      <c r="C595" s="4" t="s">
        <v>178</v>
      </c>
      <c r="D595" s="4" t="s">
        <v>338</v>
      </c>
      <c r="E595" s="4" t="s">
        <v>398</v>
      </c>
      <c r="F595" s="4" t="s">
        <v>336</v>
      </c>
      <c r="H595" s="4">
        <v>0</v>
      </c>
      <c r="I595" s="4">
        <v>166.13</v>
      </c>
      <c r="J595" s="4">
        <v>166.13</v>
      </c>
      <c r="K595" s="4">
        <v>0</v>
      </c>
      <c r="L595" s="4">
        <v>0</v>
      </c>
      <c r="M595" s="4">
        <v>0</v>
      </c>
      <c r="N595" s="4">
        <v>0</v>
      </c>
      <c r="O595" s="4">
        <v>166.13</v>
      </c>
      <c r="P595" s="4">
        <v>166.13</v>
      </c>
      <c r="Q595" s="4">
        <v>0</v>
      </c>
      <c r="R595" s="4">
        <v>0</v>
      </c>
      <c r="S595" s="4">
        <v>0</v>
      </c>
      <c r="T595" s="4">
        <v>0</v>
      </c>
      <c r="U595" s="4">
        <v>0</v>
      </c>
      <c r="V595" s="4">
        <v>0</v>
      </c>
      <c r="W595" s="4">
        <v>0</v>
      </c>
      <c r="X595" s="4">
        <v>0</v>
      </c>
      <c r="Y595" s="4">
        <v>0</v>
      </c>
      <c r="Z595" s="4">
        <v>0</v>
      </c>
      <c r="AA595" s="4">
        <v>0</v>
      </c>
      <c r="AB595" s="4">
        <v>0</v>
      </c>
      <c r="AC595" s="4">
        <v>0</v>
      </c>
      <c r="AG595" s="4" t="s">
        <v>289</v>
      </c>
      <c r="AH595" s="4" t="s">
        <v>270</v>
      </c>
      <c r="AJ595" s="4" t="s">
        <v>190</v>
      </c>
      <c r="AK595" s="4" t="s">
        <v>337</v>
      </c>
      <c r="AL595" s="4" t="s">
        <v>359</v>
      </c>
      <c r="AM595" s="4" t="s">
        <v>187</v>
      </c>
      <c r="AO595" s="4">
        <v>117</v>
      </c>
      <c r="AP595" s="4">
        <v>10</v>
      </c>
      <c r="AQ595" s="4">
        <v>280</v>
      </c>
      <c r="AR595" s="4">
        <v>93</v>
      </c>
      <c r="AS595" s="4">
        <v>712</v>
      </c>
      <c r="AW595" s="4">
        <v>5</v>
      </c>
      <c r="AX595" s="4">
        <v>23</v>
      </c>
      <c r="AZ595" s="4">
        <v>3</v>
      </c>
      <c r="BA595" s="4">
        <v>1</v>
      </c>
      <c r="BB595" s="4">
        <v>100</v>
      </c>
      <c r="BC595" s="4">
        <v>0</v>
      </c>
      <c r="BD595" s="4">
        <v>0</v>
      </c>
      <c r="BE595" s="4">
        <v>0</v>
      </c>
      <c r="BF595" s="4">
        <v>-366832228</v>
      </c>
      <c r="BJ595" s="6">
        <v>2009</v>
      </c>
      <c r="BK595" s="7">
        <f t="shared" si="22"/>
        <v>0</v>
      </c>
      <c r="BL595" s="4" t="str">
        <f t="shared" si="23"/>
        <v>Software Mitchell</v>
      </c>
    </row>
    <row r="596" spans="1:64" hidden="1" x14ac:dyDescent="0.2">
      <c r="A596" s="4">
        <v>2020</v>
      </c>
      <c r="B596" s="4" t="s">
        <v>11</v>
      </c>
      <c r="C596" s="4" t="s">
        <v>178</v>
      </c>
      <c r="D596" s="4" t="s">
        <v>363</v>
      </c>
      <c r="E596" s="4" t="s">
        <v>398</v>
      </c>
      <c r="F596" s="4" t="s">
        <v>303</v>
      </c>
      <c r="H596" s="4">
        <v>0</v>
      </c>
      <c r="I596" s="4">
        <v>5004.97</v>
      </c>
      <c r="J596" s="4">
        <v>5004.97</v>
      </c>
      <c r="K596" s="4">
        <v>0</v>
      </c>
      <c r="L596" s="4">
        <v>0</v>
      </c>
      <c r="M596" s="4">
        <v>0</v>
      </c>
      <c r="N596" s="4">
        <v>0</v>
      </c>
      <c r="O596" s="4">
        <v>5004.97</v>
      </c>
      <c r="P596" s="4">
        <v>5004.97</v>
      </c>
      <c r="Q596" s="4">
        <v>0</v>
      </c>
      <c r="R596" s="4">
        <v>0</v>
      </c>
      <c r="S596" s="4">
        <v>0</v>
      </c>
      <c r="T596" s="4">
        <v>0</v>
      </c>
      <c r="U596" s="4">
        <v>0</v>
      </c>
      <c r="V596" s="4">
        <v>0</v>
      </c>
      <c r="W596" s="4">
        <v>0</v>
      </c>
      <c r="X596" s="4">
        <v>0</v>
      </c>
      <c r="Y596" s="4">
        <v>0</v>
      </c>
      <c r="Z596" s="4">
        <v>0</v>
      </c>
      <c r="AA596" s="4">
        <v>0</v>
      </c>
      <c r="AB596" s="4">
        <v>0</v>
      </c>
      <c r="AC596" s="4">
        <v>0</v>
      </c>
      <c r="AE596" s="4" t="s">
        <v>182</v>
      </c>
      <c r="AF596" s="4" t="s">
        <v>288</v>
      </c>
      <c r="AG596" s="4" t="s">
        <v>289</v>
      </c>
      <c r="AH596" s="4" t="s">
        <v>270</v>
      </c>
      <c r="AJ596" s="4" t="s">
        <v>288</v>
      </c>
      <c r="AK596" s="4" t="s">
        <v>304</v>
      </c>
      <c r="AL596" s="4" t="s">
        <v>359</v>
      </c>
      <c r="AM596" s="4" t="s">
        <v>187</v>
      </c>
      <c r="AO596" s="4">
        <v>117</v>
      </c>
      <c r="AP596" s="4">
        <v>10</v>
      </c>
      <c r="AQ596" s="4">
        <v>295</v>
      </c>
      <c r="AR596" s="4">
        <v>93</v>
      </c>
      <c r="AS596" s="4">
        <v>3</v>
      </c>
      <c r="AU596" s="4">
        <v>1</v>
      </c>
      <c r="AV596" s="4">
        <v>4</v>
      </c>
      <c r="AW596" s="4">
        <v>5</v>
      </c>
      <c r="AX596" s="4">
        <v>23</v>
      </c>
      <c r="AZ596" s="4">
        <v>1</v>
      </c>
      <c r="BA596" s="4">
        <v>3</v>
      </c>
      <c r="BB596" s="4">
        <v>100</v>
      </c>
      <c r="BC596" s="4">
        <v>0</v>
      </c>
      <c r="BD596" s="4">
        <v>0</v>
      </c>
      <c r="BE596" s="4">
        <v>0</v>
      </c>
      <c r="BF596" s="4">
        <v>-366832582</v>
      </c>
      <c r="BJ596" s="6">
        <v>2009</v>
      </c>
      <c r="BK596" s="7">
        <f t="shared" si="22"/>
        <v>0</v>
      </c>
      <c r="BL596" s="4" t="str">
        <f t="shared" si="23"/>
        <v>Synthetic Railcars Mitchell</v>
      </c>
    </row>
    <row r="597" spans="1:64" hidden="1" x14ac:dyDescent="0.2">
      <c r="A597" s="4">
        <v>2020</v>
      </c>
      <c r="B597" s="4" t="s">
        <v>11</v>
      </c>
      <c r="C597" s="4" t="s">
        <v>178</v>
      </c>
      <c r="D597" s="4" t="s">
        <v>372</v>
      </c>
      <c r="E597" s="4" t="s">
        <v>398</v>
      </c>
      <c r="F597" s="4" t="s">
        <v>399</v>
      </c>
      <c r="H597" s="4">
        <v>0</v>
      </c>
      <c r="I597" s="4">
        <v>13112.37</v>
      </c>
      <c r="J597" s="4">
        <v>13112.37</v>
      </c>
      <c r="K597" s="4">
        <v>0</v>
      </c>
      <c r="L597" s="4">
        <v>0</v>
      </c>
      <c r="M597" s="4">
        <v>0</v>
      </c>
      <c r="N597" s="4">
        <v>0</v>
      </c>
      <c r="O597" s="4">
        <v>13112.37</v>
      </c>
      <c r="P597" s="4">
        <v>13112.37</v>
      </c>
      <c r="Q597" s="4">
        <v>0</v>
      </c>
      <c r="R597" s="4">
        <v>0</v>
      </c>
      <c r="S597" s="4">
        <v>0</v>
      </c>
      <c r="T597" s="4">
        <v>0</v>
      </c>
      <c r="U597" s="4">
        <v>0</v>
      </c>
      <c r="V597" s="4">
        <v>0</v>
      </c>
      <c r="W597" s="4">
        <v>0</v>
      </c>
      <c r="X597" s="4">
        <v>0</v>
      </c>
      <c r="Y597" s="4">
        <v>0</v>
      </c>
      <c r="Z597" s="4">
        <v>0</v>
      </c>
      <c r="AA597" s="4">
        <v>0</v>
      </c>
      <c r="AB597" s="4">
        <v>0</v>
      </c>
      <c r="AC597" s="4">
        <v>0</v>
      </c>
      <c r="AG597" s="4" t="s">
        <v>289</v>
      </c>
      <c r="AH597" s="4" t="s">
        <v>270</v>
      </c>
      <c r="AJ597" s="4" t="s">
        <v>288</v>
      </c>
      <c r="AK597" s="4" t="s">
        <v>337</v>
      </c>
      <c r="AL597" s="4" t="s">
        <v>359</v>
      </c>
      <c r="AM597" s="4" t="s">
        <v>187</v>
      </c>
      <c r="AO597" s="4">
        <v>117</v>
      </c>
      <c r="AP597" s="4">
        <v>10</v>
      </c>
      <c r="AQ597" s="4">
        <v>310</v>
      </c>
      <c r="AR597" s="4">
        <v>93</v>
      </c>
      <c r="AS597" s="4">
        <v>67</v>
      </c>
      <c r="AW597" s="4">
        <v>5</v>
      </c>
      <c r="AX597" s="4">
        <v>23</v>
      </c>
      <c r="AZ597" s="4">
        <v>1</v>
      </c>
      <c r="BA597" s="4">
        <v>1</v>
      </c>
      <c r="BB597" s="4">
        <v>100</v>
      </c>
      <c r="BC597" s="4">
        <v>0</v>
      </c>
      <c r="BD597" s="4">
        <v>0</v>
      </c>
      <c r="BE597" s="4">
        <v>0</v>
      </c>
      <c r="BF597" s="4">
        <v>-366832621</v>
      </c>
      <c r="BJ597" s="6">
        <v>2009</v>
      </c>
      <c r="BK597" s="7">
        <f t="shared" si="22"/>
        <v>0</v>
      </c>
      <c r="BL597" s="4" t="str">
        <f t="shared" si="23"/>
        <v>Synthetic Vehicles IT Mitchell</v>
      </c>
    </row>
    <row r="598" spans="1:64" hidden="1" x14ac:dyDescent="0.2">
      <c r="A598" s="4">
        <v>2020</v>
      </c>
      <c r="B598" s="4" t="s">
        <v>11</v>
      </c>
      <c r="C598" s="4" t="s">
        <v>178</v>
      </c>
      <c r="D598" s="4" t="s">
        <v>372</v>
      </c>
      <c r="E598" s="4" t="s">
        <v>398</v>
      </c>
      <c r="F598" s="4" t="s">
        <v>348</v>
      </c>
      <c r="H598" s="4">
        <v>0.71</v>
      </c>
      <c r="I598" s="4">
        <v>50427.79</v>
      </c>
      <c r="J598" s="4">
        <v>50427.79</v>
      </c>
      <c r="K598" s="4">
        <v>0</v>
      </c>
      <c r="L598" s="4">
        <v>0</v>
      </c>
      <c r="M598" s="4">
        <v>0</v>
      </c>
      <c r="N598" s="4">
        <v>0.71</v>
      </c>
      <c r="O598" s="4">
        <v>50427.79</v>
      </c>
      <c r="P598" s="4">
        <v>50427.79</v>
      </c>
      <c r="Q598" s="4">
        <v>0</v>
      </c>
      <c r="R598" s="4">
        <v>0</v>
      </c>
      <c r="S598" s="4">
        <v>0</v>
      </c>
      <c r="T598" s="4">
        <v>0</v>
      </c>
      <c r="U598" s="4">
        <v>0</v>
      </c>
      <c r="V598" s="4">
        <v>0</v>
      </c>
      <c r="W598" s="4">
        <v>0</v>
      </c>
      <c r="X598" s="4">
        <v>0</v>
      </c>
      <c r="Y598" s="4">
        <v>0</v>
      </c>
      <c r="Z598" s="4">
        <v>0</v>
      </c>
      <c r="AA598" s="4">
        <v>0</v>
      </c>
      <c r="AB598" s="4">
        <v>0</v>
      </c>
      <c r="AC598" s="4">
        <v>0</v>
      </c>
      <c r="AG598" s="4" t="s">
        <v>289</v>
      </c>
      <c r="AH598" s="4" t="s">
        <v>270</v>
      </c>
      <c r="AJ598" s="4" t="s">
        <v>288</v>
      </c>
      <c r="AK598" s="4" t="s">
        <v>349</v>
      </c>
      <c r="AL598" s="4" t="s">
        <v>359</v>
      </c>
      <c r="AM598" s="4" t="s">
        <v>187</v>
      </c>
      <c r="AO598" s="4">
        <v>117</v>
      </c>
      <c r="AP598" s="4">
        <v>10</v>
      </c>
      <c r="AQ598" s="4">
        <v>310</v>
      </c>
      <c r="AR598" s="4">
        <v>93</v>
      </c>
      <c r="AS598" s="4">
        <v>2</v>
      </c>
      <c r="AW598" s="4">
        <v>5</v>
      </c>
      <c r="AX598" s="4">
        <v>23</v>
      </c>
      <c r="AZ598" s="4">
        <v>1</v>
      </c>
      <c r="BA598" s="4">
        <v>2</v>
      </c>
      <c r="BB598" s="4">
        <v>100</v>
      </c>
      <c r="BC598" s="4">
        <v>0</v>
      </c>
      <c r="BD598" s="4">
        <v>0</v>
      </c>
      <c r="BE598" s="4">
        <v>0</v>
      </c>
      <c r="BF598" s="4">
        <v>-366832620</v>
      </c>
      <c r="BJ598" s="6">
        <v>2009</v>
      </c>
      <c r="BK598" s="7">
        <f t="shared" si="22"/>
        <v>0</v>
      </c>
      <c r="BL598" s="4" t="str">
        <f t="shared" si="23"/>
        <v>Synthetic Vehicles IT Mitchell</v>
      </c>
    </row>
    <row r="599" spans="1:64" hidden="1" x14ac:dyDescent="0.2">
      <c r="A599" s="4">
        <v>2020</v>
      </c>
      <c r="B599" s="4" t="s">
        <v>11</v>
      </c>
      <c r="C599" s="4" t="s">
        <v>178</v>
      </c>
      <c r="D599" s="4" t="s">
        <v>372</v>
      </c>
      <c r="E599" s="4" t="s">
        <v>398</v>
      </c>
      <c r="F599" s="4" t="s">
        <v>348</v>
      </c>
      <c r="H599" s="4">
        <v>0</v>
      </c>
      <c r="I599" s="4">
        <v>0.01</v>
      </c>
      <c r="J599" s="4">
        <v>0.01</v>
      </c>
      <c r="K599" s="4">
        <v>0</v>
      </c>
      <c r="L599" s="4">
        <v>0</v>
      </c>
      <c r="M599" s="4">
        <v>0</v>
      </c>
      <c r="N599" s="4">
        <v>0</v>
      </c>
      <c r="O599" s="4">
        <v>0.01</v>
      </c>
      <c r="P599" s="4">
        <v>0.01</v>
      </c>
      <c r="Q599" s="4">
        <v>0</v>
      </c>
      <c r="R599" s="4">
        <v>0</v>
      </c>
      <c r="S599" s="4">
        <v>0</v>
      </c>
      <c r="T599" s="4">
        <v>0</v>
      </c>
      <c r="U599" s="4">
        <v>0</v>
      </c>
      <c r="V599" s="4">
        <v>0</v>
      </c>
      <c r="W599" s="4">
        <v>0</v>
      </c>
      <c r="X599" s="4">
        <v>0</v>
      </c>
      <c r="Y599" s="4">
        <v>0</v>
      </c>
      <c r="Z599" s="4">
        <v>0</v>
      </c>
      <c r="AA599" s="4">
        <v>0</v>
      </c>
      <c r="AB599" s="4">
        <v>0</v>
      </c>
      <c r="AC599" s="4">
        <v>0</v>
      </c>
      <c r="AG599" s="4" t="s">
        <v>289</v>
      </c>
      <c r="AH599" s="4" t="s">
        <v>270</v>
      </c>
      <c r="AJ599" s="4" t="s">
        <v>288</v>
      </c>
      <c r="AK599" s="4" t="s">
        <v>349</v>
      </c>
      <c r="AL599" s="4" t="s">
        <v>359</v>
      </c>
      <c r="AM599" s="4" t="s">
        <v>187</v>
      </c>
      <c r="AO599" s="4">
        <v>117</v>
      </c>
      <c r="AP599" s="4">
        <v>10</v>
      </c>
      <c r="AQ599" s="4">
        <v>310</v>
      </c>
      <c r="AR599" s="4">
        <v>93</v>
      </c>
      <c r="AS599" s="4">
        <v>2</v>
      </c>
      <c r="AW599" s="4">
        <v>5</v>
      </c>
      <c r="AX599" s="4">
        <v>23</v>
      </c>
      <c r="AZ599" s="4">
        <v>1</v>
      </c>
      <c r="BA599" s="4">
        <v>2</v>
      </c>
      <c r="BB599" s="4">
        <v>100</v>
      </c>
      <c r="BC599" s="4">
        <v>0</v>
      </c>
      <c r="BD599" s="4">
        <v>0</v>
      </c>
      <c r="BE599" s="4">
        <v>0</v>
      </c>
      <c r="BF599" s="4">
        <v>-366832389</v>
      </c>
      <c r="BJ599" s="6">
        <v>2009</v>
      </c>
      <c r="BK599" s="7">
        <f t="shared" si="22"/>
        <v>0</v>
      </c>
      <c r="BL599" s="4" t="str">
        <f t="shared" si="23"/>
        <v>Synthetic Vehicles IT Mitchell</v>
      </c>
    </row>
    <row r="600" spans="1:64" hidden="1" x14ac:dyDescent="0.2">
      <c r="A600" s="4">
        <v>2020</v>
      </c>
      <c r="B600" s="4" t="s">
        <v>11</v>
      </c>
      <c r="C600" s="4" t="s">
        <v>178</v>
      </c>
      <c r="D600" s="4" t="s">
        <v>368</v>
      </c>
      <c r="E600" s="4" t="s">
        <v>398</v>
      </c>
      <c r="F600" s="4" t="s">
        <v>369</v>
      </c>
      <c r="H600" s="4">
        <v>22076.7</v>
      </c>
      <c r="I600" s="4">
        <v>11055.14</v>
      </c>
      <c r="J600" s="4">
        <v>8117.59</v>
      </c>
      <c r="K600" s="4">
        <v>652.80999999999995</v>
      </c>
      <c r="L600" s="4">
        <v>0</v>
      </c>
      <c r="M600" s="4">
        <v>0</v>
      </c>
      <c r="N600" s="4">
        <v>22076.7</v>
      </c>
      <c r="O600" s="4">
        <v>11055.14</v>
      </c>
      <c r="P600" s="4">
        <v>8770.4</v>
      </c>
      <c r="Q600" s="4">
        <v>0</v>
      </c>
      <c r="R600" s="4">
        <v>0</v>
      </c>
      <c r="S600" s="4">
        <v>0</v>
      </c>
      <c r="T600" s="4">
        <v>0</v>
      </c>
      <c r="U600" s="4">
        <v>0</v>
      </c>
      <c r="V600" s="4">
        <v>0</v>
      </c>
      <c r="W600" s="4">
        <v>0</v>
      </c>
      <c r="X600" s="4">
        <v>0</v>
      </c>
      <c r="Y600" s="4">
        <v>0</v>
      </c>
      <c r="Z600" s="4">
        <v>0</v>
      </c>
      <c r="AA600" s="4">
        <v>0</v>
      </c>
      <c r="AB600" s="4">
        <v>0</v>
      </c>
      <c r="AC600" s="4">
        <v>0</v>
      </c>
      <c r="AE600" s="4" t="s">
        <v>182</v>
      </c>
      <c r="AF600" s="4" t="s">
        <v>288</v>
      </c>
      <c r="AG600" s="4" t="s">
        <v>289</v>
      </c>
      <c r="AH600" s="4" t="s">
        <v>270</v>
      </c>
      <c r="AJ600" s="4" t="s">
        <v>288</v>
      </c>
      <c r="AK600" s="4" t="s">
        <v>257</v>
      </c>
      <c r="AL600" s="4" t="s">
        <v>359</v>
      </c>
      <c r="AM600" s="4" t="s">
        <v>187</v>
      </c>
      <c r="AO600" s="4">
        <v>117</v>
      </c>
      <c r="AP600" s="4">
        <v>10</v>
      </c>
      <c r="AQ600" s="4">
        <v>626</v>
      </c>
      <c r="AR600" s="4">
        <v>93</v>
      </c>
      <c r="AS600" s="4">
        <v>5</v>
      </c>
      <c r="AU600" s="4">
        <v>1</v>
      </c>
      <c r="AV600" s="4">
        <v>4</v>
      </c>
      <c r="AW600" s="4">
        <v>5</v>
      </c>
      <c r="AX600" s="4">
        <v>23</v>
      </c>
      <c r="AZ600" s="4">
        <v>1</v>
      </c>
      <c r="BA600" s="4">
        <v>5</v>
      </c>
      <c r="BB600" s="4">
        <v>100</v>
      </c>
      <c r="BC600" s="4">
        <v>0</v>
      </c>
      <c r="BD600" s="4">
        <v>0</v>
      </c>
      <c r="BE600" s="4">
        <v>0</v>
      </c>
      <c r="BF600" s="4">
        <v>-366832315</v>
      </c>
      <c r="BJ600" s="6">
        <v>2009</v>
      </c>
      <c r="BK600" s="7">
        <f t="shared" si="22"/>
        <v>2284.7399999999998</v>
      </c>
      <c r="BL600" s="4" t="str">
        <f>'Generic Tax Classes'!$A$3</f>
        <v>Utility Transmission Plant 15 YR</v>
      </c>
    </row>
    <row r="601" spans="1:64" hidden="1" x14ac:dyDescent="0.2">
      <c r="A601" s="4">
        <v>2020</v>
      </c>
      <c r="B601" s="4" t="s">
        <v>11</v>
      </c>
      <c r="C601" s="4" t="s">
        <v>178</v>
      </c>
      <c r="D601" s="4" t="s">
        <v>112</v>
      </c>
      <c r="E601" s="4" t="s">
        <v>398</v>
      </c>
      <c r="F601" s="4" t="s">
        <v>303</v>
      </c>
      <c r="H601" s="4">
        <v>7150.58</v>
      </c>
      <c r="I601" s="4">
        <v>3552.29</v>
      </c>
      <c r="J601" s="4">
        <v>3552.29</v>
      </c>
      <c r="K601" s="4">
        <v>0</v>
      </c>
      <c r="L601" s="4">
        <v>0</v>
      </c>
      <c r="M601" s="4">
        <v>0</v>
      </c>
      <c r="N601" s="4">
        <v>7150.58</v>
      </c>
      <c r="O601" s="4">
        <v>3552.29</v>
      </c>
      <c r="P601" s="4">
        <v>3552.29</v>
      </c>
      <c r="Q601" s="4">
        <v>0</v>
      </c>
      <c r="R601" s="4">
        <v>0</v>
      </c>
      <c r="S601" s="4">
        <v>0</v>
      </c>
      <c r="T601" s="4">
        <v>0</v>
      </c>
      <c r="U601" s="4">
        <v>0</v>
      </c>
      <c r="V601" s="4">
        <v>0</v>
      </c>
      <c r="W601" s="4">
        <v>0</v>
      </c>
      <c r="X601" s="4">
        <v>0</v>
      </c>
      <c r="Y601" s="4">
        <v>0</v>
      </c>
      <c r="Z601" s="4">
        <v>0</v>
      </c>
      <c r="AA601" s="4">
        <v>0</v>
      </c>
      <c r="AB601" s="4">
        <v>0</v>
      </c>
      <c r="AC601" s="4">
        <v>0</v>
      </c>
      <c r="AE601" s="4" t="s">
        <v>182</v>
      </c>
      <c r="AF601" s="4" t="s">
        <v>288</v>
      </c>
      <c r="AG601" s="4" t="s">
        <v>289</v>
      </c>
      <c r="AH601" s="4" t="s">
        <v>270</v>
      </c>
      <c r="AJ601" s="4" t="s">
        <v>288</v>
      </c>
      <c r="AK601" s="4" t="s">
        <v>304</v>
      </c>
      <c r="AL601" s="4" t="s">
        <v>359</v>
      </c>
      <c r="AM601" s="4" t="s">
        <v>389</v>
      </c>
      <c r="AO601" s="4">
        <v>117</v>
      </c>
      <c r="AP601" s="4">
        <v>10</v>
      </c>
      <c r="AQ601" s="4">
        <v>109040</v>
      </c>
      <c r="AR601" s="4">
        <v>93</v>
      </c>
      <c r="AS601" s="4">
        <v>3</v>
      </c>
      <c r="AU601" s="4">
        <v>1</v>
      </c>
      <c r="AV601" s="4">
        <v>4</v>
      </c>
      <c r="AW601" s="4">
        <v>5</v>
      </c>
      <c r="AX601" s="4">
        <v>23</v>
      </c>
      <c r="AZ601" s="4">
        <v>1</v>
      </c>
      <c r="BA601" s="4">
        <v>3</v>
      </c>
      <c r="BB601" s="4">
        <v>100</v>
      </c>
      <c r="BC601" s="4">
        <v>16</v>
      </c>
      <c r="BD601" s="4">
        <v>0</v>
      </c>
      <c r="BE601" s="4">
        <v>0</v>
      </c>
      <c r="BF601" s="4">
        <v>-366832952</v>
      </c>
      <c r="BJ601" s="6">
        <v>2009</v>
      </c>
      <c r="BK601" s="7">
        <f t="shared" si="22"/>
        <v>0</v>
      </c>
      <c r="BL601" s="4" t="str">
        <f t="shared" si="23"/>
        <v>Utility General Plant</v>
      </c>
    </row>
    <row r="602" spans="1:64" hidden="1" x14ac:dyDescent="0.2">
      <c r="A602" s="4">
        <v>2020</v>
      </c>
      <c r="B602" s="4" t="s">
        <v>11</v>
      </c>
      <c r="C602" s="4" t="s">
        <v>178</v>
      </c>
      <c r="D602" s="4" t="s">
        <v>272</v>
      </c>
      <c r="E602" s="4" t="s">
        <v>398</v>
      </c>
      <c r="F602" s="4" t="s">
        <v>303</v>
      </c>
      <c r="H602" s="4">
        <v>635.80999999999995</v>
      </c>
      <c r="I602" s="4">
        <v>317.61</v>
      </c>
      <c r="J602" s="4">
        <v>317.61</v>
      </c>
      <c r="K602" s="4">
        <v>0</v>
      </c>
      <c r="L602" s="4">
        <v>0</v>
      </c>
      <c r="M602" s="4">
        <v>0</v>
      </c>
      <c r="N602" s="4">
        <v>635.80999999999995</v>
      </c>
      <c r="O602" s="4">
        <v>317.61</v>
      </c>
      <c r="P602" s="4">
        <v>317.61</v>
      </c>
      <c r="Q602" s="4">
        <v>0</v>
      </c>
      <c r="R602" s="4">
        <v>0</v>
      </c>
      <c r="S602" s="4">
        <v>0</v>
      </c>
      <c r="T602" s="4">
        <v>0</v>
      </c>
      <c r="U602" s="4">
        <v>0</v>
      </c>
      <c r="V602" s="4">
        <v>0</v>
      </c>
      <c r="W602" s="4">
        <v>0</v>
      </c>
      <c r="X602" s="4">
        <v>0</v>
      </c>
      <c r="Y602" s="4">
        <v>0</v>
      </c>
      <c r="Z602" s="4">
        <v>0</v>
      </c>
      <c r="AA602" s="4">
        <v>0</v>
      </c>
      <c r="AB602" s="4">
        <v>0</v>
      </c>
      <c r="AC602" s="4">
        <v>0</v>
      </c>
      <c r="AE602" s="4" t="s">
        <v>182</v>
      </c>
      <c r="AF602" s="4" t="s">
        <v>288</v>
      </c>
      <c r="AG602" s="4" t="s">
        <v>289</v>
      </c>
      <c r="AH602" s="4" t="s">
        <v>270</v>
      </c>
      <c r="AJ602" s="4" t="s">
        <v>288</v>
      </c>
      <c r="AK602" s="4" t="s">
        <v>304</v>
      </c>
      <c r="AL602" s="4" t="s">
        <v>359</v>
      </c>
      <c r="AM602" s="4" t="s">
        <v>187</v>
      </c>
      <c r="AO602" s="4">
        <v>117</v>
      </c>
      <c r="AP602" s="4">
        <v>10</v>
      </c>
      <c r="AQ602" s="4">
        <v>484</v>
      </c>
      <c r="AR602" s="4">
        <v>93</v>
      </c>
      <c r="AS602" s="4">
        <v>3</v>
      </c>
      <c r="AU602" s="4">
        <v>1</v>
      </c>
      <c r="AV602" s="4">
        <v>4</v>
      </c>
      <c r="AW602" s="4">
        <v>5</v>
      </c>
      <c r="AX602" s="4">
        <v>23</v>
      </c>
      <c r="AZ602" s="4">
        <v>1</v>
      </c>
      <c r="BA602" s="4">
        <v>3</v>
      </c>
      <c r="BB602" s="4">
        <v>100</v>
      </c>
      <c r="BC602" s="4">
        <v>0</v>
      </c>
      <c r="BD602" s="4">
        <v>0</v>
      </c>
      <c r="BE602" s="4">
        <v>0</v>
      </c>
      <c r="BF602" s="4">
        <v>-366832366</v>
      </c>
      <c r="BJ602" s="6">
        <v>2009</v>
      </c>
      <c r="BK602" s="7">
        <f t="shared" si="22"/>
        <v>0</v>
      </c>
      <c r="BL602" s="4" t="str">
        <f>'Generic Tax Classes'!$A$4</f>
        <v>Utility General Plant</v>
      </c>
    </row>
    <row r="603" spans="1:64" hidden="1" x14ac:dyDescent="0.2">
      <c r="A603" s="4">
        <v>2020</v>
      </c>
      <c r="B603" s="4" t="s">
        <v>11</v>
      </c>
      <c r="C603" s="4" t="s">
        <v>178</v>
      </c>
      <c r="D603" s="4" t="s">
        <v>104</v>
      </c>
      <c r="E603" s="4" t="s">
        <v>398</v>
      </c>
      <c r="F603" s="4" t="s">
        <v>301</v>
      </c>
      <c r="H603" s="4">
        <v>6219325.4299999997</v>
      </c>
      <c r="I603" s="4">
        <v>2057994.81</v>
      </c>
      <c r="J603" s="4">
        <v>1786659.02</v>
      </c>
      <c r="K603" s="4">
        <v>91798.93</v>
      </c>
      <c r="L603" s="4">
        <v>0</v>
      </c>
      <c r="M603" s="4">
        <v>360.29</v>
      </c>
      <c r="N603" s="4">
        <v>6207553.6900000004</v>
      </c>
      <c r="O603" s="4">
        <v>2057626.38</v>
      </c>
      <c r="P603" s="4">
        <v>1878129.88</v>
      </c>
      <c r="Q603" s="4">
        <v>0</v>
      </c>
      <c r="R603" s="4">
        <v>368.43</v>
      </c>
      <c r="S603" s="4">
        <v>3067.21</v>
      </c>
      <c r="T603" s="4">
        <v>242850.87</v>
      </c>
      <c r="U603" s="4">
        <v>245918.07999999999</v>
      </c>
      <c r="V603" s="4">
        <v>3067.21</v>
      </c>
      <c r="W603" s="4">
        <v>0</v>
      </c>
      <c r="X603" s="4">
        <v>0</v>
      </c>
      <c r="Y603" s="4">
        <v>2550.3200000000002</v>
      </c>
      <c r="Z603" s="4">
        <v>400.65</v>
      </c>
      <c r="AA603" s="4">
        <v>0</v>
      </c>
      <c r="AB603" s="4">
        <v>0</v>
      </c>
      <c r="AC603" s="4">
        <v>0</v>
      </c>
      <c r="AE603" s="4" t="s">
        <v>182</v>
      </c>
      <c r="AF603" s="4" t="s">
        <v>288</v>
      </c>
      <c r="AG603" s="4" t="s">
        <v>289</v>
      </c>
      <c r="AH603" s="4" t="s">
        <v>270</v>
      </c>
      <c r="AJ603" s="4" t="s">
        <v>288</v>
      </c>
      <c r="AK603" s="4" t="s">
        <v>302</v>
      </c>
      <c r="AL603" s="4" t="s">
        <v>359</v>
      </c>
      <c r="AM603" s="4" t="s">
        <v>330</v>
      </c>
      <c r="AO603" s="4">
        <v>117</v>
      </c>
      <c r="AP603" s="4">
        <v>10</v>
      </c>
      <c r="AQ603" s="4">
        <v>101030</v>
      </c>
      <c r="AR603" s="4">
        <v>93</v>
      </c>
      <c r="AS603" s="4">
        <v>7</v>
      </c>
      <c r="AU603" s="4">
        <v>1</v>
      </c>
      <c r="AV603" s="4">
        <v>4</v>
      </c>
      <c r="AW603" s="4">
        <v>5</v>
      </c>
      <c r="AX603" s="4">
        <v>23</v>
      </c>
      <c r="AZ603" s="4">
        <v>1</v>
      </c>
      <c r="BA603" s="4">
        <v>6</v>
      </c>
      <c r="BB603" s="4">
        <v>100</v>
      </c>
      <c r="BC603" s="4">
        <v>57</v>
      </c>
      <c r="BD603" s="4">
        <v>0</v>
      </c>
      <c r="BE603" s="4">
        <v>0</v>
      </c>
      <c r="BF603" s="4">
        <v>-366832994</v>
      </c>
      <c r="BJ603" s="6">
        <v>2009</v>
      </c>
      <c r="BK603" s="7">
        <f t="shared" si="22"/>
        <v>179496.5</v>
      </c>
      <c r="BL603" s="4" t="str">
        <f t="shared" si="23"/>
        <v>Utility Steam Production</v>
      </c>
    </row>
    <row r="604" spans="1:64" hidden="1" x14ac:dyDescent="0.2">
      <c r="A604" s="4">
        <v>2020</v>
      </c>
      <c r="B604" s="4" t="s">
        <v>11</v>
      </c>
      <c r="C604" s="4" t="s">
        <v>178</v>
      </c>
      <c r="D604" s="4" t="s">
        <v>230</v>
      </c>
      <c r="E604" s="4" t="s">
        <v>398</v>
      </c>
      <c r="F604" s="4" t="s">
        <v>301</v>
      </c>
      <c r="H604" s="4">
        <v>3236643.58</v>
      </c>
      <c r="I604" s="4">
        <v>3547890.28</v>
      </c>
      <c r="J604" s="4">
        <v>2041972.66</v>
      </c>
      <c r="K604" s="4">
        <v>158265.51999999999</v>
      </c>
      <c r="L604" s="4">
        <v>0</v>
      </c>
      <c r="M604" s="4">
        <v>-28.76</v>
      </c>
      <c r="N604" s="4">
        <v>3234381.7</v>
      </c>
      <c r="O604" s="4">
        <v>3547627.33</v>
      </c>
      <c r="P604" s="4">
        <v>2200080.98</v>
      </c>
      <c r="Q604" s="4">
        <v>0</v>
      </c>
      <c r="R604" s="4">
        <v>262.95</v>
      </c>
      <c r="S604" s="4">
        <v>2189.04</v>
      </c>
      <c r="T604" s="4">
        <v>39207.39</v>
      </c>
      <c r="U604" s="4">
        <v>41396.43</v>
      </c>
      <c r="V604" s="4">
        <v>2189.04</v>
      </c>
      <c r="W604" s="4">
        <v>0</v>
      </c>
      <c r="X604" s="4">
        <v>0</v>
      </c>
      <c r="Y604" s="4">
        <v>490.03</v>
      </c>
      <c r="Z604" s="4">
        <v>76.98</v>
      </c>
      <c r="AA604" s="4">
        <v>0</v>
      </c>
      <c r="AB604" s="4">
        <v>0</v>
      </c>
      <c r="AC604" s="4">
        <v>0</v>
      </c>
      <c r="AE604" s="4" t="s">
        <v>182</v>
      </c>
      <c r="AF604" s="4" t="s">
        <v>288</v>
      </c>
      <c r="AG604" s="4" t="s">
        <v>289</v>
      </c>
      <c r="AH604" s="4" t="s">
        <v>270</v>
      </c>
      <c r="AJ604" s="4" t="s">
        <v>288</v>
      </c>
      <c r="AK604" s="4" t="s">
        <v>302</v>
      </c>
      <c r="AL604" s="4" t="s">
        <v>359</v>
      </c>
      <c r="AM604" s="4" t="s">
        <v>330</v>
      </c>
      <c r="AO604" s="4">
        <v>117</v>
      </c>
      <c r="AP604" s="4">
        <v>10</v>
      </c>
      <c r="AQ604" s="4">
        <v>607</v>
      </c>
      <c r="AR604" s="4">
        <v>93</v>
      </c>
      <c r="AS604" s="4">
        <v>7</v>
      </c>
      <c r="AU604" s="4">
        <v>1</v>
      </c>
      <c r="AV604" s="4">
        <v>4</v>
      </c>
      <c r="AW604" s="4">
        <v>5</v>
      </c>
      <c r="AX604" s="4">
        <v>23</v>
      </c>
      <c r="AZ604" s="4">
        <v>1</v>
      </c>
      <c r="BA604" s="4">
        <v>6</v>
      </c>
      <c r="BB604" s="4">
        <v>100</v>
      </c>
      <c r="BC604" s="4">
        <v>57</v>
      </c>
      <c r="BD604" s="4">
        <v>0</v>
      </c>
      <c r="BE604" s="4">
        <v>0</v>
      </c>
      <c r="BF604" s="4">
        <v>-366832788</v>
      </c>
      <c r="BJ604" s="6">
        <v>2009</v>
      </c>
      <c r="BK604" s="7">
        <f t="shared" si="22"/>
        <v>1347546.35</v>
      </c>
      <c r="BL604" s="4" t="str">
        <f>'Generic Tax Classes'!$A$2</f>
        <v>Utility Steam Production</v>
      </c>
    </row>
    <row r="605" spans="1:64" hidden="1" x14ac:dyDescent="0.2">
      <c r="A605" s="4">
        <v>2020</v>
      </c>
      <c r="B605" s="4" t="s">
        <v>11</v>
      </c>
      <c r="C605" s="4" t="s">
        <v>178</v>
      </c>
      <c r="D605" s="4" t="s">
        <v>230</v>
      </c>
      <c r="E605" s="4" t="s">
        <v>398</v>
      </c>
      <c r="F605" s="4" t="s">
        <v>301</v>
      </c>
      <c r="H605" s="4">
        <v>11224514.449999999</v>
      </c>
      <c r="I605" s="4">
        <v>3594195.16</v>
      </c>
      <c r="J605" s="4">
        <v>2070831.49</v>
      </c>
      <c r="K605" s="4">
        <v>160331.16</v>
      </c>
      <c r="L605" s="4">
        <v>0</v>
      </c>
      <c r="M605" s="4">
        <v>160.94999999999999</v>
      </c>
      <c r="N605" s="4">
        <v>11216670.359999999</v>
      </c>
      <c r="O605" s="4">
        <v>3593931.11</v>
      </c>
      <c r="P605" s="4">
        <v>2231004.62</v>
      </c>
      <c r="Q605" s="4">
        <v>0</v>
      </c>
      <c r="R605" s="4">
        <v>264.05</v>
      </c>
      <c r="S605" s="4">
        <v>2198.2399999999998</v>
      </c>
      <c r="T605" s="4">
        <v>70777.850000000006</v>
      </c>
      <c r="U605" s="4">
        <v>72976.09</v>
      </c>
      <c r="V605" s="4">
        <v>2198.2399999999998</v>
      </c>
      <c r="W605" s="4">
        <v>0</v>
      </c>
      <c r="X605" s="4">
        <v>0</v>
      </c>
      <c r="Y605" s="4">
        <v>1699.41</v>
      </c>
      <c r="Z605" s="4">
        <v>266.98</v>
      </c>
      <c r="AA605" s="4">
        <v>0</v>
      </c>
      <c r="AB605" s="4">
        <v>0</v>
      </c>
      <c r="AC605" s="4">
        <v>0</v>
      </c>
      <c r="AE605" s="4" t="s">
        <v>182</v>
      </c>
      <c r="AF605" s="4" t="s">
        <v>288</v>
      </c>
      <c r="AG605" s="4" t="s">
        <v>289</v>
      </c>
      <c r="AH605" s="4" t="s">
        <v>270</v>
      </c>
      <c r="AJ605" s="4" t="s">
        <v>288</v>
      </c>
      <c r="AK605" s="4" t="s">
        <v>302</v>
      </c>
      <c r="AL605" s="4" t="s">
        <v>359</v>
      </c>
      <c r="AM605" s="4" t="s">
        <v>330</v>
      </c>
      <c r="AO605" s="4">
        <v>117</v>
      </c>
      <c r="AP605" s="4">
        <v>10</v>
      </c>
      <c r="AQ605" s="4">
        <v>607</v>
      </c>
      <c r="AR605" s="4">
        <v>93</v>
      </c>
      <c r="AS605" s="4">
        <v>7</v>
      </c>
      <c r="AU605" s="4">
        <v>1</v>
      </c>
      <c r="AV605" s="4">
        <v>4</v>
      </c>
      <c r="AW605" s="4">
        <v>5</v>
      </c>
      <c r="AX605" s="4">
        <v>23</v>
      </c>
      <c r="AZ605" s="4">
        <v>1</v>
      </c>
      <c r="BA605" s="4">
        <v>6</v>
      </c>
      <c r="BB605" s="4">
        <v>100</v>
      </c>
      <c r="BC605" s="4">
        <v>57</v>
      </c>
      <c r="BD605" s="4">
        <v>0</v>
      </c>
      <c r="BE605" s="4">
        <v>0</v>
      </c>
      <c r="BF605" s="4">
        <v>-366832720</v>
      </c>
      <c r="BJ605" s="6">
        <v>2009</v>
      </c>
      <c r="BK605" s="7">
        <f t="shared" si="22"/>
        <v>1362926.4899999998</v>
      </c>
      <c r="BL605" s="4" t="str">
        <f>'Generic Tax Classes'!$A$2</f>
        <v>Utility Steam Production</v>
      </c>
    </row>
    <row r="606" spans="1:64" hidden="1" x14ac:dyDescent="0.2">
      <c r="A606" s="4">
        <v>2020</v>
      </c>
      <c r="B606" s="4" t="s">
        <v>11</v>
      </c>
      <c r="C606" s="4" t="s">
        <v>178</v>
      </c>
      <c r="D606" s="4" t="s">
        <v>106</v>
      </c>
      <c r="E606" s="4" t="s">
        <v>398</v>
      </c>
      <c r="F606" s="4" t="s">
        <v>369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  <c r="U606" s="4">
        <v>0</v>
      </c>
      <c r="V606" s="4">
        <v>0</v>
      </c>
      <c r="W606" s="4">
        <v>0</v>
      </c>
      <c r="X606" s="4">
        <v>0</v>
      </c>
      <c r="Y606" s="4">
        <v>0</v>
      </c>
      <c r="Z606" s="4">
        <v>0</v>
      </c>
      <c r="AA606" s="4">
        <v>0</v>
      </c>
      <c r="AB606" s="4">
        <v>0</v>
      </c>
      <c r="AC606" s="4">
        <v>0</v>
      </c>
      <c r="AE606" s="4" t="s">
        <v>182</v>
      </c>
      <c r="AF606" s="4" t="s">
        <v>288</v>
      </c>
      <c r="AG606" s="4" t="s">
        <v>289</v>
      </c>
      <c r="AH606" s="4" t="s">
        <v>270</v>
      </c>
      <c r="AJ606" s="4" t="s">
        <v>288</v>
      </c>
      <c r="AK606" s="4" t="s">
        <v>257</v>
      </c>
      <c r="AL606" s="4" t="s">
        <v>359</v>
      </c>
      <c r="AM606" s="4" t="s">
        <v>389</v>
      </c>
      <c r="AO606" s="4">
        <v>117</v>
      </c>
      <c r="AP606" s="4">
        <v>10</v>
      </c>
      <c r="AQ606" s="4">
        <v>8015160</v>
      </c>
      <c r="AR606" s="4">
        <v>93</v>
      </c>
      <c r="AS606" s="4">
        <v>5</v>
      </c>
      <c r="AU606" s="4">
        <v>1</v>
      </c>
      <c r="AV606" s="4">
        <v>4</v>
      </c>
      <c r="AW606" s="4">
        <v>5</v>
      </c>
      <c r="AX606" s="4">
        <v>23</v>
      </c>
      <c r="AZ606" s="4">
        <v>1</v>
      </c>
      <c r="BA606" s="4">
        <v>5</v>
      </c>
      <c r="BB606" s="4">
        <v>100</v>
      </c>
      <c r="BC606" s="4">
        <v>16</v>
      </c>
      <c r="BD606" s="4">
        <v>0</v>
      </c>
      <c r="BE606" s="4">
        <v>0</v>
      </c>
      <c r="BF606" s="4">
        <v>-366832896</v>
      </c>
      <c r="BJ606" s="6">
        <v>2009</v>
      </c>
      <c r="BK606" s="7">
        <f t="shared" si="22"/>
        <v>0</v>
      </c>
      <c r="BL606" s="4" t="str">
        <f t="shared" si="23"/>
        <v>Utility Transmission Plant 15 YR</v>
      </c>
    </row>
    <row r="607" spans="1:64" hidden="1" x14ac:dyDescent="0.2">
      <c r="A607" s="4">
        <v>2020</v>
      </c>
      <c r="B607" s="4" t="s">
        <v>11</v>
      </c>
      <c r="C607" s="4" t="s">
        <v>178</v>
      </c>
      <c r="D607" s="4" t="s">
        <v>370</v>
      </c>
      <c r="E607" s="4" t="s">
        <v>398</v>
      </c>
      <c r="F607" s="4" t="s">
        <v>348</v>
      </c>
      <c r="H607" s="4">
        <v>250.85</v>
      </c>
      <c r="I607" s="4">
        <v>125.43</v>
      </c>
      <c r="J607" s="4">
        <v>125.43</v>
      </c>
      <c r="K607" s="4">
        <v>0</v>
      </c>
      <c r="L607" s="4">
        <v>0</v>
      </c>
      <c r="M607" s="4">
        <v>0</v>
      </c>
      <c r="N607" s="4">
        <v>250.85</v>
      </c>
      <c r="O607" s="4">
        <v>125.43</v>
      </c>
      <c r="P607" s="4">
        <v>125.43</v>
      </c>
      <c r="Q607" s="4">
        <v>0</v>
      </c>
      <c r="R607" s="4">
        <v>0</v>
      </c>
      <c r="S607" s="4">
        <v>0</v>
      </c>
      <c r="T607" s="4">
        <v>0</v>
      </c>
      <c r="U607" s="4">
        <v>0</v>
      </c>
      <c r="V607" s="4">
        <v>0</v>
      </c>
      <c r="W607" s="4">
        <v>0</v>
      </c>
      <c r="X607" s="4">
        <v>0</v>
      </c>
      <c r="Y607" s="4">
        <v>0</v>
      </c>
      <c r="Z607" s="4">
        <v>0</v>
      </c>
      <c r="AA607" s="4">
        <v>0</v>
      </c>
      <c r="AB607" s="4">
        <v>0</v>
      </c>
      <c r="AC607" s="4">
        <v>0</v>
      </c>
      <c r="AE607" s="4" t="s">
        <v>182</v>
      </c>
      <c r="AF607" s="4" t="s">
        <v>288</v>
      </c>
      <c r="AG607" s="4" t="s">
        <v>289</v>
      </c>
      <c r="AH607" s="4" t="s">
        <v>270</v>
      </c>
      <c r="AJ607" s="4" t="s">
        <v>288</v>
      </c>
      <c r="AK607" s="4" t="s">
        <v>349</v>
      </c>
      <c r="AL607" s="4" t="s">
        <v>359</v>
      </c>
      <c r="AM607" s="4" t="s">
        <v>187</v>
      </c>
      <c r="AO607" s="4">
        <v>117</v>
      </c>
      <c r="AP607" s="4">
        <v>10</v>
      </c>
      <c r="AQ607" s="4">
        <v>667</v>
      </c>
      <c r="AR607" s="4">
        <v>93</v>
      </c>
      <c r="AS607" s="4">
        <v>2</v>
      </c>
      <c r="AU607" s="4">
        <v>1</v>
      </c>
      <c r="AV607" s="4">
        <v>4</v>
      </c>
      <c r="AW607" s="4">
        <v>5</v>
      </c>
      <c r="AX607" s="4">
        <v>23</v>
      </c>
      <c r="AZ607" s="4">
        <v>1</v>
      </c>
      <c r="BA607" s="4">
        <v>2</v>
      </c>
      <c r="BB607" s="4">
        <v>100</v>
      </c>
      <c r="BC607" s="4">
        <v>0</v>
      </c>
      <c r="BD607" s="4">
        <v>0</v>
      </c>
      <c r="BE607" s="4">
        <v>0</v>
      </c>
      <c r="BF607" s="4">
        <v>-366832428</v>
      </c>
      <c r="BJ607" s="6">
        <v>2009</v>
      </c>
      <c r="BK607" s="7">
        <f t="shared" si="22"/>
        <v>0</v>
      </c>
      <c r="BL607" s="4" t="str">
        <f t="shared" si="23"/>
        <v>Vehicles and Computers Mitchell</v>
      </c>
    </row>
    <row r="608" spans="1:64" hidden="1" x14ac:dyDescent="0.2">
      <c r="A608" s="4">
        <v>2020</v>
      </c>
      <c r="B608" s="4" t="s">
        <v>11</v>
      </c>
      <c r="C608" s="4" t="s">
        <v>178</v>
      </c>
      <c r="D608" s="4" t="s">
        <v>272</v>
      </c>
      <c r="E608" s="4" t="s">
        <v>400</v>
      </c>
      <c r="F608" s="4" t="s">
        <v>303</v>
      </c>
      <c r="H608" s="4">
        <v>-584.05999999999995</v>
      </c>
      <c r="I608" s="4">
        <v>-589.30999999999995</v>
      </c>
      <c r="J608" s="4">
        <v>-589.30999999999995</v>
      </c>
      <c r="K608" s="4">
        <v>0</v>
      </c>
      <c r="L608" s="4">
        <v>0</v>
      </c>
      <c r="M608" s="4">
        <v>0</v>
      </c>
      <c r="N608" s="4">
        <v>-584.05999999999995</v>
      </c>
      <c r="O608" s="4">
        <v>-589.30999999999995</v>
      </c>
      <c r="P608" s="4">
        <v>-589.30999999999995</v>
      </c>
      <c r="Q608" s="4">
        <v>0</v>
      </c>
      <c r="R608" s="4">
        <v>0</v>
      </c>
      <c r="S608" s="4">
        <v>0</v>
      </c>
      <c r="T608" s="4">
        <v>0</v>
      </c>
      <c r="U608" s="4">
        <v>0</v>
      </c>
      <c r="V608" s="4">
        <v>0</v>
      </c>
      <c r="W608" s="4">
        <v>0</v>
      </c>
      <c r="X608" s="4">
        <v>0</v>
      </c>
      <c r="Y608" s="4">
        <v>0</v>
      </c>
      <c r="Z608" s="4">
        <v>0</v>
      </c>
      <c r="AA608" s="4">
        <v>0</v>
      </c>
      <c r="AB608" s="4">
        <v>0</v>
      </c>
      <c r="AC608" s="4">
        <v>0</v>
      </c>
      <c r="AE608" s="4" t="s">
        <v>182</v>
      </c>
      <c r="AF608" s="4" t="s">
        <v>288</v>
      </c>
      <c r="AG608" s="4" t="s">
        <v>289</v>
      </c>
      <c r="AH608" s="4" t="s">
        <v>270</v>
      </c>
      <c r="AJ608" s="4" t="s">
        <v>288</v>
      </c>
      <c r="AK608" s="4" t="s">
        <v>304</v>
      </c>
      <c r="AM608" s="4" t="s">
        <v>187</v>
      </c>
      <c r="AO608" s="4">
        <v>117</v>
      </c>
      <c r="AP608" s="4">
        <v>10</v>
      </c>
      <c r="AQ608" s="4">
        <v>484</v>
      </c>
      <c r="AR608" s="4">
        <v>79</v>
      </c>
      <c r="AS608" s="4">
        <v>3</v>
      </c>
      <c r="AU608" s="4">
        <v>1</v>
      </c>
      <c r="AV608" s="4">
        <v>4</v>
      </c>
      <c r="AW608" s="4">
        <v>5</v>
      </c>
      <c r="AX608" s="4">
        <v>23</v>
      </c>
      <c r="AZ608" s="4">
        <v>1</v>
      </c>
      <c r="BA608" s="4">
        <v>3</v>
      </c>
      <c r="BC608" s="4">
        <v>0</v>
      </c>
      <c r="BD608" s="4">
        <v>0</v>
      </c>
      <c r="BE608" s="4">
        <v>0</v>
      </c>
      <c r="BF608" s="4">
        <v>-366832686</v>
      </c>
      <c r="BJ608" s="6">
        <v>2010</v>
      </c>
      <c r="BK608" s="7">
        <f t="shared" si="22"/>
        <v>0</v>
      </c>
      <c r="BL608" s="4" t="str">
        <f>'Generic Tax Classes'!$A$4</f>
        <v>Utility General Plant</v>
      </c>
    </row>
    <row r="609" spans="1:64" hidden="1" x14ac:dyDescent="0.2">
      <c r="A609" s="4">
        <v>2020</v>
      </c>
      <c r="B609" s="4" t="s">
        <v>11</v>
      </c>
      <c r="C609" s="4" t="s">
        <v>178</v>
      </c>
      <c r="D609" s="4" t="s">
        <v>104</v>
      </c>
      <c r="E609" s="4" t="s">
        <v>400</v>
      </c>
      <c r="F609" s="4" t="s">
        <v>301</v>
      </c>
      <c r="H609" s="4">
        <v>0</v>
      </c>
      <c r="I609" s="4">
        <v>0.02</v>
      </c>
      <c r="J609" s="4">
        <v>0.01</v>
      </c>
      <c r="K609" s="4">
        <v>0</v>
      </c>
      <c r="L609" s="4">
        <v>0</v>
      </c>
      <c r="M609" s="4">
        <v>0</v>
      </c>
      <c r="N609" s="4">
        <v>0</v>
      </c>
      <c r="O609" s="4">
        <v>0.02</v>
      </c>
      <c r="P609" s="4">
        <v>0.01</v>
      </c>
      <c r="Q609" s="4">
        <v>0</v>
      </c>
      <c r="R609" s="4">
        <v>0</v>
      </c>
      <c r="S609" s="4">
        <v>0</v>
      </c>
      <c r="T609" s="4">
        <v>0</v>
      </c>
      <c r="U609" s="4">
        <v>0</v>
      </c>
      <c r="V609" s="4">
        <v>0</v>
      </c>
      <c r="W609" s="4">
        <v>0</v>
      </c>
      <c r="X609" s="4">
        <v>0</v>
      </c>
      <c r="Y609" s="4">
        <v>0</v>
      </c>
      <c r="Z609" s="4">
        <v>0</v>
      </c>
      <c r="AA609" s="4">
        <v>0</v>
      </c>
      <c r="AB609" s="4">
        <v>0</v>
      </c>
      <c r="AC609" s="4">
        <v>0</v>
      </c>
      <c r="AE609" s="4" t="s">
        <v>182</v>
      </c>
      <c r="AF609" s="4" t="s">
        <v>288</v>
      </c>
      <c r="AG609" s="4" t="s">
        <v>289</v>
      </c>
      <c r="AH609" s="4" t="s">
        <v>270</v>
      </c>
      <c r="AJ609" s="4" t="s">
        <v>288</v>
      </c>
      <c r="AK609" s="4" t="s">
        <v>302</v>
      </c>
      <c r="AM609" s="4" t="s">
        <v>330</v>
      </c>
      <c r="AO609" s="4">
        <v>117</v>
      </c>
      <c r="AP609" s="4">
        <v>10</v>
      </c>
      <c r="AQ609" s="4">
        <v>101030</v>
      </c>
      <c r="AR609" s="4">
        <v>79</v>
      </c>
      <c r="AS609" s="4">
        <v>7</v>
      </c>
      <c r="AU609" s="4">
        <v>1</v>
      </c>
      <c r="AV609" s="4">
        <v>4</v>
      </c>
      <c r="AW609" s="4">
        <v>5</v>
      </c>
      <c r="AX609" s="4">
        <v>23</v>
      </c>
      <c r="AZ609" s="4">
        <v>1</v>
      </c>
      <c r="BA609" s="4">
        <v>6</v>
      </c>
      <c r="BC609" s="4">
        <v>57</v>
      </c>
      <c r="BD609" s="4">
        <v>0</v>
      </c>
      <c r="BE609" s="4">
        <v>0</v>
      </c>
      <c r="BF609" s="4">
        <v>-366833014</v>
      </c>
      <c r="BJ609" s="6">
        <v>2010</v>
      </c>
      <c r="BK609" s="7">
        <f t="shared" si="22"/>
        <v>0.01</v>
      </c>
      <c r="BL609" s="4" t="str">
        <f t="shared" si="23"/>
        <v>Utility Steam Production</v>
      </c>
    </row>
    <row r="610" spans="1:64" hidden="1" x14ac:dyDescent="0.2">
      <c r="A610" s="4">
        <v>2020</v>
      </c>
      <c r="B610" s="4" t="s">
        <v>11</v>
      </c>
      <c r="C610" s="4" t="s">
        <v>178</v>
      </c>
      <c r="D610" s="4" t="s">
        <v>230</v>
      </c>
      <c r="E610" s="4" t="s">
        <v>400</v>
      </c>
      <c r="F610" s="4" t="s">
        <v>301</v>
      </c>
      <c r="H610" s="4">
        <v>6366.15</v>
      </c>
      <c r="I610" s="4">
        <v>94316.11</v>
      </c>
      <c r="J610" s="4">
        <v>50132.77</v>
      </c>
      <c r="K610" s="4">
        <v>4206.32</v>
      </c>
      <c r="L610" s="4">
        <v>0</v>
      </c>
      <c r="M610" s="4">
        <v>-38.950000000000003</v>
      </c>
      <c r="N610" s="4">
        <v>6299.33</v>
      </c>
      <c r="O610" s="4">
        <v>94223.72</v>
      </c>
      <c r="P610" s="4">
        <v>54287.92</v>
      </c>
      <c r="Q610" s="4">
        <v>0</v>
      </c>
      <c r="R610" s="4">
        <v>92.39</v>
      </c>
      <c r="S610" s="4">
        <v>768.65</v>
      </c>
      <c r="T610" s="4">
        <v>12281.4</v>
      </c>
      <c r="U610" s="4">
        <v>13050.05</v>
      </c>
      <c r="V610" s="4">
        <v>768.65</v>
      </c>
      <c r="W610" s="4">
        <v>0</v>
      </c>
      <c r="X610" s="4">
        <v>0</v>
      </c>
      <c r="Y610" s="4">
        <v>14.48</v>
      </c>
      <c r="Z610" s="4">
        <v>2.27</v>
      </c>
      <c r="AA610" s="4">
        <v>0</v>
      </c>
      <c r="AB610" s="4">
        <v>0</v>
      </c>
      <c r="AC610" s="4">
        <v>0</v>
      </c>
      <c r="AE610" s="4" t="s">
        <v>182</v>
      </c>
      <c r="AF610" s="4" t="s">
        <v>288</v>
      </c>
      <c r="AG610" s="4" t="s">
        <v>289</v>
      </c>
      <c r="AH610" s="4" t="s">
        <v>270</v>
      </c>
      <c r="AJ610" s="4" t="s">
        <v>288</v>
      </c>
      <c r="AK610" s="4" t="s">
        <v>302</v>
      </c>
      <c r="AM610" s="4" t="s">
        <v>330</v>
      </c>
      <c r="AO610" s="4">
        <v>117</v>
      </c>
      <c r="AP610" s="4">
        <v>10</v>
      </c>
      <c r="AQ610" s="4">
        <v>607</v>
      </c>
      <c r="AR610" s="4">
        <v>79</v>
      </c>
      <c r="AS610" s="4">
        <v>7</v>
      </c>
      <c r="AU610" s="4">
        <v>1</v>
      </c>
      <c r="AV610" s="4">
        <v>4</v>
      </c>
      <c r="AW610" s="4">
        <v>5</v>
      </c>
      <c r="AX610" s="4">
        <v>23</v>
      </c>
      <c r="AZ610" s="4">
        <v>1</v>
      </c>
      <c r="BA610" s="4">
        <v>6</v>
      </c>
      <c r="BC610" s="4">
        <v>57</v>
      </c>
      <c r="BD610" s="4">
        <v>0</v>
      </c>
      <c r="BE610" s="4">
        <v>0</v>
      </c>
      <c r="BF610" s="4">
        <v>-366832691</v>
      </c>
      <c r="BJ610" s="6">
        <v>2010</v>
      </c>
      <c r="BK610" s="7">
        <f t="shared" si="22"/>
        <v>39935.800000000003</v>
      </c>
      <c r="BL610" s="4" t="str">
        <f>'Generic Tax Classes'!$A$2</f>
        <v>Utility Steam Production</v>
      </c>
    </row>
    <row r="611" spans="1:64" hidden="1" x14ac:dyDescent="0.2">
      <c r="A611" s="4">
        <v>2020</v>
      </c>
      <c r="B611" s="4" t="s">
        <v>11</v>
      </c>
      <c r="C611" s="4" t="s">
        <v>178</v>
      </c>
      <c r="D611" s="4" t="s">
        <v>230</v>
      </c>
      <c r="E611" s="4" t="s">
        <v>400</v>
      </c>
      <c r="F611" s="4" t="s">
        <v>301</v>
      </c>
      <c r="H611" s="4">
        <v>160438.9</v>
      </c>
      <c r="I611" s="4">
        <v>267061.73</v>
      </c>
      <c r="J611" s="4">
        <v>141953.97</v>
      </c>
      <c r="K611" s="4">
        <v>11910.46</v>
      </c>
      <c r="L611" s="4">
        <v>0</v>
      </c>
      <c r="M611" s="4">
        <v>-59.35</v>
      </c>
      <c r="N611" s="4">
        <v>158755.01999999999</v>
      </c>
      <c r="O611" s="4">
        <v>266800.25</v>
      </c>
      <c r="P611" s="4">
        <v>153719.60999999999</v>
      </c>
      <c r="Q611" s="4">
        <v>0</v>
      </c>
      <c r="R611" s="4">
        <v>261.48</v>
      </c>
      <c r="S611" s="4">
        <v>2176.7600000000002</v>
      </c>
      <c r="T611" s="4">
        <v>34748.17</v>
      </c>
      <c r="U611" s="4">
        <v>36924.93</v>
      </c>
      <c r="V611" s="4">
        <v>2176.7600000000002</v>
      </c>
      <c r="W611" s="4">
        <v>0</v>
      </c>
      <c r="X611" s="4">
        <v>0</v>
      </c>
      <c r="Y611" s="4">
        <v>364.81</v>
      </c>
      <c r="Z611" s="4">
        <v>57.31</v>
      </c>
      <c r="AA611" s="4">
        <v>0</v>
      </c>
      <c r="AB611" s="4">
        <v>0</v>
      </c>
      <c r="AC611" s="4">
        <v>0</v>
      </c>
      <c r="AE611" s="4" t="s">
        <v>182</v>
      </c>
      <c r="AF611" s="4" t="s">
        <v>288</v>
      </c>
      <c r="AG611" s="4" t="s">
        <v>289</v>
      </c>
      <c r="AH611" s="4" t="s">
        <v>270</v>
      </c>
      <c r="AJ611" s="4" t="s">
        <v>288</v>
      </c>
      <c r="AK611" s="4" t="s">
        <v>302</v>
      </c>
      <c r="AM611" s="4" t="s">
        <v>330</v>
      </c>
      <c r="AO611" s="4">
        <v>117</v>
      </c>
      <c r="AP611" s="4">
        <v>10</v>
      </c>
      <c r="AQ611" s="4">
        <v>607</v>
      </c>
      <c r="AR611" s="4">
        <v>79</v>
      </c>
      <c r="AS611" s="4">
        <v>7</v>
      </c>
      <c r="AU611" s="4">
        <v>1</v>
      </c>
      <c r="AV611" s="4">
        <v>4</v>
      </c>
      <c r="AW611" s="4">
        <v>5</v>
      </c>
      <c r="AX611" s="4">
        <v>23</v>
      </c>
      <c r="AZ611" s="4">
        <v>1</v>
      </c>
      <c r="BA611" s="4">
        <v>6</v>
      </c>
      <c r="BC611" s="4">
        <v>57</v>
      </c>
      <c r="BD611" s="4">
        <v>0</v>
      </c>
      <c r="BE611" s="4">
        <v>0</v>
      </c>
      <c r="BF611" s="4">
        <v>-366832687</v>
      </c>
      <c r="BJ611" s="6">
        <v>2010</v>
      </c>
      <c r="BK611" s="7">
        <f t="shared" si="22"/>
        <v>113080.64000000001</v>
      </c>
      <c r="BL611" s="4" t="str">
        <f>'Generic Tax Classes'!$A$2</f>
        <v>Utility Steam Production</v>
      </c>
    </row>
    <row r="612" spans="1:64" hidden="1" x14ac:dyDescent="0.2">
      <c r="A612" s="4">
        <v>2020</v>
      </c>
      <c r="B612" s="4" t="s">
        <v>11</v>
      </c>
      <c r="C612" s="4" t="s">
        <v>178</v>
      </c>
      <c r="D612" s="4" t="s">
        <v>383</v>
      </c>
      <c r="E612" s="4" t="s">
        <v>401</v>
      </c>
      <c r="F612" s="4" t="s">
        <v>348</v>
      </c>
      <c r="H612" s="4">
        <v>430.31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430.31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  <c r="U612" s="4">
        <v>0</v>
      </c>
      <c r="V612" s="4">
        <v>0</v>
      </c>
      <c r="W612" s="4">
        <v>0</v>
      </c>
      <c r="X612" s="4">
        <v>0</v>
      </c>
      <c r="Y612" s="4">
        <v>0</v>
      </c>
      <c r="Z612" s="4">
        <v>0</v>
      </c>
      <c r="AA612" s="4">
        <v>0</v>
      </c>
      <c r="AB612" s="4">
        <v>0</v>
      </c>
      <c r="AC612" s="4">
        <v>0</v>
      </c>
      <c r="AG612" s="4" t="s">
        <v>289</v>
      </c>
      <c r="AH612" s="4" t="s">
        <v>270</v>
      </c>
      <c r="AJ612" s="4" t="s">
        <v>288</v>
      </c>
      <c r="AK612" s="4" t="s">
        <v>349</v>
      </c>
      <c r="AL612" s="4" t="s">
        <v>402</v>
      </c>
      <c r="AM612" s="4" t="s">
        <v>389</v>
      </c>
      <c r="AO612" s="4">
        <v>117</v>
      </c>
      <c r="AP612" s="4">
        <v>10</v>
      </c>
      <c r="AQ612" s="4">
        <v>8015360</v>
      </c>
      <c r="AR612" s="4">
        <v>2013</v>
      </c>
      <c r="AS612" s="4">
        <v>2</v>
      </c>
      <c r="AW612" s="4">
        <v>5</v>
      </c>
      <c r="AX612" s="4">
        <v>23</v>
      </c>
      <c r="AZ612" s="4">
        <v>1</v>
      </c>
      <c r="BA612" s="4">
        <v>2</v>
      </c>
      <c r="BB612" s="4">
        <v>101</v>
      </c>
      <c r="BC612" s="4">
        <v>16</v>
      </c>
      <c r="BD612" s="4">
        <v>0</v>
      </c>
      <c r="BE612" s="4">
        <v>0</v>
      </c>
      <c r="BF612" s="4">
        <v>-366832897</v>
      </c>
      <c r="BJ612" s="6">
        <v>2010</v>
      </c>
      <c r="BK612" s="7">
        <f t="shared" si="22"/>
        <v>0</v>
      </c>
      <c r="BL612" s="4" t="str">
        <f t="shared" si="23"/>
        <v>Cap Lease 1011 5 Yr Assets</v>
      </c>
    </row>
    <row r="613" spans="1:64" hidden="1" x14ac:dyDescent="0.2">
      <c r="A613" s="4">
        <v>2020</v>
      </c>
      <c r="B613" s="4" t="s">
        <v>11</v>
      </c>
      <c r="C613" s="4" t="s">
        <v>178</v>
      </c>
      <c r="D613" s="4" t="s">
        <v>385</v>
      </c>
      <c r="E613" s="4" t="s">
        <v>401</v>
      </c>
      <c r="F613" s="4" t="s">
        <v>348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>
        <v>0</v>
      </c>
      <c r="V613" s="4">
        <v>0</v>
      </c>
      <c r="W613" s="4">
        <v>0</v>
      </c>
      <c r="X613" s="4">
        <v>0</v>
      </c>
      <c r="Y613" s="4">
        <v>0</v>
      </c>
      <c r="Z613" s="4">
        <v>0</v>
      </c>
      <c r="AA613" s="4">
        <v>0</v>
      </c>
      <c r="AB613" s="4">
        <v>0</v>
      </c>
      <c r="AC613" s="4">
        <v>0</v>
      </c>
      <c r="AG613" s="4" t="s">
        <v>289</v>
      </c>
      <c r="AH613" s="4" t="s">
        <v>270</v>
      </c>
      <c r="AJ613" s="4" t="s">
        <v>288</v>
      </c>
      <c r="AK613" s="4" t="s">
        <v>349</v>
      </c>
      <c r="AL613" s="4" t="s">
        <v>402</v>
      </c>
      <c r="AM613" s="4" t="s">
        <v>187</v>
      </c>
      <c r="AO613" s="4">
        <v>117</v>
      </c>
      <c r="AP613" s="4">
        <v>10</v>
      </c>
      <c r="AQ613" s="4">
        <v>173</v>
      </c>
      <c r="AR613" s="4">
        <v>2013</v>
      </c>
      <c r="AS613" s="4">
        <v>2</v>
      </c>
      <c r="AW613" s="4">
        <v>5</v>
      </c>
      <c r="AX613" s="4">
        <v>23</v>
      </c>
      <c r="AZ613" s="4">
        <v>1</v>
      </c>
      <c r="BA613" s="4">
        <v>2</v>
      </c>
      <c r="BB613" s="4">
        <v>101</v>
      </c>
      <c r="BC613" s="4">
        <v>0</v>
      </c>
      <c r="BD613" s="4">
        <v>0</v>
      </c>
      <c r="BE613" s="4">
        <v>0</v>
      </c>
      <c r="BF613" s="4">
        <v>-366832818</v>
      </c>
      <c r="BJ613" s="6">
        <v>2010</v>
      </c>
      <c r="BK613" s="7">
        <f t="shared" si="22"/>
        <v>0</v>
      </c>
      <c r="BL613" s="4" t="str">
        <f t="shared" si="23"/>
        <v>Cap Lease 1011 5 Yr Mitchell</v>
      </c>
    </row>
    <row r="614" spans="1:64" hidden="1" x14ac:dyDescent="0.2">
      <c r="A614" s="4">
        <v>2020</v>
      </c>
      <c r="B614" s="4" t="s">
        <v>11</v>
      </c>
      <c r="C614" s="4" t="s">
        <v>178</v>
      </c>
      <c r="D614" s="4" t="s">
        <v>385</v>
      </c>
      <c r="E614" s="4" t="s">
        <v>401</v>
      </c>
      <c r="F614" s="4" t="s">
        <v>348</v>
      </c>
      <c r="H614" s="4">
        <v>407.85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407.85</v>
      </c>
      <c r="O614" s="4">
        <v>0</v>
      </c>
      <c r="P614" s="4">
        <v>0</v>
      </c>
      <c r="Q614" s="4">
        <v>0</v>
      </c>
      <c r="R614" s="4">
        <v>0</v>
      </c>
      <c r="S614" s="4">
        <v>0</v>
      </c>
      <c r="T614" s="4">
        <v>0</v>
      </c>
      <c r="U614" s="4">
        <v>0</v>
      </c>
      <c r="V614" s="4">
        <v>0</v>
      </c>
      <c r="W614" s="4">
        <v>0</v>
      </c>
      <c r="X614" s="4">
        <v>0</v>
      </c>
      <c r="Y614" s="4">
        <v>0</v>
      </c>
      <c r="Z614" s="4">
        <v>0</v>
      </c>
      <c r="AA614" s="4">
        <v>0</v>
      </c>
      <c r="AB614" s="4">
        <v>0</v>
      </c>
      <c r="AC614" s="4">
        <v>0</v>
      </c>
      <c r="AG614" s="4" t="s">
        <v>289</v>
      </c>
      <c r="AH614" s="4" t="s">
        <v>270</v>
      </c>
      <c r="AJ614" s="4" t="s">
        <v>288</v>
      </c>
      <c r="AK614" s="4" t="s">
        <v>349</v>
      </c>
      <c r="AL614" s="4" t="s">
        <v>402</v>
      </c>
      <c r="AM614" s="4" t="s">
        <v>187</v>
      </c>
      <c r="AO614" s="4">
        <v>117</v>
      </c>
      <c r="AP614" s="4">
        <v>10</v>
      </c>
      <c r="AQ614" s="4">
        <v>173</v>
      </c>
      <c r="AR614" s="4">
        <v>2013</v>
      </c>
      <c r="AS614" s="4">
        <v>2</v>
      </c>
      <c r="AW614" s="4">
        <v>5</v>
      </c>
      <c r="AX614" s="4">
        <v>23</v>
      </c>
      <c r="AZ614" s="4">
        <v>1</v>
      </c>
      <c r="BA614" s="4">
        <v>2</v>
      </c>
      <c r="BB614" s="4">
        <v>101</v>
      </c>
      <c r="BC614" s="4">
        <v>0</v>
      </c>
      <c r="BD614" s="4">
        <v>0</v>
      </c>
      <c r="BE614" s="4">
        <v>0</v>
      </c>
      <c r="BF614" s="4">
        <v>-366832693</v>
      </c>
      <c r="BJ614" s="6">
        <v>2010</v>
      </c>
      <c r="BK614" s="7">
        <f t="shared" si="22"/>
        <v>0</v>
      </c>
      <c r="BL614" s="4" t="str">
        <f t="shared" si="23"/>
        <v>Cap Lease 1011 5 Yr Mitchell</v>
      </c>
    </row>
    <row r="615" spans="1:64" hidden="1" x14ac:dyDescent="0.2">
      <c r="A615" s="4">
        <v>2020</v>
      </c>
      <c r="B615" s="4" t="s">
        <v>11</v>
      </c>
      <c r="C615" s="4" t="s">
        <v>178</v>
      </c>
      <c r="D615" s="4" t="s">
        <v>387</v>
      </c>
      <c r="E615" s="4" t="s">
        <v>401</v>
      </c>
      <c r="F615" s="4" t="s">
        <v>303</v>
      </c>
      <c r="H615" s="4">
        <v>669.76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669.76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0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0</v>
      </c>
      <c r="AB615" s="4">
        <v>0</v>
      </c>
      <c r="AC615" s="4">
        <v>0</v>
      </c>
      <c r="AG615" s="4" t="s">
        <v>289</v>
      </c>
      <c r="AH615" s="4" t="s">
        <v>270</v>
      </c>
      <c r="AJ615" s="4" t="s">
        <v>288</v>
      </c>
      <c r="AK615" s="4" t="s">
        <v>304</v>
      </c>
      <c r="AL615" s="4" t="s">
        <v>402</v>
      </c>
      <c r="AM615" s="4" t="s">
        <v>187</v>
      </c>
      <c r="AO615" s="4">
        <v>117</v>
      </c>
      <c r="AP615" s="4">
        <v>10</v>
      </c>
      <c r="AQ615" s="4">
        <v>188</v>
      </c>
      <c r="AR615" s="4">
        <v>2013</v>
      </c>
      <c r="AS615" s="4">
        <v>3</v>
      </c>
      <c r="AW615" s="4">
        <v>5</v>
      </c>
      <c r="AX615" s="4">
        <v>23</v>
      </c>
      <c r="AZ615" s="4">
        <v>1</v>
      </c>
      <c r="BA615" s="4">
        <v>3</v>
      </c>
      <c r="BB615" s="4">
        <v>101</v>
      </c>
      <c r="BC615" s="4">
        <v>0</v>
      </c>
      <c r="BD615" s="4">
        <v>0</v>
      </c>
      <c r="BE615" s="4">
        <v>0</v>
      </c>
      <c r="BF615" s="4">
        <v>-366832538</v>
      </c>
      <c r="BJ615" s="6">
        <v>2010</v>
      </c>
      <c r="BK615" s="7">
        <f t="shared" si="22"/>
        <v>0</v>
      </c>
      <c r="BL615" s="4" t="str">
        <f t="shared" si="23"/>
        <v>Cap Lease 1011 7 Yr Mitchell</v>
      </c>
    </row>
    <row r="616" spans="1:64" hidden="1" x14ac:dyDescent="0.2">
      <c r="A616" s="4">
        <v>2020</v>
      </c>
      <c r="B616" s="4" t="s">
        <v>11</v>
      </c>
      <c r="C616" s="4" t="s">
        <v>178</v>
      </c>
      <c r="D616" s="4" t="s">
        <v>104</v>
      </c>
      <c r="E616" s="4" t="s">
        <v>401</v>
      </c>
      <c r="F616" s="4" t="s">
        <v>301</v>
      </c>
      <c r="H616" s="4">
        <v>0</v>
      </c>
      <c r="I616" s="4">
        <v>-0.01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-0.01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  <c r="U616" s="4">
        <v>0</v>
      </c>
      <c r="V616" s="4">
        <v>0</v>
      </c>
      <c r="W616" s="4">
        <v>0</v>
      </c>
      <c r="X616" s="4">
        <v>0</v>
      </c>
      <c r="Y616" s="4">
        <v>0</v>
      </c>
      <c r="Z616" s="4">
        <v>0</v>
      </c>
      <c r="AA616" s="4">
        <v>0</v>
      </c>
      <c r="AB616" s="4">
        <v>0</v>
      </c>
      <c r="AC616" s="4">
        <v>0</v>
      </c>
      <c r="AE616" s="4" t="s">
        <v>182</v>
      </c>
      <c r="AF616" s="4" t="s">
        <v>288</v>
      </c>
      <c r="AG616" s="4" t="s">
        <v>289</v>
      </c>
      <c r="AH616" s="4" t="s">
        <v>270</v>
      </c>
      <c r="AJ616" s="4" t="s">
        <v>288</v>
      </c>
      <c r="AK616" s="4" t="s">
        <v>302</v>
      </c>
      <c r="AL616" s="4" t="s">
        <v>402</v>
      </c>
      <c r="AM616" s="4" t="s">
        <v>389</v>
      </c>
      <c r="AO616" s="4">
        <v>117</v>
      </c>
      <c r="AP616" s="4">
        <v>10</v>
      </c>
      <c r="AQ616" s="4">
        <v>101030</v>
      </c>
      <c r="AR616" s="4">
        <v>2013</v>
      </c>
      <c r="AS616" s="4">
        <v>7</v>
      </c>
      <c r="AU616" s="4">
        <v>1</v>
      </c>
      <c r="AV616" s="4">
        <v>4</v>
      </c>
      <c r="AW616" s="4">
        <v>5</v>
      </c>
      <c r="AX616" s="4">
        <v>23</v>
      </c>
      <c r="AZ616" s="4">
        <v>1</v>
      </c>
      <c r="BA616" s="4">
        <v>6</v>
      </c>
      <c r="BB616" s="4">
        <v>101</v>
      </c>
      <c r="BC616" s="4">
        <v>16</v>
      </c>
      <c r="BD616" s="4">
        <v>0</v>
      </c>
      <c r="BE616" s="4">
        <v>0</v>
      </c>
      <c r="BF616" s="4">
        <v>-366833017</v>
      </c>
      <c r="BJ616" s="6">
        <v>2010</v>
      </c>
      <c r="BK616" s="7">
        <f t="shared" si="22"/>
        <v>-0.01</v>
      </c>
      <c r="BL616" s="4" t="str">
        <f t="shared" si="23"/>
        <v>Utility Steam Production</v>
      </c>
    </row>
    <row r="617" spans="1:64" hidden="1" x14ac:dyDescent="0.2">
      <c r="A617" s="4">
        <v>2020</v>
      </c>
      <c r="B617" s="4" t="s">
        <v>11</v>
      </c>
      <c r="C617" s="4" t="s">
        <v>178</v>
      </c>
      <c r="D617" s="4" t="s">
        <v>230</v>
      </c>
      <c r="E617" s="4" t="s">
        <v>401</v>
      </c>
      <c r="F617" s="4" t="s">
        <v>301</v>
      </c>
      <c r="H617" s="4">
        <v>37287.71</v>
      </c>
      <c r="I617" s="4">
        <v>0</v>
      </c>
      <c r="J617" s="4">
        <v>0</v>
      </c>
      <c r="K617" s="4">
        <v>0</v>
      </c>
      <c r="L617" s="4">
        <v>0</v>
      </c>
      <c r="M617" s="4">
        <v>13.32</v>
      </c>
      <c r="N617" s="4">
        <v>36896.36</v>
      </c>
      <c r="O617" s="4">
        <v>0</v>
      </c>
      <c r="P617" s="4">
        <v>0</v>
      </c>
      <c r="Q617" s="4">
        <v>0</v>
      </c>
      <c r="R617" s="4">
        <v>0</v>
      </c>
      <c r="S617" s="4">
        <v>0</v>
      </c>
      <c r="T617" s="4">
        <v>0</v>
      </c>
      <c r="U617" s="4">
        <v>0</v>
      </c>
      <c r="V617" s="4">
        <v>0</v>
      </c>
      <c r="W617" s="4">
        <v>0</v>
      </c>
      <c r="X617" s="4">
        <v>0</v>
      </c>
      <c r="Y617" s="4">
        <v>84.79</v>
      </c>
      <c r="Z617" s="4">
        <v>13.32</v>
      </c>
      <c r="AA617" s="4">
        <v>0</v>
      </c>
      <c r="AB617" s="4">
        <v>0</v>
      </c>
      <c r="AC617" s="4">
        <v>0</v>
      </c>
      <c r="AE617" s="4" t="s">
        <v>182</v>
      </c>
      <c r="AF617" s="4" t="s">
        <v>288</v>
      </c>
      <c r="AG617" s="4" t="s">
        <v>289</v>
      </c>
      <c r="AH617" s="4" t="s">
        <v>270</v>
      </c>
      <c r="AJ617" s="4" t="s">
        <v>288</v>
      </c>
      <c r="AK617" s="4" t="s">
        <v>302</v>
      </c>
      <c r="AL617" s="4" t="s">
        <v>402</v>
      </c>
      <c r="AM617" s="4" t="s">
        <v>187</v>
      </c>
      <c r="AO617" s="4">
        <v>117</v>
      </c>
      <c r="AP617" s="4">
        <v>10</v>
      </c>
      <c r="AQ617" s="4">
        <v>607</v>
      </c>
      <c r="AR617" s="4">
        <v>2013</v>
      </c>
      <c r="AS617" s="4">
        <v>7</v>
      </c>
      <c r="AU617" s="4">
        <v>1</v>
      </c>
      <c r="AV617" s="4">
        <v>4</v>
      </c>
      <c r="AW617" s="4">
        <v>5</v>
      </c>
      <c r="AX617" s="4">
        <v>23</v>
      </c>
      <c r="AZ617" s="4">
        <v>1</v>
      </c>
      <c r="BA617" s="4">
        <v>6</v>
      </c>
      <c r="BB617" s="4">
        <v>101</v>
      </c>
      <c r="BC617" s="4">
        <v>0</v>
      </c>
      <c r="BD617" s="4">
        <v>0</v>
      </c>
      <c r="BE617" s="4">
        <v>0</v>
      </c>
      <c r="BF617" s="4">
        <v>-366832694</v>
      </c>
      <c r="BJ617" s="6">
        <v>2010</v>
      </c>
      <c r="BK617" s="7">
        <f t="shared" si="22"/>
        <v>0</v>
      </c>
      <c r="BL617" s="4" t="str">
        <f>'Generic Tax Classes'!$A$2</f>
        <v>Utility Steam Production</v>
      </c>
    </row>
    <row r="618" spans="1:64" hidden="1" x14ac:dyDescent="0.2">
      <c r="A618" s="4">
        <v>2020</v>
      </c>
      <c r="B618" s="4" t="s">
        <v>11</v>
      </c>
      <c r="C618" s="4" t="s">
        <v>178</v>
      </c>
      <c r="D618" s="4" t="s">
        <v>230</v>
      </c>
      <c r="E618" s="4" t="s">
        <v>401</v>
      </c>
      <c r="F618" s="4" t="s">
        <v>301</v>
      </c>
      <c r="H618" s="4">
        <v>11441.59</v>
      </c>
      <c r="I618" s="4">
        <v>0.01</v>
      </c>
      <c r="J618" s="4">
        <v>0</v>
      </c>
      <c r="K618" s="4">
        <v>0</v>
      </c>
      <c r="L618" s="4">
        <v>0</v>
      </c>
      <c r="M618" s="4">
        <v>4.09</v>
      </c>
      <c r="N618" s="4">
        <v>11321.51</v>
      </c>
      <c r="O618" s="4">
        <v>0.01</v>
      </c>
      <c r="P618" s="4">
        <v>0</v>
      </c>
      <c r="Q618" s="4">
        <v>0</v>
      </c>
      <c r="R618" s="4">
        <v>0</v>
      </c>
      <c r="S618" s="4">
        <v>0</v>
      </c>
      <c r="T618" s="4">
        <v>0</v>
      </c>
      <c r="U618" s="4">
        <v>0</v>
      </c>
      <c r="V618" s="4">
        <v>0</v>
      </c>
      <c r="W618" s="4">
        <v>0</v>
      </c>
      <c r="X618" s="4">
        <v>0</v>
      </c>
      <c r="Y618" s="4">
        <v>26.02</v>
      </c>
      <c r="Z618" s="4">
        <v>4.09</v>
      </c>
      <c r="AA618" s="4">
        <v>0</v>
      </c>
      <c r="AB618" s="4">
        <v>0</v>
      </c>
      <c r="AC618" s="4">
        <v>0</v>
      </c>
      <c r="AE618" s="4" t="s">
        <v>182</v>
      </c>
      <c r="AF618" s="4" t="s">
        <v>288</v>
      </c>
      <c r="AG618" s="4" t="s">
        <v>289</v>
      </c>
      <c r="AH618" s="4" t="s">
        <v>270</v>
      </c>
      <c r="AJ618" s="4" t="s">
        <v>288</v>
      </c>
      <c r="AK618" s="4" t="s">
        <v>302</v>
      </c>
      <c r="AL618" s="4" t="s">
        <v>402</v>
      </c>
      <c r="AM618" s="4" t="s">
        <v>187</v>
      </c>
      <c r="AO618" s="4">
        <v>117</v>
      </c>
      <c r="AP618" s="4">
        <v>10</v>
      </c>
      <c r="AQ618" s="4">
        <v>607</v>
      </c>
      <c r="AR618" s="4">
        <v>2013</v>
      </c>
      <c r="AS618" s="4">
        <v>7</v>
      </c>
      <c r="AU618" s="4">
        <v>1</v>
      </c>
      <c r="AV618" s="4">
        <v>4</v>
      </c>
      <c r="AW618" s="4">
        <v>5</v>
      </c>
      <c r="AX618" s="4">
        <v>23</v>
      </c>
      <c r="AZ618" s="4">
        <v>1</v>
      </c>
      <c r="BA618" s="4">
        <v>6</v>
      </c>
      <c r="BB618" s="4">
        <v>101</v>
      </c>
      <c r="BC618" s="4">
        <v>0</v>
      </c>
      <c r="BD618" s="4">
        <v>0</v>
      </c>
      <c r="BE618" s="4">
        <v>0</v>
      </c>
      <c r="BF618" s="4">
        <v>-366832692</v>
      </c>
      <c r="BJ618" s="6">
        <v>2010</v>
      </c>
      <c r="BK618" s="7">
        <f t="shared" si="22"/>
        <v>0.01</v>
      </c>
      <c r="BL618" s="4" t="str">
        <f>'Generic Tax Classes'!$A$2</f>
        <v>Utility Steam Production</v>
      </c>
    </row>
    <row r="619" spans="1:64" hidden="1" x14ac:dyDescent="0.2">
      <c r="A619" s="4">
        <v>2020</v>
      </c>
      <c r="B619" s="4" t="s">
        <v>11</v>
      </c>
      <c r="C619" s="4" t="s">
        <v>178</v>
      </c>
      <c r="D619" s="4" t="s">
        <v>383</v>
      </c>
      <c r="E619" s="4" t="s">
        <v>403</v>
      </c>
      <c r="F619" s="4" t="s">
        <v>348</v>
      </c>
      <c r="H619" s="4">
        <v>215.15</v>
      </c>
      <c r="I619" s="4">
        <v>107.58</v>
      </c>
      <c r="J619" s="4">
        <v>107.58</v>
      </c>
      <c r="K619" s="4">
        <v>0</v>
      </c>
      <c r="L619" s="4">
        <v>0</v>
      </c>
      <c r="M619" s="4">
        <v>0</v>
      </c>
      <c r="N619" s="4">
        <v>215.15</v>
      </c>
      <c r="O619" s="4">
        <v>107.58</v>
      </c>
      <c r="P619" s="4">
        <v>107.58</v>
      </c>
      <c r="Q619" s="4">
        <v>0</v>
      </c>
      <c r="R619" s="4">
        <v>0</v>
      </c>
      <c r="S619" s="4">
        <v>0</v>
      </c>
      <c r="T619" s="4">
        <v>0</v>
      </c>
      <c r="U619" s="4">
        <v>0</v>
      </c>
      <c r="V619" s="4">
        <v>0</v>
      </c>
      <c r="W619" s="4">
        <v>0</v>
      </c>
      <c r="X619" s="4">
        <v>0</v>
      </c>
      <c r="Y619" s="4">
        <v>0</v>
      </c>
      <c r="Z619" s="4">
        <v>0</v>
      </c>
      <c r="AA619" s="4">
        <v>0</v>
      </c>
      <c r="AB619" s="4">
        <v>0</v>
      </c>
      <c r="AC619" s="4">
        <v>0</v>
      </c>
      <c r="AG619" s="4" t="s">
        <v>289</v>
      </c>
      <c r="AH619" s="4" t="s">
        <v>270</v>
      </c>
      <c r="AJ619" s="4" t="s">
        <v>288</v>
      </c>
      <c r="AK619" s="4" t="s">
        <v>349</v>
      </c>
      <c r="AL619" s="4" t="s">
        <v>359</v>
      </c>
      <c r="AM619" s="4" t="s">
        <v>389</v>
      </c>
      <c r="AO619" s="4">
        <v>117</v>
      </c>
      <c r="AP619" s="4">
        <v>10</v>
      </c>
      <c r="AQ619" s="4">
        <v>8015360</v>
      </c>
      <c r="AR619" s="4">
        <v>95</v>
      </c>
      <c r="AS619" s="4">
        <v>2</v>
      </c>
      <c r="AW619" s="4">
        <v>5</v>
      </c>
      <c r="AX619" s="4">
        <v>23</v>
      </c>
      <c r="AZ619" s="4">
        <v>1</v>
      </c>
      <c r="BA619" s="4">
        <v>2</v>
      </c>
      <c r="BB619" s="4">
        <v>100</v>
      </c>
      <c r="BC619" s="4">
        <v>16</v>
      </c>
      <c r="BD619" s="4">
        <v>0</v>
      </c>
      <c r="BE619" s="4">
        <v>0</v>
      </c>
      <c r="BF619" s="4">
        <v>-366833032</v>
      </c>
      <c r="BJ619" s="6">
        <v>2010</v>
      </c>
      <c r="BK619" s="7">
        <f t="shared" si="22"/>
        <v>0</v>
      </c>
      <c r="BL619" s="4" t="str">
        <f t="shared" si="23"/>
        <v>Cap Lease 1011 5 Yr Assets</v>
      </c>
    </row>
    <row r="620" spans="1:64" hidden="1" x14ac:dyDescent="0.2">
      <c r="A620" s="4">
        <v>2020</v>
      </c>
      <c r="B620" s="4" t="s">
        <v>11</v>
      </c>
      <c r="C620" s="4" t="s">
        <v>178</v>
      </c>
      <c r="D620" s="4" t="s">
        <v>385</v>
      </c>
      <c r="E620" s="4" t="s">
        <v>403</v>
      </c>
      <c r="F620" s="4" t="s">
        <v>348</v>
      </c>
      <c r="H620" s="4">
        <v>55718.76</v>
      </c>
      <c r="I620" s="4">
        <v>27859.38</v>
      </c>
      <c r="J620" s="4">
        <v>27859.38</v>
      </c>
      <c r="K620" s="4">
        <v>0</v>
      </c>
      <c r="L620" s="4">
        <v>0</v>
      </c>
      <c r="M620" s="4">
        <v>0</v>
      </c>
      <c r="N620" s="4">
        <v>55718.76</v>
      </c>
      <c r="O620" s="4">
        <v>27859.38</v>
      </c>
      <c r="P620" s="4">
        <v>27859.38</v>
      </c>
      <c r="Q620" s="4">
        <v>0</v>
      </c>
      <c r="R620" s="4">
        <v>0</v>
      </c>
      <c r="S620" s="4">
        <v>0</v>
      </c>
      <c r="T620" s="4">
        <v>0</v>
      </c>
      <c r="U620" s="4">
        <v>0</v>
      </c>
      <c r="V620" s="4">
        <v>0</v>
      </c>
      <c r="W620" s="4">
        <v>0</v>
      </c>
      <c r="X620" s="4">
        <v>0</v>
      </c>
      <c r="Y620" s="4">
        <v>0</v>
      </c>
      <c r="Z620" s="4">
        <v>0</v>
      </c>
      <c r="AA620" s="4">
        <v>0</v>
      </c>
      <c r="AB620" s="4">
        <v>0</v>
      </c>
      <c r="AC620" s="4">
        <v>0</v>
      </c>
      <c r="AG620" s="4" t="s">
        <v>289</v>
      </c>
      <c r="AH620" s="4" t="s">
        <v>270</v>
      </c>
      <c r="AJ620" s="4" t="s">
        <v>288</v>
      </c>
      <c r="AK620" s="4" t="s">
        <v>349</v>
      </c>
      <c r="AL620" s="4" t="s">
        <v>359</v>
      </c>
      <c r="AM620" s="4" t="s">
        <v>187</v>
      </c>
      <c r="AO620" s="4">
        <v>117</v>
      </c>
      <c r="AP620" s="4">
        <v>10</v>
      </c>
      <c r="AQ620" s="4">
        <v>173</v>
      </c>
      <c r="AR620" s="4">
        <v>95</v>
      </c>
      <c r="AS620" s="4">
        <v>2</v>
      </c>
      <c r="AW620" s="4">
        <v>5</v>
      </c>
      <c r="AX620" s="4">
        <v>23</v>
      </c>
      <c r="AZ620" s="4">
        <v>1</v>
      </c>
      <c r="BA620" s="4">
        <v>2</v>
      </c>
      <c r="BB620" s="4">
        <v>100</v>
      </c>
      <c r="BC620" s="4">
        <v>0</v>
      </c>
      <c r="BD620" s="4">
        <v>0</v>
      </c>
      <c r="BE620" s="4">
        <v>0</v>
      </c>
      <c r="BF620" s="4">
        <v>-366832689</v>
      </c>
      <c r="BJ620" s="6">
        <v>2010</v>
      </c>
      <c r="BK620" s="7">
        <f t="shared" si="22"/>
        <v>0</v>
      </c>
      <c r="BL620" s="4" t="str">
        <f t="shared" si="23"/>
        <v>Cap Lease 1011 5 Yr Mitchell</v>
      </c>
    </row>
    <row r="621" spans="1:64" hidden="1" x14ac:dyDescent="0.2">
      <c r="A621" s="4">
        <v>2020</v>
      </c>
      <c r="B621" s="4" t="s">
        <v>11</v>
      </c>
      <c r="C621" s="4" t="s">
        <v>178</v>
      </c>
      <c r="D621" s="4" t="s">
        <v>385</v>
      </c>
      <c r="E621" s="4" t="s">
        <v>403</v>
      </c>
      <c r="F621" s="4" t="s">
        <v>348</v>
      </c>
      <c r="H621" s="4">
        <v>0</v>
      </c>
      <c r="I621" s="4">
        <v>37373.26</v>
      </c>
      <c r="J621" s="4">
        <v>37373.26</v>
      </c>
      <c r="K621" s="4">
        <v>0</v>
      </c>
      <c r="L621" s="4">
        <v>0</v>
      </c>
      <c r="M621" s="4">
        <v>0</v>
      </c>
      <c r="N621" s="4">
        <v>0</v>
      </c>
      <c r="O621" s="4">
        <v>37373.26</v>
      </c>
      <c r="P621" s="4">
        <v>37373.26</v>
      </c>
      <c r="Q621" s="4">
        <v>0</v>
      </c>
      <c r="R621" s="4">
        <v>0</v>
      </c>
      <c r="S621" s="4">
        <v>0</v>
      </c>
      <c r="T621" s="4">
        <v>0</v>
      </c>
      <c r="U621" s="4">
        <v>0</v>
      </c>
      <c r="V621" s="4">
        <v>0</v>
      </c>
      <c r="W621" s="4">
        <v>0</v>
      </c>
      <c r="X621" s="4">
        <v>0</v>
      </c>
      <c r="Y621" s="4">
        <v>0</v>
      </c>
      <c r="Z621" s="4">
        <v>0</v>
      </c>
      <c r="AA621" s="4">
        <v>0</v>
      </c>
      <c r="AB621" s="4">
        <v>0</v>
      </c>
      <c r="AC621" s="4">
        <v>0</v>
      </c>
      <c r="AG621" s="4" t="s">
        <v>289</v>
      </c>
      <c r="AH621" s="4" t="s">
        <v>270</v>
      </c>
      <c r="AJ621" s="4" t="s">
        <v>288</v>
      </c>
      <c r="AK621" s="4" t="s">
        <v>349</v>
      </c>
      <c r="AL621" s="4" t="s">
        <v>359</v>
      </c>
      <c r="AM621" s="4" t="s">
        <v>187</v>
      </c>
      <c r="AO621" s="4">
        <v>117</v>
      </c>
      <c r="AP621" s="4">
        <v>10</v>
      </c>
      <c r="AQ621" s="4">
        <v>173</v>
      </c>
      <c r="AR621" s="4">
        <v>95</v>
      </c>
      <c r="AS621" s="4">
        <v>2</v>
      </c>
      <c r="AW621" s="4">
        <v>5</v>
      </c>
      <c r="AX621" s="4">
        <v>23</v>
      </c>
      <c r="AZ621" s="4">
        <v>1</v>
      </c>
      <c r="BA621" s="4">
        <v>2</v>
      </c>
      <c r="BB621" s="4">
        <v>100</v>
      </c>
      <c r="BC621" s="4">
        <v>0</v>
      </c>
      <c r="BD621" s="4">
        <v>0</v>
      </c>
      <c r="BE621" s="4">
        <v>0</v>
      </c>
      <c r="BF621" s="4">
        <v>-366832231</v>
      </c>
      <c r="BJ621" s="6">
        <v>2010</v>
      </c>
      <c r="BK621" s="7">
        <f t="shared" si="22"/>
        <v>0</v>
      </c>
      <c r="BL621" s="4" t="str">
        <f t="shared" si="23"/>
        <v>Cap Lease 1011 5 Yr Mitchell</v>
      </c>
    </row>
    <row r="622" spans="1:64" hidden="1" x14ac:dyDescent="0.2">
      <c r="A622" s="4">
        <v>2020</v>
      </c>
      <c r="B622" s="4" t="s">
        <v>11</v>
      </c>
      <c r="C622" s="4" t="s">
        <v>178</v>
      </c>
      <c r="D622" s="4" t="s">
        <v>386</v>
      </c>
      <c r="E622" s="4" t="s">
        <v>403</v>
      </c>
      <c r="F622" s="4" t="s">
        <v>303</v>
      </c>
      <c r="H622" s="4">
        <v>2448.9</v>
      </c>
      <c r="I622" s="4">
        <v>1224.45</v>
      </c>
      <c r="J622" s="4">
        <v>1224.45</v>
      </c>
      <c r="K622" s="4">
        <v>0</v>
      </c>
      <c r="L622" s="4">
        <v>0</v>
      </c>
      <c r="M622" s="4">
        <v>0</v>
      </c>
      <c r="N622" s="4">
        <v>2448.9</v>
      </c>
      <c r="O622" s="4">
        <v>1224.45</v>
      </c>
      <c r="P622" s="4">
        <v>1224.45</v>
      </c>
      <c r="Q622" s="4">
        <v>0</v>
      </c>
      <c r="R622" s="4">
        <v>0</v>
      </c>
      <c r="S622" s="4">
        <v>0</v>
      </c>
      <c r="T622" s="4">
        <v>0</v>
      </c>
      <c r="U622" s="4">
        <v>0</v>
      </c>
      <c r="V622" s="4">
        <v>0</v>
      </c>
      <c r="W622" s="4">
        <v>0</v>
      </c>
      <c r="X622" s="4">
        <v>0</v>
      </c>
      <c r="Y622" s="4">
        <v>0</v>
      </c>
      <c r="Z622" s="4">
        <v>0</v>
      </c>
      <c r="AA622" s="4">
        <v>0</v>
      </c>
      <c r="AB622" s="4">
        <v>0</v>
      </c>
      <c r="AC622" s="4">
        <v>0</v>
      </c>
      <c r="AG622" s="4" t="s">
        <v>289</v>
      </c>
      <c r="AH622" s="4" t="s">
        <v>270</v>
      </c>
      <c r="AJ622" s="4" t="s">
        <v>288</v>
      </c>
      <c r="AK622" s="4" t="s">
        <v>304</v>
      </c>
      <c r="AL622" s="4" t="s">
        <v>359</v>
      </c>
      <c r="AM622" s="4" t="s">
        <v>389</v>
      </c>
      <c r="AO622" s="4">
        <v>117</v>
      </c>
      <c r="AP622" s="4">
        <v>10</v>
      </c>
      <c r="AQ622" s="4">
        <v>8015366</v>
      </c>
      <c r="AR622" s="4">
        <v>95</v>
      </c>
      <c r="AS622" s="4">
        <v>3</v>
      </c>
      <c r="AW622" s="4">
        <v>5</v>
      </c>
      <c r="AX622" s="4">
        <v>23</v>
      </c>
      <c r="AZ622" s="4">
        <v>1</v>
      </c>
      <c r="BA622" s="4">
        <v>3</v>
      </c>
      <c r="BB622" s="4">
        <v>100</v>
      </c>
      <c r="BC622" s="4">
        <v>16</v>
      </c>
      <c r="BD622" s="4">
        <v>0</v>
      </c>
      <c r="BE622" s="4">
        <v>0</v>
      </c>
      <c r="BF622" s="4">
        <v>-366833015</v>
      </c>
      <c r="BJ622" s="6">
        <v>2010</v>
      </c>
      <c r="BK622" s="7">
        <f t="shared" si="22"/>
        <v>0</v>
      </c>
      <c r="BL622" s="4" t="str">
        <f t="shared" si="23"/>
        <v>Cap Lease 1011 7 Yr Assets</v>
      </c>
    </row>
    <row r="623" spans="1:64" hidden="1" x14ac:dyDescent="0.2">
      <c r="A623" s="4">
        <v>2020</v>
      </c>
      <c r="B623" s="4" t="s">
        <v>11</v>
      </c>
      <c r="C623" s="4" t="s">
        <v>178</v>
      </c>
      <c r="D623" s="4" t="s">
        <v>387</v>
      </c>
      <c r="E623" s="4" t="s">
        <v>403</v>
      </c>
      <c r="F623" s="4" t="s">
        <v>303</v>
      </c>
      <c r="H623" s="4">
        <v>1184.78</v>
      </c>
      <c r="I623" s="4">
        <v>592.39</v>
      </c>
      <c r="J623" s="4">
        <v>592.39</v>
      </c>
      <c r="K623" s="4">
        <v>0</v>
      </c>
      <c r="L623" s="4">
        <v>0</v>
      </c>
      <c r="M623" s="4">
        <v>0</v>
      </c>
      <c r="N623" s="4">
        <v>1184.78</v>
      </c>
      <c r="O623" s="4">
        <v>592.39</v>
      </c>
      <c r="P623" s="4">
        <v>592.39</v>
      </c>
      <c r="Q623" s="4">
        <v>0</v>
      </c>
      <c r="R623" s="4">
        <v>0</v>
      </c>
      <c r="S623" s="4">
        <v>0</v>
      </c>
      <c r="T623" s="4">
        <v>0</v>
      </c>
      <c r="U623" s="4">
        <v>0</v>
      </c>
      <c r="V623" s="4">
        <v>0</v>
      </c>
      <c r="W623" s="4">
        <v>0</v>
      </c>
      <c r="X623" s="4">
        <v>0</v>
      </c>
      <c r="Y623" s="4">
        <v>0</v>
      </c>
      <c r="Z623" s="4">
        <v>0</v>
      </c>
      <c r="AA623" s="4">
        <v>0</v>
      </c>
      <c r="AB623" s="4">
        <v>0</v>
      </c>
      <c r="AC623" s="4">
        <v>0</v>
      </c>
      <c r="AG623" s="4" t="s">
        <v>289</v>
      </c>
      <c r="AH623" s="4" t="s">
        <v>270</v>
      </c>
      <c r="AJ623" s="4" t="s">
        <v>288</v>
      </c>
      <c r="AK623" s="4" t="s">
        <v>304</v>
      </c>
      <c r="AL623" s="4" t="s">
        <v>359</v>
      </c>
      <c r="AM623" s="4" t="s">
        <v>187</v>
      </c>
      <c r="AO623" s="4">
        <v>117</v>
      </c>
      <c r="AP623" s="4">
        <v>10</v>
      </c>
      <c r="AQ623" s="4">
        <v>188</v>
      </c>
      <c r="AR623" s="4">
        <v>95</v>
      </c>
      <c r="AS623" s="4">
        <v>3</v>
      </c>
      <c r="AW623" s="4">
        <v>5</v>
      </c>
      <c r="AX623" s="4">
        <v>23</v>
      </c>
      <c r="AZ623" s="4">
        <v>1</v>
      </c>
      <c r="BA623" s="4">
        <v>3</v>
      </c>
      <c r="BB623" s="4">
        <v>100</v>
      </c>
      <c r="BC623" s="4">
        <v>0</v>
      </c>
      <c r="BD623" s="4">
        <v>0</v>
      </c>
      <c r="BE623" s="4">
        <v>0</v>
      </c>
      <c r="BF623" s="4">
        <v>-366832690</v>
      </c>
      <c r="BJ623" s="6">
        <v>2010</v>
      </c>
      <c r="BK623" s="7">
        <f t="shared" si="22"/>
        <v>0</v>
      </c>
      <c r="BL623" s="4" t="str">
        <f t="shared" si="23"/>
        <v>Cap Lease 1011 7 Yr Mitchell</v>
      </c>
    </row>
    <row r="624" spans="1:64" hidden="1" x14ac:dyDescent="0.2">
      <c r="A624" s="4">
        <v>2020</v>
      </c>
      <c r="B624" s="4" t="s">
        <v>11</v>
      </c>
      <c r="C624" s="4" t="s">
        <v>178</v>
      </c>
      <c r="D624" s="4" t="s">
        <v>334</v>
      </c>
      <c r="E624" s="4" t="s">
        <v>403</v>
      </c>
      <c r="F624" s="4" t="s">
        <v>336</v>
      </c>
      <c r="H624" s="4">
        <v>0</v>
      </c>
      <c r="I624" s="4">
        <v>82.5</v>
      </c>
      <c r="J624" s="4">
        <v>82.5</v>
      </c>
      <c r="K624" s="4">
        <v>0</v>
      </c>
      <c r="L624" s="4">
        <v>0</v>
      </c>
      <c r="M624" s="4">
        <v>0</v>
      </c>
      <c r="N624" s="4">
        <v>0</v>
      </c>
      <c r="O624" s="4">
        <v>82.5</v>
      </c>
      <c r="P624" s="4">
        <v>82.5</v>
      </c>
      <c r="Q624" s="4">
        <v>0</v>
      </c>
      <c r="R624" s="4">
        <v>0</v>
      </c>
      <c r="S624" s="4">
        <v>0</v>
      </c>
      <c r="T624" s="4">
        <v>0</v>
      </c>
      <c r="U624" s="4">
        <v>0</v>
      </c>
      <c r="V624" s="4">
        <v>0</v>
      </c>
      <c r="W624" s="4">
        <v>0</v>
      </c>
      <c r="X624" s="4">
        <v>0</v>
      </c>
      <c r="Y624" s="4">
        <v>0</v>
      </c>
      <c r="Z624" s="4">
        <v>0</v>
      </c>
      <c r="AA624" s="4">
        <v>0</v>
      </c>
      <c r="AB624" s="4">
        <v>0</v>
      </c>
      <c r="AC624" s="4">
        <v>0</v>
      </c>
      <c r="AG624" s="4" t="s">
        <v>289</v>
      </c>
      <c r="AH624" s="4" t="s">
        <v>270</v>
      </c>
      <c r="AJ624" s="4" t="s">
        <v>190</v>
      </c>
      <c r="AK624" s="4" t="s">
        <v>337</v>
      </c>
      <c r="AL624" s="4" t="s">
        <v>359</v>
      </c>
      <c r="AM624" s="4" t="s">
        <v>187</v>
      </c>
      <c r="AO624" s="4">
        <v>117</v>
      </c>
      <c r="AP624" s="4">
        <v>10</v>
      </c>
      <c r="AQ624" s="4">
        <v>8015103</v>
      </c>
      <c r="AR624" s="4">
        <v>95</v>
      </c>
      <c r="AS624" s="4">
        <v>712</v>
      </c>
      <c r="AW624" s="4">
        <v>5</v>
      </c>
      <c r="AX624" s="4">
        <v>23</v>
      </c>
      <c r="AZ624" s="4">
        <v>3</v>
      </c>
      <c r="BA624" s="4">
        <v>1</v>
      </c>
      <c r="BB624" s="4">
        <v>100</v>
      </c>
      <c r="BC624" s="4">
        <v>0</v>
      </c>
      <c r="BD624" s="4">
        <v>0</v>
      </c>
      <c r="BE624" s="4">
        <v>0</v>
      </c>
      <c r="BF624" s="4">
        <v>-366832979</v>
      </c>
      <c r="BJ624" s="6">
        <v>2010</v>
      </c>
      <c r="BK624" s="7">
        <f t="shared" si="22"/>
        <v>0</v>
      </c>
      <c r="BL624" s="4" t="str">
        <f t="shared" si="23"/>
        <v>Software</v>
      </c>
    </row>
    <row r="625" spans="1:64" hidden="1" x14ac:dyDescent="0.2">
      <c r="A625" s="4">
        <v>2020</v>
      </c>
      <c r="B625" s="4" t="s">
        <v>11</v>
      </c>
      <c r="C625" s="4" t="s">
        <v>178</v>
      </c>
      <c r="D625" s="4" t="s">
        <v>338</v>
      </c>
      <c r="E625" s="4" t="s">
        <v>403</v>
      </c>
      <c r="F625" s="4" t="s">
        <v>336</v>
      </c>
      <c r="H625" s="4">
        <v>0</v>
      </c>
      <c r="I625" s="4">
        <v>188.03</v>
      </c>
      <c r="J625" s="4">
        <v>188.03</v>
      </c>
      <c r="K625" s="4">
        <v>0</v>
      </c>
      <c r="L625" s="4">
        <v>0</v>
      </c>
      <c r="M625" s="4">
        <v>0</v>
      </c>
      <c r="N625" s="4">
        <v>0</v>
      </c>
      <c r="O625" s="4">
        <v>188.03</v>
      </c>
      <c r="P625" s="4">
        <v>188.03</v>
      </c>
      <c r="Q625" s="4">
        <v>0</v>
      </c>
      <c r="R625" s="4">
        <v>0</v>
      </c>
      <c r="S625" s="4">
        <v>0</v>
      </c>
      <c r="T625" s="4">
        <v>0</v>
      </c>
      <c r="U625" s="4">
        <v>0</v>
      </c>
      <c r="V625" s="4">
        <v>0</v>
      </c>
      <c r="W625" s="4">
        <v>0</v>
      </c>
      <c r="X625" s="4">
        <v>0</v>
      </c>
      <c r="Y625" s="4">
        <v>0</v>
      </c>
      <c r="Z625" s="4">
        <v>0</v>
      </c>
      <c r="AA625" s="4">
        <v>0</v>
      </c>
      <c r="AB625" s="4">
        <v>0</v>
      </c>
      <c r="AC625" s="4">
        <v>0</v>
      </c>
      <c r="AG625" s="4" t="s">
        <v>289</v>
      </c>
      <c r="AH625" s="4" t="s">
        <v>270</v>
      </c>
      <c r="AJ625" s="4" t="s">
        <v>190</v>
      </c>
      <c r="AK625" s="4" t="s">
        <v>337</v>
      </c>
      <c r="AL625" s="4" t="s">
        <v>359</v>
      </c>
      <c r="AM625" s="4" t="s">
        <v>187</v>
      </c>
      <c r="AO625" s="4">
        <v>117</v>
      </c>
      <c r="AP625" s="4">
        <v>10</v>
      </c>
      <c r="AQ625" s="4">
        <v>280</v>
      </c>
      <c r="AR625" s="4">
        <v>95</v>
      </c>
      <c r="AS625" s="4">
        <v>712</v>
      </c>
      <c r="AW625" s="4">
        <v>5</v>
      </c>
      <c r="AX625" s="4">
        <v>23</v>
      </c>
      <c r="AZ625" s="4">
        <v>3</v>
      </c>
      <c r="BA625" s="4">
        <v>1</v>
      </c>
      <c r="BB625" s="4">
        <v>100</v>
      </c>
      <c r="BC625" s="4">
        <v>0</v>
      </c>
      <c r="BD625" s="4">
        <v>0</v>
      </c>
      <c r="BE625" s="4">
        <v>0</v>
      </c>
      <c r="BF625" s="4">
        <v>-366832756</v>
      </c>
      <c r="BJ625" s="6">
        <v>2010</v>
      </c>
      <c r="BK625" s="7">
        <f t="shared" si="22"/>
        <v>0</v>
      </c>
      <c r="BL625" s="4" t="str">
        <f t="shared" si="23"/>
        <v>Software Mitchell</v>
      </c>
    </row>
    <row r="626" spans="1:64" hidden="1" x14ac:dyDescent="0.2">
      <c r="A626" s="4">
        <v>2020</v>
      </c>
      <c r="B626" s="4" t="s">
        <v>11</v>
      </c>
      <c r="C626" s="4" t="s">
        <v>178</v>
      </c>
      <c r="D626" s="4" t="s">
        <v>338</v>
      </c>
      <c r="E626" s="4" t="s">
        <v>403</v>
      </c>
      <c r="F626" s="4" t="s">
        <v>336</v>
      </c>
      <c r="H626" s="4">
        <v>0</v>
      </c>
      <c r="I626" s="4">
        <v>204.11</v>
      </c>
      <c r="J626" s="4">
        <v>204.11</v>
      </c>
      <c r="K626" s="4">
        <v>0</v>
      </c>
      <c r="L626" s="4">
        <v>0</v>
      </c>
      <c r="M626" s="4">
        <v>0</v>
      </c>
      <c r="N626" s="4">
        <v>0</v>
      </c>
      <c r="O626" s="4">
        <v>204.11</v>
      </c>
      <c r="P626" s="4">
        <v>204.11</v>
      </c>
      <c r="Q626" s="4">
        <v>0</v>
      </c>
      <c r="R626" s="4">
        <v>0</v>
      </c>
      <c r="S626" s="4">
        <v>0</v>
      </c>
      <c r="T626" s="4">
        <v>0</v>
      </c>
      <c r="U626" s="4">
        <v>0</v>
      </c>
      <c r="V626" s="4">
        <v>0</v>
      </c>
      <c r="W626" s="4">
        <v>0</v>
      </c>
      <c r="X626" s="4">
        <v>0</v>
      </c>
      <c r="Y626" s="4">
        <v>0</v>
      </c>
      <c r="Z626" s="4">
        <v>0</v>
      </c>
      <c r="AA626" s="4">
        <v>0</v>
      </c>
      <c r="AB626" s="4">
        <v>0</v>
      </c>
      <c r="AC626" s="4">
        <v>0</v>
      </c>
      <c r="AG626" s="4" t="s">
        <v>289</v>
      </c>
      <c r="AH626" s="4" t="s">
        <v>270</v>
      </c>
      <c r="AJ626" s="4" t="s">
        <v>190</v>
      </c>
      <c r="AK626" s="4" t="s">
        <v>337</v>
      </c>
      <c r="AL626" s="4" t="s">
        <v>359</v>
      </c>
      <c r="AM626" s="4" t="s">
        <v>187</v>
      </c>
      <c r="AO626" s="4">
        <v>117</v>
      </c>
      <c r="AP626" s="4">
        <v>10</v>
      </c>
      <c r="AQ626" s="4">
        <v>280</v>
      </c>
      <c r="AR626" s="4">
        <v>95</v>
      </c>
      <c r="AS626" s="4">
        <v>712</v>
      </c>
      <c r="AW626" s="4">
        <v>5</v>
      </c>
      <c r="AX626" s="4">
        <v>23</v>
      </c>
      <c r="AZ626" s="4">
        <v>3</v>
      </c>
      <c r="BA626" s="4">
        <v>1</v>
      </c>
      <c r="BB626" s="4">
        <v>100</v>
      </c>
      <c r="BC626" s="4">
        <v>0</v>
      </c>
      <c r="BD626" s="4">
        <v>0</v>
      </c>
      <c r="BE626" s="4">
        <v>0</v>
      </c>
      <c r="BF626" s="4">
        <v>-366832695</v>
      </c>
      <c r="BJ626" s="6">
        <v>2010</v>
      </c>
      <c r="BK626" s="7">
        <f t="shared" si="22"/>
        <v>0</v>
      </c>
      <c r="BL626" s="4" t="str">
        <f t="shared" si="23"/>
        <v>Software Mitchell</v>
      </c>
    </row>
    <row r="627" spans="1:64" hidden="1" x14ac:dyDescent="0.2">
      <c r="A627" s="4">
        <v>2020</v>
      </c>
      <c r="B627" s="4" t="s">
        <v>11</v>
      </c>
      <c r="C627" s="4" t="s">
        <v>178</v>
      </c>
      <c r="D627" s="4" t="s">
        <v>368</v>
      </c>
      <c r="E627" s="4" t="s">
        <v>403</v>
      </c>
      <c r="F627" s="4" t="s">
        <v>369</v>
      </c>
      <c r="H627" s="4">
        <v>343101.79</v>
      </c>
      <c r="I627" s="4">
        <v>174688.42</v>
      </c>
      <c r="J627" s="4">
        <v>117954.86</v>
      </c>
      <c r="K627" s="4">
        <v>10315.35</v>
      </c>
      <c r="L627" s="4">
        <v>0</v>
      </c>
      <c r="M627" s="4">
        <v>0</v>
      </c>
      <c r="N627" s="4">
        <v>343101.79</v>
      </c>
      <c r="O627" s="4">
        <v>174688.42</v>
      </c>
      <c r="P627" s="4">
        <v>128270.21</v>
      </c>
      <c r="Q627" s="4">
        <v>0</v>
      </c>
      <c r="R627" s="4">
        <v>0</v>
      </c>
      <c r="S627" s="4">
        <v>0</v>
      </c>
      <c r="T627" s="4">
        <v>0</v>
      </c>
      <c r="U627" s="4">
        <v>0</v>
      </c>
      <c r="V627" s="4">
        <v>0</v>
      </c>
      <c r="W627" s="4">
        <v>0</v>
      </c>
      <c r="X627" s="4">
        <v>0</v>
      </c>
      <c r="Y627" s="4">
        <v>0</v>
      </c>
      <c r="Z627" s="4">
        <v>0</v>
      </c>
      <c r="AA627" s="4">
        <v>0</v>
      </c>
      <c r="AB627" s="4">
        <v>0</v>
      </c>
      <c r="AC627" s="4">
        <v>0</v>
      </c>
      <c r="AE627" s="4" t="s">
        <v>182</v>
      </c>
      <c r="AF627" s="4" t="s">
        <v>288</v>
      </c>
      <c r="AG627" s="4" t="s">
        <v>289</v>
      </c>
      <c r="AH627" s="4" t="s">
        <v>270</v>
      </c>
      <c r="AJ627" s="4" t="s">
        <v>288</v>
      </c>
      <c r="AK627" s="4" t="s">
        <v>257</v>
      </c>
      <c r="AL627" s="4" t="s">
        <v>359</v>
      </c>
      <c r="AM627" s="4" t="s">
        <v>187</v>
      </c>
      <c r="AO627" s="4">
        <v>117</v>
      </c>
      <c r="AP627" s="4">
        <v>10</v>
      </c>
      <c r="AQ627" s="4">
        <v>626</v>
      </c>
      <c r="AR627" s="4">
        <v>95</v>
      </c>
      <c r="AS627" s="4">
        <v>5</v>
      </c>
      <c r="AU627" s="4">
        <v>1</v>
      </c>
      <c r="AV627" s="4">
        <v>4</v>
      </c>
      <c r="AW627" s="4">
        <v>5</v>
      </c>
      <c r="AX627" s="4">
        <v>23</v>
      </c>
      <c r="AZ627" s="4">
        <v>1</v>
      </c>
      <c r="BA627" s="4">
        <v>5</v>
      </c>
      <c r="BB627" s="4">
        <v>100</v>
      </c>
      <c r="BC627" s="4">
        <v>0</v>
      </c>
      <c r="BD627" s="4">
        <v>0</v>
      </c>
      <c r="BE627" s="4">
        <v>0</v>
      </c>
      <c r="BF627" s="4">
        <v>-366832688</v>
      </c>
      <c r="BJ627" s="6">
        <v>2010</v>
      </c>
      <c r="BK627" s="7">
        <f t="shared" si="22"/>
        <v>46418.210000000006</v>
      </c>
      <c r="BL627" s="4" t="str">
        <f>'Generic Tax Classes'!$A$3</f>
        <v>Utility Transmission Plant 15 YR</v>
      </c>
    </row>
    <row r="628" spans="1:64" hidden="1" x14ac:dyDescent="0.2">
      <c r="A628" s="4">
        <v>2020</v>
      </c>
      <c r="B628" s="4" t="s">
        <v>11</v>
      </c>
      <c r="C628" s="4" t="s">
        <v>178</v>
      </c>
      <c r="D628" s="4" t="s">
        <v>112</v>
      </c>
      <c r="E628" s="4" t="s">
        <v>403</v>
      </c>
      <c r="F628" s="4" t="s">
        <v>303</v>
      </c>
      <c r="H628" s="4">
        <v>132948.75</v>
      </c>
      <c r="I628" s="4">
        <v>67151.88</v>
      </c>
      <c r="J628" s="4">
        <v>67151.88</v>
      </c>
      <c r="K628" s="4">
        <v>0</v>
      </c>
      <c r="L628" s="4">
        <v>0</v>
      </c>
      <c r="M628" s="4">
        <v>0</v>
      </c>
      <c r="N628" s="4">
        <v>132948.75</v>
      </c>
      <c r="O628" s="4">
        <v>67151.88</v>
      </c>
      <c r="P628" s="4">
        <v>67151.88</v>
      </c>
      <c r="Q628" s="4">
        <v>0</v>
      </c>
      <c r="R628" s="4">
        <v>0</v>
      </c>
      <c r="S628" s="4">
        <v>0</v>
      </c>
      <c r="T628" s="4">
        <v>0</v>
      </c>
      <c r="U628" s="4">
        <v>0</v>
      </c>
      <c r="V628" s="4">
        <v>0</v>
      </c>
      <c r="W628" s="4">
        <v>0</v>
      </c>
      <c r="X628" s="4">
        <v>0</v>
      </c>
      <c r="Y628" s="4">
        <v>0</v>
      </c>
      <c r="Z628" s="4">
        <v>0</v>
      </c>
      <c r="AA628" s="4">
        <v>0</v>
      </c>
      <c r="AB628" s="4">
        <v>0</v>
      </c>
      <c r="AC628" s="4">
        <v>0</v>
      </c>
      <c r="AE628" s="4" t="s">
        <v>182</v>
      </c>
      <c r="AF628" s="4" t="s">
        <v>288</v>
      </c>
      <c r="AG628" s="4" t="s">
        <v>289</v>
      </c>
      <c r="AH628" s="4" t="s">
        <v>270</v>
      </c>
      <c r="AJ628" s="4" t="s">
        <v>288</v>
      </c>
      <c r="AK628" s="4" t="s">
        <v>304</v>
      </c>
      <c r="AL628" s="4" t="s">
        <v>359</v>
      </c>
      <c r="AM628" s="4" t="s">
        <v>389</v>
      </c>
      <c r="AO628" s="4">
        <v>117</v>
      </c>
      <c r="AP628" s="4">
        <v>10</v>
      </c>
      <c r="AQ628" s="4">
        <v>109040</v>
      </c>
      <c r="AR628" s="4">
        <v>95</v>
      </c>
      <c r="AS628" s="4">
        <v>3</v>
      </c>
      <c r="AU628" s="4">
        <v>1</v>
      </c>
      <c r="AV628" s="4">
        <v>4</v>
      </c>
      <c r="AW628" s="4">
        <v>5</v>
      </c>
      <c r="AX628" s="4">
        <v>23</v>
      </c>
      <c r="AZ628" s="4">
        <v>1</v>
      </c>
      <c r="BA628" s="4">
        <v>3</v>
      </c>
      <c r="BB628" s="4">
        <v>100</v>
      </c>
      <c r="BC628" s="4">
        <v>16</v>
      </c>
      <c r="BD628" s="4">
        <v>0</v>
      </c>
      <c r="BE628" s="4">
        <v>0</v>
      </c>
      <c r="BF628" s="4">
        <v>-366833048</v>
      </c>
      <c r="BJ628" s="6">
        <v>2010</v>
      </c>
      <c r="BK628" s="7">
        <f t="shared" si="22"/>
        <v>0</v>
      </c>
      <c r="BL628" s="4" t="str">
        <f t="shared" si="23"/>
        <v>Utility General Plant</v>
      </c>
    </row>
    <row r="629" spans="1:64" hidden="1" x14ac:dyDescent="0.2">
      <c r="A629" s="4">
        <v>2020</v>
      </c>
      <c r="B629" s="4" t="s">
        <v>11</v>
      </c>
      <c r="C629" s="4" t="s">
        <v>178</v>
      </c>
      <c r="D629" s="4" t="s">
        <v>104</v>
      </c>
      <c r="E629" s="4" t="s">
        <v>403</v>
      </c>
      <c r="F629" s="4" t="s">
        <v>301</v>
      </c>
      <c r="H629" s="4">
        <v>0</v>
      </c>
      <c r="I629" s="4">
        <v>-0.01</v>
      </c>
      <c r="J629" s="4">
        <v>-0.01</v>
      </c>
      <c r="K629" s="4">
        <v>0</v>
      </c>
      <c r="L629" s="4">
        <v>0</v>
      </c>
      <c r="M629" s="4">
        <v>0</v>
      </c>
      <c r="N629" s="4">
        <v>0</v>
      </c>
      <c r="O629" s="4">
        <v>-0.01</v>
      </c>
      <c r="P629" s="4">
        <v>-0.01</v>
      </c>
      <c r="Q629" s="4">
        <v>0</v>
      </c>
      <c r="R629" s="4">
        <v>0</v>
      </c>
      <c r="S629" s="4">
        <v>0</v>
      </c>
      <c r="T629" s="4">
        <v>0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  <c r="Z629" s="4">
        <v>0</v>
      </c>
      <c r="AA629" s="4">
        <v>0</v>
      </c>
      <c r="AB629" s="4">
        <v>0</v>
      </c>
      <c r="AC629" s="4">
        <v>0</v>
      </c>
      <c r="AE629" s="4" t="s">
        <v>182</v>
      </c>
      <c r="AF629" s="4" t="s">
        <v>288</v>
      </c>
      <c r="AG629" s="4" t="s">
        <v>289</v>
      </c>
      <c r="AH629" s="4" t="s">
        <v>270</v>
      </c>
      <c r="AJ629" s="4" t="s">
        <v>288</v>
      </c>
      <c r="AK629" s="4" t="s">
        <v>302</v>
      </c>
      <c r="AL629" s="4" t="s">
        <v>359</v>
      </c>
      <c r="AM629" s="4" t="s">
        <v>330</v>
      </c>
      <c r="AO629" s="4">
        <v>117</v>
      </c>
      <c r="AP629" s="4">
        <v>10</v>
      </c>
      <c r="AQ629" s="4">
        <v>101030</v>
      </c>
      <c r="AR629" s="4">
        <v>95</v>
      </c>
      <c r="AS629" s="4">
        <v>7</v>
      </c>
      <c r="AU629" s="4">
        <v>1</v>
      </c>
      <c r="AV629" s="4">
        <v>4</v>
      </c>
      <c r="AW629" s="4">
        <v>5</v>
      </c>
      <c r="AX629" s="4">
        <v>23</v>
      </c>
      <c r="AZ629" s="4">
        <v>1</v>
      </c>
      <c r="BA629" s="4">
        <v>6</v>
      </c>
      <c r="BB629" s="4">
        <v>100</v>
      </c>
      <c r="BC629" s="4">
        <v>57</v>
      </c>
      <c r="BD629" s="4">
        <v>0</v>
      </c>
      <c r="BE629" s="4">
        <v>0</v>
      </c>
      <c r="BF629" s="4">
        <v>-366832904</v>
      </c>
      <c r="BJ629" s="6">
        <v>2010</v>
      </c>
      <c r="BK629" s="7">
        <f t="shared" si="22"/>
        <v>0</v>
      </c>
      <c r="BL629" s="4" t="str">
        <f t="shared" si="23"/>
        <v>Utility Steam Production</v>
      </c>
    </row>
    <row r="630" spans="1:64" hidden="1" x14ac:dyDescent="0.2">
      <c r="A630" s="4">
        <v>2020</v>
      </c>
      <c r="B630" s="4" t="s">
        <v>11</v>
      </c>
      <c r="C630" s="4" t="s">
        <v>178</v>
      </c>
      <c r="D630" s="4" t="s">
        <v>230</v>
      </c>
      <c r="E630" s="4" t="s">
        <v>403</v>
      </c>
      <c r="F630" s="4" t="s">
        <v>301</v>
      </c>
      <c r="H630" s="4">
        <v>890980.62</v>
      </c>
      <c r="I630" s="4">
        <v>404252.14</v>
      </c>
      <c r="J630" s="4">
        <v>404252.14</v>
      </c>
      <c r="K630" s="4">
        <v>0</v>
      </c>
      <c r="L630" s="4">
        <v>0</v>
      </c>
      <c r="M630" s="4">
        <v>318.27</v>
      </c>
      <c r="N630" s="4">
        <v>881629.37</v>
      </c>
      <c r="O630" s="4">
        <v>403856.44</v>
      </c>
      <c r="P630" s="4">
        <v>403856.44</v>
      </c>
      <c r="Q630" s="4">
        <v>0</v>
      </c>
      <c r="R630" s="4">
        <v>395.7</v>
      </c>
      <c r="S630" s="4">
        <v>3294.22</v>
      </c>
      <c r="T630" s="4">
        <v>52679.12</v>
      </c>
      <c r="U630" s="4">
        <v>55973.34</v>
      </c>
      <c r="V630" s="4">
        <v>3294.22</v>
      </c>
      <c r="W630" s="4">
        <v>0</v>
      </c>
      <c r="X630" s="4">
        <v>0</v>
      </c>
      <c r="Y630" s="4">
        <v>2025.93</v>
      </c>
      <c r="Z630" s="4">
        <v>318.27</v>
      </c>
      <c r="AA630" s="4">
        <v>0</v>
      </c>
      <c r="AB630" s="4">
        <v>0</v>
      </c>
      <c r="AC630" s="4">
        <v>0</v>
      </c>
      <c r="AE630" s="4" t="s">
        <v>182</v>
      </c>
      <c r="AF630" s="4" t="s">
        <v>288</v>
      </c>
      <c r="AG630" s="4" t="s">
        <v>289</v>
      </c>
      <c r="AH630" s="4" t="s">
        <v>270</v>
      </c>
      <c r="AJ630" s="4" t="s">
        <v>288</v>
      </c>
      <c r="AK630" s="4" t="s">
        <v>302</v>
      </c>
      <c r="AL630" s="4" t="s">
        <v>359</v>
      </c>
      <c r="AM630" s="4" t="s">
        <v>330</v>
      </c>
      <c r="AO630" s="4">
        <v>117</v>
      </c>
      <c r="AP630" s="4">
        <v>10</v>
      </c>
      <c r="AQ630" s="4">
        <v>607</v>
      </c>
      <c r="AR630" s="4">
        <v>95</v>
      </c>
      <c r="AS630" s="4">
        <v>7</v>
      </c>
      <c r="AU630" s="4">
        <v>1</v>
      </c>
      <c r="AV630" s="4">
        <v>4</v>
      </c>
      <c r="AW630" s="4">
        <v>5</v>
      </c>
      <c r="AX630" s="4">
        <v>23</v>
      </c>
      <c r="AZ630" s="4">
        <v>1</v>
      </c>
      <c r="BA630" s="4">
        <v>6</v>
      </c>
      <c r="BB630" s="4">
        <v>100</v>
      </c>
      <c r="BC630" s="4">
        <v>57</v>
      </c>
      <c r="BD630" s="4">
        <v>0</v>
      </c>
      <c r="BE630" s="4">
        <v>0</v>
      </c>
      <c r="BF630" s="4">
        <v>-366832537</v>
      </c>
      <c r="BJ630" s="6">
        <v>2010</v>
      </c>
      <c r="BK630" s="7">
        <f t="shared" ref="BK630:BK688" si="24">O630-P630</f>
        <v>0</v>
      </c>
      <c r="BL630" s="4" t="str">
        <f>'Generic Tax Classes'!$A$2</f>
        <v>Utility Steam Production</v>
      </c>
    </row>
    <row r="631" spans="1:64" hidden="1" x14ac:dyDescent="0.2">
      <c r="A631" s="4">
        <v>2020</v>
      </c>
      <c r="B631" s="4" t="s">
        <v>11</v>
      </c>
      <c r="C631" s="4" t="s">
        <v>178</v>
      </c>
      <c r="D631" s="4" t="s">
        <v>230</v>
      </c>
      <c r="E631" s="4" t="s">
        <v>403</v>
      </c>
      <c r="F631" s="4" t="s">
        <v>301</v>
      </c>
      <c r="H631" s="4">
        <v>166139.01999999999</v>
      </c>
      <c r="I631" s="4">
        <v>108075.01</v>
      </c>
      <c r="J631" s="4">
        <v>57446.19</v>
      </c>
      <c r="K631" s="4">
        <v>4819.95</v>
      </c>
      <c r="L631" s="4">
        <v>0</v>
      </c>
      <c r="M631" s="4">
        <v>12.14</v>
      </c>
      <c r="N631" s="4">
        <v>164395.31</v>
      </c>
      <c r="O631" s="4">
        <v>107969.2</v>
      </c>
      <c r="P631" s="4">
        <v>62207.53</v>
      </c>
      <c r="Q631" s="4">
        <v>0</v>
      </c>
      <c r="R631" s="4">
        <v>105.81</v>
      </c>
      <c r="S631" s="4">
        <v>880.9</v>
      </c>
      <c r="T631" s="4">
        <v>14061.97</v>
      </c>
      <c r="U631" s="4">
        <v>14942.87</v>
      </c>
      <c r="V631" s="4">
        <v>880.9</v>
      </c>
      <c r="W631" s="4">
        <v>0</v>
      </c>
      <c r="X631" s="4">
        <v>0</v>
      </c>
      <c r="Y631" s="4">
        <v>377.77</v>
      </c>
      <c r="Z631" s="4">
        <v>59.35</v>
      </c>
      <c r="AA631" s="4">
        <v>0</v>
      </c>
      <c r="AB631" s="4">
        <v>0</v>
      </c>
      <c r="AC631" s="4">
        <v>0</v>
      </c>
      <c r="AE631" s="4" t="s">
        <v>182</v>
      </c>
      <c r="AF631" s="4" t="s">
        <v>288</v>
      </c>
      <c r="AG631" s="4" t="s">
        <v>289</v>
      </c>
      <c r="AH631" s="4" t="s">
        <v>270</v>
      </c>
      <c r="AJ631" s="4" t="s">
        <v>288</v>
      </c>
      <c r="AK631" s="4" t="s">
        <v>302</v>
      </c>
      <c r="AL631" s="4" t="s">
        <v>359</v>
      </c>
      <c r="AM631" s="4" t="s">
        <v>330</v>
      </c>
      <c r="AO631" s="4">
        <v>117</v>
      </c>
      <c r="AP631" s="4">
        <v>10</v>
      </c>
      <c r="AQ631" s="4">
        <v>607</v>
      </c>
      <c r="AR631" s="4">
        <v>95</v>
      </c>
      <c r="AS631" s="4">
        <v>7</v>
      </c>
      <c r="AU631" s="4">
        <v>1</v>
      </c>
      <c r="AV631" s="4">
        <v>4</v>
      </c>
      <c r="AW631" s="4">
        <v>5</v>
      </c>
      <c r="AX631" s="4">
        <v>23</v>
      </c>
      <c r="AZ631" s="4">
        <v>1</v>
      </c>
      <c r="BA631" s="4">
        <v>6</v>
      </c>
      <c r="BB631" s="4">
        <v>100</v>
      </c>
      <c r="BC631" s="4">
        <v>57</v>
      </c>
      <c r="BD631" s="4">
        <v>0</v>
      </c>
      <c r="BE631" s="4">
        <v>0</v>
      </c>
      <c r="BF631" s="4">
        <v>-366832536</v>
      </c>
      <c r="BJ631" s="6">
        <v>2010</v>
      </c>
      <c r="BK631" s="7">
        <f t="shared" si="24"/>
        <v>45761.67</v>
      </c>
      <c r="BL631" s="4" t="str">
        <f>'Generic Tax Classes'!$A$2</f>
        <v>Utility Steam Production</v>
      </c>
    </row>
    <row r="632" spans="1:64" hidden="1" x14ac:dyDescent="0.2">
      <c r="A632" s="4">
        <v>2020</v>
      </c>
      <c r="B632" s="4" t="s">
        <v>11</v>
      </c>
      <c r="C632" s="4" t="s">
        <v>178</v>
      </c>
      <c r="D632" s="4" t="s">
        <v>106</v>
      </c>
      <c r="E632" s="4" t="s">
        <v>403</v>
      </c>
      <c r="F632" s="4" t="s">
        <v>369</v>
      </c>
      <c r="H632" s="4">
        <v>21640.77</v>
      </c>
      <c r="I632" s="4">
        <v>10957.34</v>
      </c>
      <c r="J632" s="4">
        <v>7398.72</v>
      </c>
      <c r="K632" s="4">
        <v>647.03</v>
      </c>
      <c r="L632" s="4">
        <v>0</v>
      </c>
      <c r="M632" s="4">
        <v>0</v>
      </c>
      <c r="N632" s="4">
        <v>21640.77</v>
      </c>
      <c r="O632" s="4">
        <v>10957.34</v>
      </c>
      <c r="P632" s="4">
        <v>8045.75</v>
      </c>
      <c r="Q632" s="4">
        <v>0</v>
      </c>
      <c r="R632" s="4">
        <v>0</v>
      </c>
      <c r="S632" s="4">
        <v>0</v>
      </c>
      <c r="T632" s="4">
        <v>0</v>
      </c>
      <c r="U632" s="4">
        <v>0</v>
      </c>
      <c r="V632" s="4">
        <v>0</v>
      </c>
      <c r="W632" s="4">
        <v>0</v>
      </c>
      <c r="X632" s="4">
        <v>0</v>
      </c>
      <c r="Y632" s="4">
        <v>0</v>
      </c>
      <c r="Z632" s="4">
        <v>0</v>
      </c>
      <c r="AA632" s="4">
        <v>0</v>
      </c>
      <c r="AB632" s="4">
        <v>0</v>
      </c>
      <c r="AC632" s="4">
        <v>0</v>
      </c>
      <c r="AE632" s="4" t="s">
        <v>182</v>
      </c>
      <c r="AF632" s="4" t="s">
        <v>288</v>
      </c>
      <c r="AG632" s="4" t="s">
        <v>289</v>
      </c>
      <c r="AH632" s="4" t="s">
        <v>270</v>
      </c>
      <c r="AJ632" s="4" t="s">
        <v>288</v>
      </c>
      <c r="AK632" s="4" t="s">
        <v>257</v>
      </c>
      <c r="AL632" s="4" t="s">
        <v>359</v>
      </c>
      <c r="AM632" s="4" t="s">
        <v>389</v>
      </c>
      <c r="AO632" s="4">
        <v>117</v>
      </c>
      <c r="AP632" s="4">
        <v>10</v>
      </c>
      <c r="AQ632" s="4">
        <v>8015160</v>
      </c>
      <c r="AR632" s="4">
        <v>95</v>
      </c>
      <c r="AS632" s="4">
        <v>5</v>
      </c>
      <c r="AU632" s="4">
        <v>1</v>
      </c>
      <c r="AV632" s="4">
        <v>4</v>
      </c>
      <c r="AW632" s="4">
        <v>5</v>
      </c>
      <c r="AX632" s="4">
        <v>23</v>
      </c>
      <c r="AZ632" s="4">
        <v>1</v>
      </c>
      <c r="BA632" s="4">
        <v>5</v>
      </c>
      <c r="BB632" s="4">
        <v>100</v>
      </c>
      <c r="BC632" s="4">
        <v>16</v>
      </c>
      <c r="BD632" s="4">
        <v>0</v>
      </c>
      <c r="BE632" s="4">
        <v>0</v>
      </c>
      <c r="BF632" s="4">
        <v>-366833016</v>
      </c>
      <c r="BJ632" s="6">
        <v>2010</v>
      </c>
      <c r="BK632" s="7">
        <f t="shared" si="24"/>
        <v>2911.59</v>
      </c>
      <c r="BL632" s="4" t="str">
        <f t="shared" ref="BL632:BL686" si="25">D632</f>
        <v>Utility Transmission Plant 15 YR</v>
      </c>
    </row>
    <row r="633" spans="1:64" hidden="1" x14ac:dyDescent="0.2">
      <c r="A633" s="4">
        <v>2020</v>
      </c>
      <c r="B633" s="4" t="s">
        <v>11</v>
      </c>
      <c r="C633" s="4" t="s">
        <v>178</v>
      </c>
      <c r="D633" s="4" t="s">
        <v>104</v>
      </c>
      <c r="E633" s="4" t="s">
        <v>404</v>
      </c>
      <c r="F633" s="4" t="s">
        <v>301</v>
      </c>
      <c r="H633" s="4">
        <v>2026418.55</v>
      </c>
      <c r="I633" s="4">
        <v>3673964.55</v>
      </c>
      <c r="J633" s="4">
        <v>1952859.13</v>
      </c>
      <c r="K633" s="4">
        <v>163932.29999999999</v>
      </c>
      <c r="L633" s="4">
        <v>0</v>
      </c>
      <c r="M633" s="4">
        <v>0</v>
      </c>
      <c r="N633" s="4">
        <v>2026418.55</v>
      </c>
      <c r="O633" s="4">
        <v>3673964.55</v>
      </c>
      <c r="P633" s="4">
        <v>2116791.4300000002</v>
      </c>
      <c r="Q633" s="4">
        <v>0</v>
      </c>
      <c r="R633" s="4">
        <v>0</v>
      </c>
      <c r="S633" s="4">
        <v>0</v>
      </c>
      <c r="T633" s="4">
        <v>307897.61</v>
      </c>
      <c r="U633" s="4">
        <v>307897.61</v>
      </c>
      <c r="V633" s="4">
        <v>0</v>
      </c>
      <c r="W633" s="4">
        <v>0</v>
      </c>
      <c r="X633" s="4">
        <v>0</v>
      </c>
      <c r="Y633" s="4">
        <v>0</v>
      </c>
      <c r="Z633" s="4">
        <v>0</v>
      </c>
      <c r="AA633" s="4">
        <v>0</v>
      </c>
      <c r="AB633" s="4">
        <v>0</v>
      </c>
      <c r="AC633" s="4">
        <v>0</v>
      </c>
      <c r="AE633" s="4" t="s">
        <v>182</v>
      </c>
      <c r="AF633" s="4" t="s">
        <v>288</v>
      </c>
      <c r="AG633" s="4" t="s">
        <v>289</v>
      </c>
      <c r="AH633" s="4" t="s">
        <v>185</v>
      </c>
      <c r="AJ633" s="4" t="s">
        <v>288</v>
      </c>
      <c r="AK633" s="4" t="s">
        <v>302</v>
      </c>
      <c r="AM633" s="4" t="s">
        <v>330</v>
      </c>
      <c r="AO633" s="4">
        <v>117</v>
      </c>
      <c r="AP633" s="4">
        <v>10</v>
      </c>
      <c r="AQ633" s="4">
        <v>101030</v>
      </c>
      <c r="AR633" s="4">
        <v>2010</v>
      </c>
      <c r="AS633" s="4">
        <v>7</v>
      </c>
      <c r="AU633" s="4">
        <v>1</v>
      </c>
      <c r="AV633" s="4">
        <v>4</v>
      </c>
      <c r="AW633" s="4">
        <v>5</v>
      </c>
      <c r="AX633" s="4">
        <v>24</v>
      </c>
      <c r="AZ633" s="4">
        <v>1</v>
      </c>
      <c r="BA633" s="4">
        <v>6</v>
      </c>
      <c r="BC633" s="4">
        <v>57</v>
      </c>
      <c r="BD633" s="4">
        <v>0</v>
      </c>
      <c r="BE633" s="4">
        <v>0</v>
      </c>
      <c r="BF633" s="4">
        <v>-366832980</v>
      </c>
      <c r="BJ633" s="6">
        <v>2010</v>
      </c>
      <c r="BK633" s="7">
        <f t="shared" si="24"/>
        <v>1557173.1199999996</v>
      </c>
      <c r="BL633" s="4" t="str">
        <f t="shared" si="25"/>
        <v>Utility Steam Production</v>
      </c>
    </row>
    <row r="634" spans="1:64" hidden="1" x14ac:dyDescent="0.2">
      <c r="A634" s="4">
        <v>2020</v>
      </c>
      <c r="B634" s="4" t="s">
        <v>11</v>
      </c>
      <c r="C634" s="4" t="s">
        <v>178</v>
      </c>
      <c r="D634" s="4" t="s">
        <v>230</v>
      </c>
      <c r="E634" s="4" t="s">
        <v>404</v>
      </c>
      <c r="F634" s="4" t="s">
        <v>301</v>
      </c>
      <c r="H634" s="4">
        <v>1427095.5</v>
      </c>
      <c r="I634" s="4">
        <v>1738449.23</v>
      </c>
      <c r="J634" s="4">
        <v>924055.3</v>
      </c>
      <c r="K634" s="4">
        <v>77536.63</v>
      </c>
      <c r="L634" s="4">
        <v>0</v>
      </c>
      <c r="M634" s="4">
        <v>-265.87</v>
      </c>
      <c r="N634" s="4">
        <v>1415530.55</v>
      </c>
      <c r="O634" s="4">
        <v>1736971.06</v>
      </c>
      <c r="P634" s="4">
        <v>1000773.24</v>
      </c>
      <c r="Q634" s="4">
        <v>0</v>
      </c>
      <c r="R634" s="4">
        <v>1478.17</v>
      </c>
      <c r="S634" s="4">
        <v>12305.86</v>
      </c>
      <c r="T634" s="4">
        <v>37523.31</v>
      </c>
      <c r="U634" s="4">
        <v>49829.17</v>
      </c>
      <c r="V634" s="4">
        <v>12305.86</v>
      </c>
      <c r="W634" s="4">
        <v>0</v>
      </c>
      <c r="X634" s="4">
        <v>0</v>
      </c>
      <c r="Y634" s="4">
        <v>2505.52</v>
      </c>
      <c r="Z634" s="4">
        <v>393.62</v>
      </c>
      <c r="AA634" s="4">
        <v>0</v>
      </c>
      <c r="AB634" s="4">
        <v>0</v>
      </c>
      <c r="AC634" s="4">
        <v>0</v>
      </c>
      <c r="AE634" s="4" t="s">
        <v>182</v>
      </c>
      <c r="AF634" s="4" t="s">
        <v>288</v>
      </c>
      <c r="AG634" s="4" t="s">
        <v>289</v>
      </c>
      <c r="AH634" s="4" t="s">
        <v>270</v>
      </c>
      <c r="AJ634" s="4" t="s">
        <v>288</v>
      </c>
      <c r="AK634" s="4" t="s">
        <v>302</v>
      </c>
      <c r="AM634" s="4" t="s">
        <v>330</v>
      </c>
      <c r="AO634" s="4">
        <v>117</v>
      </c>
      <c r="AP634" s="4">
        <v>10</v>
      </c>
      <c r="AQ634" s="4">
        <v>607</v>
      </c>
      <c r="AR634" s="4">
        <v>2010</v>
      </c>
      <c r="AS634" s="4">
        <v>7</v>
      </c>
      <c r="AU634" s="4">
        <v>1</v>
      </c>
      <c r="AV634" s="4">
        <v>4</v>
      </c>
      <c r="AW634" s="4">
        <v>5</v>
      </c>
      <c r="AX634" s="4">
        <v>23</v>
      </c>
      <c r="AZ634" s="4">
        <v>1</v>
      </c>
      <c r="BA634" s="4">
        <v>6</v>
      </c>
      <c r="BC634" s="4">
        <v>57</v>
      </c>
      <c r="BD634" s="4">
        <v>0</v>
      </c>
      <c r="BE634" s="4">
        <v>0</v>
      </c>
      <c r="BF634" s="4">
        <v>-366832527</v>
      </c>
      <c r="BJ634" s="6">
        <v>2010</v>
      </c>
      <c r="BK634" s="7">
        <f t="shared" si="24"/>
        <v>736197.82000000007</v>
      </c>
      <c r="BL634" s="4" t="str">
        <f>'Generic Tax Classes'!$A$2</f>
        <v>Utility Steam Production</v>
      </c>
    </row>
    <row r="635" spans="1:64" hidden="1" x14ac:dyDescent="0.2">
      <c r="A635" s="4">
        <v>2020</v>
      </c>
      <c r="B635" s="4" t="s">
        <v>11</v>
      </c>
      <c r="C635" s="4" t="s">
        <v>178</v>
      </c>
      <c r="D635" s="4" t="s">
        <v>230</v>
      </c>
      <c r="E635" s="4" t="s">
        <v>404</v>
      </c>
      <c r="F635" s="4" t="s">
        <v>301</v>
      </c>
      <c r="H635" s="4">
        <v>1603138.91</v>
      </c>
      <c r="I635" s="4">
        <v>0</v>
      </c>
      <c r="J635" s="4">
        <v>0</v>
      </c>
      <c r="K635" s="4">
        <v>0</v>
      </c>
      <c r="L635" s="4">
        <v>0</v>
      </c>
      <c r="M635" s="4">
        <v>442.17</v>
      </c>
      <c r="N635" s="4">
        <v>1590147.33</v>
      </c>
      <c r="O635" s="4">
        <v>0</v>
      </c>
      <c r="P635" s="4">
        <v>0</v>
      </c>
      <c r="Q635" s="4">
        <v>0</v>
      </c>
      <c r="R635" s="4">
        <v>0</v>
      </c>
      <c r="S635" s="4">
        <v>0</v>
      </c>
      <c r="T635" s="4">
        <v>0</v>
      </c>
      <c r="U635" s="4">
        <v>0</v>
      </c>
      <c r="V635" s="4">
        <v>0</v>
      </c>
      <c r="W635" s="4">
        <v>0</v>
      </c>
      <c r="X635" s="4">
        <v>0</v>
      </c>
      <c r="Y635" s="4">
        <v>2814.6</v>
      </c>
      <c r="Z635" s="4">
        <v>442.17</v>
      </c>
      <c r="AA635" s="4">
        <v>0</v>
      </c>
      <c r="AB635" s="4">
        <v>0</v>
      </c>
      <c r="AC635" s="4">
        <v>0</v>
      </c>
      <c r="AE635" s="4" t="s">
        <v>182</v>
      </c>
      <c r="AF635" s="4" t="s">
        <v>288</v>
      </c>
      <c r="AG635" s="4" t="s">
        <v>289</v>
      </c>
      <c r="AH635" s="4" t="s">
        <v>270</v>
      </c>
      <c r="AJ635" s="4" t="s">
        <v>288</v>
      </c>
      <c r="AK635" s="4" t="s">
        <v>302</v>
      </c>
      <c r="AM635" s="4" t="s">
        <v>187</v>
      </c>
      <c r="AO635" s="4">
        <v>117</v>
      </c>
      <c r="AP635" s="4">
        <v>10</v>
      </c>
      <c r="AQ635" s="4">
        <v>607</v>
      </c>
      <c r="AR635" s="4">
        <v>2010</v>
      </c>
      <c r="AS635" s="4">
        <v>7</v>
      </c>
      <c r="AU635" s="4">
        <v>1</v>
      </c>
      <c r="AV635" s="4">
        <v>4</v>
      </c>
      <c r="AW635" s="4">
        <v>5</v>
      </c>
      <c r="AX635" s="4">
        <v>23</v>
      </c>
      <c r="AZ635" s="4">
        <v>1</v>
      </c>
      <c r="BA635" s="4">
        <v>6</v>
      </c>
      <c r="BC635" s="4">
        <v>0</v>
      </c>
      <c r="BD635" s="4">
        <v>0</v>
      </c>
      <c r="BE635" s="4">
        <v>0</v>
      </c>
      <c r="BF635" s="4">
        <v>-366832526</v>
      </c>
      <c r="BJ635" s="6">
        <v>2010</v>
      </c>
      <c r="BK635" s="7">
        <f t="shared" si="24"/>
        <v>0</v>
      </c>
      <c r="BL635" s="4" t="str">
        <f>'Generic Tax Classes'!$A$2</f>
        <v>Utility Steam Production</v>
      </c>
    </row>
    <row r="636" spans="1:64" hidden="1" x14ac:dyDescent="0.2">
      <c r="A636" s="4">
        <v>2020</v>
      </c>
      <c r="B636" s="4" t="s">
        <v>11</v>
      </c>
      <c r="C636" s="4" t="s">
        <v>178</v>
      </c>
      <c r="D636" s="4" t="s">
        <v>387</v>
      </c>
      <c r="E636" s="4" t="s">
        <v>405</v>
      </c>
      <c r="F636" s="4" t="s">
        <v>303</v>
      </c>
      <c r="H636" s="4">
        <v>0</v>
      </c>
      <c r="I636" s="4">
        <v>321.68</v>
      </c>
      <c r="J636" s="4">
        <v>321.68</v>
      </c>
      <c r="K636" s="4">
        <v>0</v>
      </c>
      <c r="L636" s="4">
        <v>0</v>
      </c>
      <c r="M636" s="4">
        <v>0</v>
      </c>
      <c r="N636" s="4">
        <v>0</v>
      </c>
      <c r="O636" s="4">
        <v>321.68</v>
      </c>
      <c r="P636" s="4">
        <v>321.68</v>
      </c>
      <c r="Q636" s="4">
        <v>0</v>
      </c>
      <c r="R636" s="4">
        <v>0</v>
      </c>
      <c r="S636" s="4">
        <v>0</v>
      </c>
      <c r="T636" s="4">
        <v>0</v>
      </c>
      <c r="U636" s="4">
        <v>0</v>
      </c>
      <c r="V636" s="4">
        <v>0</v>
      </c>
      <c r="W636" s="4">
        <v>0</v>
      </c>
      <c r="X636" s="4">
        <v>0</v>
      </c>
      <c r="Y636" s="4">
        <v>0</v>
      </c>
      <c r="Z636" s="4">
        <v>0</v>
      </c>
      <c r="AA636" s="4">
        <v>0</v>
      </c>
      <c r="AB636" s="4">
        <v>0</v>
      </c>
      <c r="AC636" s="4">
        <v>0</v>
      </c>
      <c r="AG636" s="4" t="s">
        <v>289</v>
      </c>
      <c r="AH636" s="4" t="s">
        <v>270</v>
      </c>
      <c r="AJ636" s="4" t="s">
        <v>288</v>
      </c>
      <c r="AK636" s="4" t="s">
        <v>304</v>
      </c>
      <c r="AM636" s="4" t="s">
        <v>187</v>
      </c>
      <c r="AO636" s="4">
        <v>117</v>
      </c>
      <c r="AP636" s="4">
        <v>10</v>
      </c>
      <c r="AQ636" s="4">
        <v>188</v>
      </c>
      <c r="AR636" s="4">
        <v>80</v>
      </c>
      <c r="AS636" s="4">
        <v>3</v>
      </c>
      <c r="AW636" s="4">
        <v>5</v>
      </c>
      <c r="AX636" s="4">
        <v>23</v>
      </c>
      <c r="AZ636" s="4">
        <v>1</v>
      </c>
      <c r="BA636" s="4">
        <v>3</v>
      </c>
      <c r="BC636" s="4">
        <v>0</v>
      </c>
      <c r="BD636" s="4">
        <v>0</v>
      </c>
      <c r="BE636" s="4">
        <v>0</v>
      </c>
      <c r="BF636" s="4">
        <v>-366832770</v>
      </c>
      <c r="BJ636" s="6">
        <v>2011</v>
      </c>
      <c r="BK636" s="7">
        <f t="shared" si="24"/>
        <v>0</v>
      </c>
      <c r="BL636" s="4" t="str">
        <f t="shared" si="25"/>
        <v>Cap Lease 1011 7 Yr Mitchell</v>
      </c>
    </row>
    <row r="637" spans="1:64" hidden="1" x14ac:dyDescent="0.2">
      <c r="A637" s="4">
        <v>2020</v>
      </c>
      <c r="B637" s="4" t="s">
        <v>11</v>
      </c>
      <c r="C637" s="4" t="s">
        <v>178</v>
      </c>
      <c r="D637" s="4" t="s">
        <v>387</v>
      </c>
      <c r="E637" s="4" t="s">
        <v>405</v>
      </c>
      <c r="F637" s="4" t="s">
        <v>303</v>
      </c>
      <c r="H637" s="4">
        <v>0</v>
      </c>
      <c r="I637" s="4">
        <v>276.93</v>
      </c>
      <c r="J637" s="4">
        <v>276.93</v>
      </c>
      <c r="K637" s="4">
        <v>0</v>
      </c>
      <c r="L637" s="4">
        <v>0</v>
      </c>
      <c r="M637" s="4">
        <v>0</v>
      </c>
      <c r="N637" s="4">
        <v>0</v>
      </c>
      <c r="O637" s="4">
        <v>276.93</v>
      </c>
      <c r="P637" s="4">
        <v>276.93</v>
      </c>
      <c r="Q637" s="4">
        <v>0</v>
      </c>
      <c r="R637" s="4">
        <v>0</v>
      </c>
      <c r="S637" s="4">
        <v>0</v>
      </c>
      <c r="T637" s="4">
        <v>0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  <c r="AB637" s="4">
        <v>0</v>
      </c>
      <c r="AC637" s="4">
        <v>0</v>
      </c>
      <c r="AG637" s="4" t="s">
        <v>289</v>
      </c>
      <c r="AH637" s="4" t="s">
        <v>270</v>
      </c>
      <c r="AJ637" s="4" t="s">
        <v>288</v>
      </c>
      <c r="AK637" s="4" t="s">
        <v>304</v>
      </c>
      <c r="AM637" s="4" t="s">
        <v>187</v>
      </c>
      <c r="AO637" s="4">
        <v>117</v>
      </c>
      <c r="AP637" s="4">
        <v>10</v>
      </c>
      <c r="AQ637" s="4">
        <v>188</v>
      </c>
      <c r="AR637" s="4">
        <v>80</v>
      </c>
      <c r="AS637" s="4">
        <v>3</v>
      </c>
      <c r="AW637" s="4">
        <v>5</v>
      </c>
      <c r="AX637" s="4">
        <v>23</v>
      </c>
      <c r="AZ637" s="4">
        <v>1</v>
      </c>
      <c r="BA637" s="4">
        <v>3</v>
      </c>
      <c r="BC637" s="4">
        <v>0</v>
      </c>
      <c r="BD637" s="4">
        <v>0</v>
      </c>
      <c r="BE637" s="4">
        <v>0</v>
      </c>
      <c r="BF637" s="4">
        <v>-366832769</v>
      </c>
      <c r="BJ637" s="6">
        <v>2011</v>
      </c>
      <c r="BK637" s="7">
        <f t="shared" si="24"/>
        <v>0</v>
      </c>
      <c r="BL637" s="4" t="str">
        <f t="shared" si="25"/>
        <v>Cap Lease 1011 7 Yr Mitchell</v>
      </c>
    </row>
    <row r="638" spans="1:64" hidden="1" x14ac:dyDescent="0.2">
      <c r="A638" s="4">
        <v>2020</v>
      </c>
      <c r="B638" s="4" t="s">
        <v>11</v>
      </c>
      <c r="C638" s="4" t="s">
        <v>178</v>
      </c>
      <c r="D638" s="4" t="s">
        <v>272</v>
      </c>
      <c r="E638" s="4" t="s">
        <v>405</v>
      </c>
      <c r="F638" s="4" t="s">
        <v>303</v>
      </c>
      <c r="H638" s="4">
        <v>756.97</v>
      </c>
      <c r="I638" s="4">
        <v>778.07</v>
      </c>
      <c r="J638" s="4">
        <v>778.07</v>
      </c>
      <c r="K638" s="4">
        <v>0</v>
      </c>
      <c r="L638" s="4">
        <v>0</v>
      </c>
      <c r="M638" s="4">
        <v>0</v>
      </c>
      <c r="N638" s="4">
        <v>756.97</v>
      </c>
      <c r="O638" s="4">
        <v>778.07</v>
      </c>
      <c r="P638" s="4">
        <v>778.07</v>
      </c>
      <c r="Q638" s="4">
        <v>0</v>
      </c>
      <c r="R638" s="4">
        <v>0</v>
      </c>
      <c r="S638" s="4">
        <v>0</v>
      </c>
      <c r="T638" s="4">
        <v>0</v>
      </c>
      <c r="U638" s="4">
        <v>0</v>
      </c>
      <c r="V638" s="4">
        <v>0</v>
      </c>
      <c r="W638" s="4">
        <v>0</v>
      </c>
      <c r="X638" s="4">
        <v>0</v>
      </c>
      <c r="Y638" s="4">
        <v>0</v>
      </c>
      <c r="Z638" s="4">
        <v>0</v>
      </c>
      <c r="AA638" s="4">
        <v>0</v>
      </c>
      <c r="AB638" s="4">
        <v>0</v>
      </c>
      <c r="AC638" s="4">
        <v>0</v>
      </c>
      <c r="AE638" s="4" t="s">
        <v>182</v>
      </c>
      <c r="AF638" s="4" t="s">
        <v>288</v>
      </c>
      <c r="AG638" s="4" t="s">
        <v>289</v>
      </c>
      <c r="AH638" s="4" t="s">
        <v>270</v>
      </c>
      <c r="AJ638" s="4" t="s">
        <v>288</v>
      </c>
      <c r="AK638" s="4" t="s">
        <v>304</v>
      </c>
      <c r="AM638" s="4" t="s">
        <v>187</v>
      </c>
      <c r="AO638" s="4">
        <v>117</v>
      </c>
      <c r="AP638" s="4">
        <v>10</v>
      </c>
      <c r="AQ638" s="4">
        <v>484</v>
      </c>
      <c r="AR638" s="4">
        <v>80</v>
      </c>
      <c r="AS638" s="4">
        <v>3</v>
      </c>
      <c r="AU638" s="4">
        <v>1</v>
      </c>
      <c r="AV638" s="4">
        <v>4</v>
      </c>
      <c r="AW638" s="4">
        <v>5</v>
      </c>
      <c r="AX638" s="4">
        <v>23</v>
      </c>
      <c r="AZ638" s="4">
        <v>1</v>
      </c>
      <c r="BA638" s="4">
        <v>3</v>
      </c>
      <c r="BC638" s="4">
        <v>0</v>
      </c>
      <c r="BD638" s="4">
        <v>0</v>
      </c>
      <c r="BE638" s="4">
        <v>0</v>
      </c>
      <c r="BF638" s="4">
        <v>-366832761</v>
      </c>
      <c r="BJ638" s="6">
        <v>2011</v>
      </c>
      <c r="BK638" s="7">
        <f t="shared" si="24"/>
        <v>0</v>
      </c>
      <c r="BL638" s="4" t="str">
        <f>'Generic Tax Classes'!$A$4</f>
        <v>Utility General Plant</v>
      </c>
    </row>
    <row r="639" spans="1:64" hidden="1" x14ac:dyDescent="0.2">
      <c r="A639" s="4">
        <v>2020</v>
      </c>
      <c r="B639" s="4" t="s">
        <v>11</v>
      </c>
      <c r="C639" s="4" t="s">
        <v>178</v>
      </c>
      <c r="D639" s="4" t="s">
        <v>104</v>
      </c>
      <c r="E639" s="4" t="s">
        <v>405</v>
      </c>
      <c r="F639" s="4" t="s">
        <v>301</v>
      </c>
      <c r="H639" s="4">
        <v>0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4">
        <v>0</v>
      </c>
      <c r="T639" s="4">
        <v>0</v>
      </c>
      <c r="U639" s="4">
        <v>0</v>
      </c>
      <c r="V639" s="4">
        <v>0</v>
      </c>
      <c r="W639" s="4">
        <v>0</v>
      </c>
      <c r="X639" s="4">
        <v>0</v>
      </c>
      <c r="Y639" s="4">
        <v>0</v>
      </c>
      <c r="Z639" s="4">
        <v>0</v>
      </c>
      <c r="AA639" s="4">
        <v>0</v>
      </c>
      <c r="AB639" s="4">
        <v>0</v>
      </c>
      <c r="AC639" s="4">
        <v>0</v>
      </c>
      <c r="AE639" s="4" t="s">
        <v>182</v>
      </c>
      <c r="AF639" s="4" t="s">
        <v>288</v>
      </c>
      <c r="AG639" s="4" t="s">
        <v>289</v>
      </c>
      <c r="AH639" s="4" t="s">
        <v>270</v>
      </c>
      <c r="AJ639" s="4" t="s">
        <v>288</v>
      </c>
      <c r="AK639" s="4" t="s">
        <v>302</v>
      </c>
      <c r="AM639" s="4" t="s">
        <v>389</v>
      </c>
      <c r="AO639" s="4">
        <v>117</v>
      </c>
      <c r="AP639" s="4">
        <v>10</v>
      </c>
      <c r="AQ639" s="4">
        <v>101030</v>
      </c>
      <c r="AR639" s="4">
        <v>80</v>
      </c>
      <c r="AS639" s="4">
        <v>7</v>
      </c>
      <c r="AU639" s="4">
        <v>1</v>
      </c>
      <c r="AV639" s="4">
        <v>4</v>
      </c>
      <c r="AW639" s="4">
        <v>5</v>
      </c>
      <c r="AX639" s="4">
        <v>23</v>
      </c>
      <c r="AZ639" s="4">
        <v>1</v>
      </c>
      <c r="BA639" s="4">
        <v>6</v>
      </c>
      <c r="BC639" s="4">
        <v>16</v>
      </c>
      <c r="BD639" s="4">
        <v>0</v>
      </c>
      <c r="BE639" s="4">
        <v>0</v>
      </c>
      <c r="BF639" s="4">
        <v>-366832923</v>
      </c>
      <c r="BJ639" s="6">
        <v>2011</v>
      </c>
      <c r="BK639" s="7">
        <f t="shared" si="24"/>
        <v>0</v>
      </c>
      <c r="BL639" s="4" t="str">
        <f t="shared" si="25"/>
        <v>Utility Steam Production</v>
      </c>
    </row>
    <row r="640" spans="1:64" hidden="1" x14ac:dyDescent="0.2">
      <c r="A640" s="4">
        <v>2020</v>
      </c>
      <c r="B640" s="4" t="s">
        <v>11</v>
      </c>
      <c r="C640" s="4" t="s">
        <v>178</v>
      </c>
      <c r="D640" s="4" t="s">
        <v>230</v>
      </c>
      <c r="E640" s="4" t="s">
        <v>405</v>
      </c>
      <c r="F640" s="4" t="s">
        <v>301</v>
      </c>
      <c r="H640" s="4">
        <v>0</v>
      </c>
      <c r="I640" s="4">
        <v>1041077.32</v>
      </c>
      <c r="J640" s="4">
        <v>506931.8</v>
      </c>
      <c r="K640" s="4">
        <v>46442.46</v>
      </c>
      <c r="L640" s="4">
        <v>0</v>
      </c>
      <c r="M640" s="4">
        <v>0</v>
      </c>
      <c r="N640" s="4">
        <v>0</v>
      </c>
      <c r="O640" s="4">
        <v>1041077.32</v>
      </c>
      <c r="P640" s="4">
        <v>553374.26</v>
      </c>
      <c r="Q640" s="4">
        <v>0</v>
      </c>
      <c r="R640" s="4">
        <v>0</v>
      </c>
      <c r="S640" s="4">
        <v>0</v>
      </c>
      <c r="T640" s="4">
        <v>0</v>
      </c>
      <c r="U640" s="4">
        <v>0</v>
      </c>
      <c r="V640" s="4">
        <v>0</v>
      </c>
      <c r="W640" s="4">
        <v>0</v>
      </c>
      <c r="X640" s="4">
        <v>0</v>
      </c>
      <c r="Y640" s="4">
        <v>0</v>
      </c>
      <c r="Z640" s="4">
        <v>0</v>
      </c>
      <c r="AA640" s="4">
        <v>0</v>
      </c>
      <c r="AB640" s="4">
        <v>0</v>
      </c>
      <c r="AC640" s="4">
        <v>0</v>
      </c>
      <c r="AE640" s="4" t="s">
        <v>182</v>
      </c>
      <c r="AF640" s="4" t="s">
        <v>288</v>
      </c>
      <c r="AG640" s="4" t="s">
        <v>289</v>
      </c>
      <c r="AH640" s="4" t="s">
        <v>270</v>
      </c>
      <c r="AJ640" s="4" t="s">
        <v>288</v>
      </c>
      <c r="AK640" s="4" t="s">
        <v>302</v>
      </c>
      <c r="AM640" s="4" t="s">
        <v>330</v>
      </c>
      <c r="AO640" s="4">
        <v>117</v>
      </c>
      <c r="AP640" s="4">
        <v>10</v>
      </c>
      <c r="AQ640" s="4">
        <v>607</v>
      </c>
      <c r="AR640" s="4">
        <v>80</v>
      </c>
      <c r="AS640" s="4">
        <v>7</v>
      </c>
      <c r="AU640" s="4">
        <v>1</v>
      </c>
      <c r="AV640" s="4">
        <v>4</v>
      </c>
      <c r="AW640" s="4">
        <v>5</v>
      </c>
      <c r="AX640" s="4">
        <v>23</v>
      </c>
      <c r="AZ640" s="4">
        <v>1</v>
      </c>
      <c r="BA640" s="4">
        <v>6</v>
      </c>
      <c r="BC640" s="4">
        <v>57</v>
      </c>
      <c r="BD640" s="4">
        <v>0</v>
      </c>
      <c r="BE640" s="4">
        <v>0</v>
      </c>
      <c r="BF640" s="4">
        <v>-366832763</v>
      </c>
      <c r="BJ640" s="6">
        <v>2011</v>
      </c>
      <c r="BK640" s="7">
        <f t="shared" si="24"/>
        <v>487703.05999999994</v>
      </c>
      <c r="BL640" s="4" t="str">
        <f>'Generic Tax Classes'!$A$2</f>
        <v>Utility Steam Production</v>
      </c>
    </row>
    <row r="641" spans="1:64" hidden="1" x14ac:dyDescent="0.2">
      <c r="A641" s="4">
        <v>2020</v>
      </c>
      <c r="B641" s="4" t="s">
        <v>11</v>
      </c>
      <c r="C641" s="4" t="s">
        <v>178</v>
      </c>
      <c r="D641" s="4" t="s">
        <v>385</v>
      </c>
      <c r="E641" s="4" t="s">
        <v>406</v>
      </c>
      <c r="F641" s="4" t="s">
        <v>348</v>
      </c>
      <c r="H641" s="4">
        <v>0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  <c r="T641" s="4">
        <v>0</v>
      </c>
      <c r="U641" s="4">
        <v>0</v>
      </c>
      <c r="V641" s="4">
        <v>0</v>
      </c>
      <c r="W641" s="4">
        <v>0</v>
      </c>
      <c r="X641" s="4">
        <v>0</v>
      </c>
      <c r="Y641" s="4">
        <v>0</v>
      </c>
      <c r="Z641" s="4">
        <v>0</v>
      </c>
      <c r="AA641" s="4">
        <v>0</v>
      </c>
      <c r="AB641" s="4">
        <v>0</v>
      </c>
      <c r="AC641" s="4">
        <v>0</v>
      </c>
      <c r="AG641" s="4" t="s">
        <v>289</v>
      </c>
      <c r="AH641" s="4" t="s">
        <v>270</v>
      </c>
      <c r="AJ641" s="4" t="s">
        <v>288</v>
      </c>
      <c r="AK641" s="4" t="s">
        <v>349</v>
      </c>
      <c r="AL641" s="4" t="s">
        <v>402</v>
      </c>
      <c r="AM641" s="4" t="s">
        <v>187</v>
      </c>
      <c r="AO641" s="4">
        <v>117</v>
      </c>
      <c r="AP641" s="4">
        <v>10</v>
      </c>
      <c r="AQ641" s="4">
        <v>173</v>
      </c>
      <c r="AR641" s="4">
        <v>2015</v>
      </c>
      <c r="AS641" s="4">
        <v>2</v>
      </c>
      <c r="AW641" s="4">
        <v>5</v>
      </c>
      <c r="AX641" s="4">
        <v>23</v>
      </c>
      <c r="AZ641" s="4">
        <v>1</v>
      </c>
      <c r="BA641" s="4">
        <v>2</v>
      </c>
      <c r="BB641" s="4">
        <v>101</v>
      </c>
      <c r="BC641" s="4">
        <v>0</v>
      </c>
      <c r="BD641" s="4">
        <v>0</v>
      </c>
      <c r="BE641" s="4">
        <v>0</v>
      </c>
      <c r="BF641" s="4">
        <v>-366832821</v>
      </c>
      <c r="BJ641" s="6">
        <v>2011</v>
      </c>
      <c r="BK641" s="7">
        <f t="shared" si="24"/>
        <v>0</v>
      </c>
      <c r="BL641" s="4" t="str">
        <f t="shared" si="25"/>
        <v>Cap Lease 1011 5 Yr Mitchell</v>
      </c>
    </row>
    <row r="642" spans="1:64" hidden="1" x14ac:dyDescent="0.2">
      <c r="A642" s="4">
        <v>2020</v>
      </c>
      <c r="B642" s="4" t="s">
        <v>11</v>
      </c>
      <c r="C642" s="4" t="s">
        <v>178</v>
      </c>
      <c r="D642" s="4" t="s">
        <v>385</v>
      </c>
      <c r="E642" s="4" t="s">
        <v>406</v>
      </c>
      <c r="F642" s="4" t="s">
        <v>348</v>
      </c>
      <c r="H642" s="4">
        <v>0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v>0</v>
      </c>
      <c r="T642" s="4">
        <v>0</v>
      </c>
      <c r="U642" s="4">
        <v>0</v>
      </c>
      <c r="V642" s="4">
        <v>0</v>
      </c>
      <c r="W642" s="4">
        <v>0</v>
      </c>
      <c r="X642" s="4">
        <v>0</v>
      </c>
      <c r="Y642" s="4">
        <v>0</v>
      </c>
      <c r="Z642" s="4">
        <v>0</v>
      </c>
      <c r="AA642" s="4">
        <v>0</v>
      </c>
      <c r="AB642" s="4">
        <v>0</v>
      </c>
      <c r="AC642" s="4">
        <v>0</v>
      </c>
      <c r="AG642" s="4" t="s">
        <v>289</v>
      </c>
      <c r="AH642" s="4" t="s">
        <v>270</v>
      </c>
      <c r="AJ642" s="4" t="s">
        <v>288</v>
      </c>
      <c r="AK642" s="4" t="s">
        <v>349</v>
      </c>
      <c r="AL642" s="4" t="s">
        <v>402</v>
      </c>
      <c r="AM642" s="4" t="s">
        <v>187</v>
      </c>
      <c r="AO642" s="4">
        <v>117</v>
      </c>
      <c r="AP642" s="4">
        <v>10</v>
      </c>
      <c r="AQ642" s="4">
        <v>173</v>
      </c>
      <c r="AR642" s="4">
        <v>2015</v>
      </c>
      <c r="AS642" s="4">
        <v>2</v>
      </c>
      <c r="AW642" s="4">
        <v>5</v>
      </c>
      <c r="AX642" s="4">
        <v>23</v>
      </c>
      <c r="AZ642" s="4">
        <v>1</v>
      </c>
      <c r="BA642" s="4">
        <v>2</v>
      </c>
      <c r="BB642" s="4">
        <v>101</v>
      </c>
      <c r="BC642" s="4">
        <v>0</v>
      </c>
      <c r="BD642" s="4">
        <v>0</v>
      </c>
      <c r="BE642" s="4">
        <v>0</v>
      </c>
      <c r="BF642" s="4">
        <v>-366832817</v>
      </c>
      <c r="BJ642" s="6">
        <v>2011</v>
      </c>
      <c r="BK642" s="7">
        <f t="shared" si="24"/>
        <v>0</v>
      </c>
      <c r="BL642" s="4" t="str">
        <f t="shared" si="25"/>
        <v>Cap Lease 1011 5 Yr Mitchell</v>
      </c>
    </row>
    <row r="643" spans="1:64" hidden="1" x14ac:dyDescent="0.2">
      <c r="A643" s="4">
        <v>2020</v>
      </c>
      <c r="B643" s="4" t="s">
        <v>11</v>
      </c>
      <c r="C643" s="4" t="s">
        <v>178</v>
      </c>
      <c r="D643" s="4" t="s">
        <v>387</v>
      </c>
      <c r="E643" s="4" t="s">
        <v>406</v>
      </c>
      <c r="F643" s="4" t="s">
        <v>303</v>
      </c>
      <c r="H643" s="4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0</v>
      </c>
      <c r="T643" s="4">
        <v>0</v>
      </c>
      <c r="U643" s="4">
        <v>0</v>
      </c>
      <c r="V643" s="4">
        <v>0</v>
      </c>
      <c r="W643" s="4">
        <v>0</v>
      </c>
      <c r="X643" s="4">
        <v>0</v>
      </c>
      <c r="Y643" s="4">
        <v>0</v>
      </c>
      <c r="Z643" s="4">
        <v>0</v>
      </c>
      <c r="AA643" s="4">
        <v>0</v>
      </c>
      <c r="AB643" s="4">
        <v>0</v>
      </c>
      <c r="AC643" s="4">
        <v>0</v>
      </c>
      <c r="AG643" s="4" t="s">
        <v>289</v>
      </c>
      <c r="AH643" s="4" t="s">
        <v>270</v>
      </c>
      <c r="AJ643" s="4" t="s">
        <v>288</v>
      </c>
      <c r="AK643" s="4" t="s">
        <v>304</v>
      </c>
      <c r="AL643" s="4" t="s">
        <v>402</v>
      </c>
      <c r="AM643" s="4" t="s">
        <v>187</v>
      </c>
      <c r="AO643" s="4">
        <v>117</v>
      </c>
      <c r="AP643" s="4">
        <v>10</v>
      </c>
      <c r="AQ643" s="4">
        <v>188</v>
      </c>
      <c r="AR643" s="4">
        <v>2015</v>
      </c>
      <c r="AS643" s="4">
        <v>3</v>
      </c>
      <c r="AW643" s="4">
        <v>5</v>
      </c>
      <c r="AX643" s="4">
        <v>23</v>
      </c>
      <c r="AZ643" s="4">
        <v>1</v>
      </c>
      <c r="BA643" s="4">
        <v>3</v>
      </c>
      <c r="BB643" s="4">
        <v>101</v>
      </c>
      <c r="BC643" s="4">
        <v>0</v>
      </c>
      <c r="BD643" s="4">
        <v>0</v>
      </c>
      <c r="BE643" s="4">
        <v>0</v>
      </c>
      <c r="BF643" s="4">
        <v>-366832820</v>
      </c>
      <c r="BJ643" s="6">
        <v>2011</v>
      </c>
      <c r="BK643" s="7">
        <f t="shared" si="24"/>
        <v>0</v>
      </c>
      <c r="BL643" s="4" t="str">
        <f t="shared" si="25"/>
        <v>Cap Lease 1011 7 Yr Mitchell</v>
      </c>
    </row>
    <row r="644" spans="1:64" hidden="1" x14ac:dyDescent="0.2">
      <c r="A644" s="4">
        <v>2020</v>
      </c>
      <c r="B644" s="4" t="s">
        <v>11</v>
      </c>
      <c r="C644" s="4" t="s">
        <v>178</v>
      </c>
      <c r="D644" s="4" t="s">
        <v>387</v>
      </c>
      <c r="E644" s="4" t="s">
        <v>406</v>
      </c>
      <c r="F644" s="4" t="s">
        <v>303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  <c r="S644" s="4">
        <v>0</v>
      </c>
      <c r="T644" s="4">
        <v>0</v>
      </c>
      <c r="U644" s="4">
        <v>0</v>
      </c>
      <c r="V644" s="4">
        <v>0</v>
      </c>
      <c r="W644" s="4">
        <v>0</v>
      </c>
      <c r="X644" s="4">
        <v>0</v>
      </c>
      <c r="Y644" s="4">
        <v>0</v>
      </c>
      <c r="Z644" s="4">
        <v>0</v>
      </c>
      <c r="AA644" s="4">
        <v>0</v>
      </c>
      <c r="AB644" s="4">
        <v>0</v>
      </c>
      <c r="AC644" s="4">
        <v>0</v>
      </c>
      <c r="AG644" s="4" t="s">
        <v>289</v>
      </c>
      <c r="AH644" s="4" t="s">
        <v>270</v>
      </c>
      <c r="AJ644" s="4" t="s">
        <v>288</v>
      </c>
      <c r="AK644" s="4" t="s">
        <v>304</v>
      </c>
      <c r="AL644" s="4" t="s">
        <v>402</v>
      </c>
      <c r="AM644" s="4" t="s">
        <v>187</v>
      </c>
      <c r="AO644" s="4">
        <v>117</v>
      </c>
      <c r="AP644" s="4">
        <v>10</v>
      </c>
      <c r="AQ644" s="4">
        <v>188</v>
      </c>
      <c r="AR644" s="4">
        <v>2015</v>
      </c>
      <c r="AS644" s="4">
        <v>3</v>
      </c>
      <c r="AW644" s="4">
        <v>5</v>
      </c>
      <c r="AX644" s="4">
        <v>23</v>
      </c>
      <c r="AZ644" s="4">
        <v>1</v>
      </c>
      <c r="BA644" s="4">
        <v>3</v>
      </c>
      <c r="BB644" s="4">
        <v>101</v>
      </c>
      <c r="BC644" s="4">
        <v>0</v>
      </c>
      <c r="BD644" s="4">
        <v>0</v>
      </c>
      <c r="BE644" s="4">
        <v>0</v>
      </c>
      <c r="BF644" s="4">
        <v>-366832819</v>
      </c>
      <c r="BJ644" s="6">
        <v>2011</v>
      </c>
      <c r="BK644" s="7">
        <f t="shared" si="24"/>
        <v>0</v>
      </c>
      <c r="BL644" s="4" t="str">
        <f t="shared" si="25"/>
        <v>Cap Lease 1011 7 Yr Mitchell</v>
      </c>
    </row>
    <row r="645" spans="1:64" hidden="1" x14ac:dyDescent="0.2">
      <c r="A645" s="4">
        <v>2020</v>
      </c>
      <c r="B645" s="4" t="s">
        <v>11</v>
      </c>
      <c r="C645" s="4" t="s">
        <v>178</v>
      </c>
      <c r="D645" s="4" t="s">
        <v>368</v>
      </c>
      <c r="E645" s="4" t="s">
        <v>406</v>
      </c>
      <c r="F645" s="4" t="s">
        <v>369</v>
      </c>
      <c r="H645" s="4">
        <v>464434.16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  <c r="N645" s="4">
        <v>464434.16</v>
      </c>
      <c r="O645" s="4">
        <v>0</v>
      </c>
      <c r="P645" s="4">
        <v>0</v>
      </c>
      <c r="Q645" s="4">
        <v>0</v>
      </c>
      <c r="R645" s="4">
        <v>0</v>
      </c>
      <c r="S645" s="4">
        <v>0</v>
      </c>
      <c r="T645" s="4">
        <v>0</v>
      </c>
      <c r="U645" s="4">
        <v>0</v>
      </c>
      <c r="V645" s="4">
        <v>0</v>
      </c>
      <c r="W645" s="4">
        <v>0</v>
      </c>
      <c r="X645" s="4">
        <v>0</v>
      </c>
      <c r="Y645" s="4">
        <v>0</v>
      </c>
      <c r="Z645" s="4">
        <v>0</v>
      </c>
      <c r="AA645" s="4">
        <v>0</v>
      </c>
      <c r="AB645" s="4">
        <v>0</v>
      </c>
      <c r="AC645" s="4">
        <v>0</v>
      </c>
      <c r="AE645" s="4" t="s">
        <v>182</v>
      </c>
      <c r="AF645" s="4" t="s">
        <v>288</v>
      </c>
      <c r="AG645" s="4" t="s">
        <v>289</v>
      </c>
      <c r="AH645" s="4" t="s">
        <v>270</v>
      </c>
      <c r="AJ645" s="4" t="s">
        <v>288</v>
      </c>
      <c r="AK645" s="4" t="s">
        <v>257</v>
      </c>
      <c r="AL645" s="4" t="s">
        <v>402</v>
      </c>
      <c r="AM645" s="4" t="s">
        <v>187</v>
      </c>
      <c r="AO645" s="4">
        <v>117</v>
      </c>
      <c r="AP645" s="4">
        <v>10</v>
      </c>
      <c r="AQ645" s="4">
        <v>626</v>
      </c>
      <c r="AR645" s="4">
        <v>2015</v>
      </c>
      <c r="AS645" s="4">
        <v>5</v>
      </c>
      <c r="AU645" s="4">
        <v>1</v>
      </c>
      <c r="AV645" s="4">
        <v>4</v>
      </c>
      <c r="AW645" s="4">
        <v>5</v>
      </c>
      <c r="AX645" s="4">
        <v>23</v>
      </c>
      <c r="AZ645" s="4">
        <v>1</v>
      </c>
      <c r="BA645" s="4">
        <v>5</v>
      </c>
      <c r="BB645" s="4">
        <v>101</v>
      </c>
      <c r="BC645" s="4">
        <v>0</v>
      </c>
      <c r="BD645" s="4">
        <v>0</v>
      </c>
      <c r="BE645" s="4">
        <v>0</v>
      </c>
      <c r="BF645" s="4">
        <v>-366832766</v>
      </c>
      <c r="BJ645" s="6">
        <v>2011</v>
      </c>
      <c r="BK645" s="7">
        <f t="shared" si="24"/>
        <v>0</v>
      </c>
      <c r="BL645" s="4" t="str">
        <f>'Generic Tax Classes'!$A$3</f>
        <v>Utility Transmission Plant 15 YR</v>
      </c>
    </row>
    <row r="646" spans="1:64" hidden="1" x14ac:dyDescent="0.2">
      <c r="A646" s="4">
        <v>2020</v>
      </c>
      <c r="B646" s="4" t="s">
        <v>11</v>
      </c>
      <c r="C646" s="4" t="s">
        <v>178</v>
      </c>
      <c r="D646" s="4" t="s">
        <v>272</v>
      </c>
      <c r="E646" s="4" t="s">
        <v>406</v>
      </c>
      <c r="F646" s="4" t="s">
        <v>303</v>
      </c>
      <c r="H646" s="4">
        <v>4685.91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  <c r="N646" s="4">
        <v>4685.91</v>
      </c>
      <c r="O646" s="4">
        <v>0</v>
      </c>
      <c r="P646" s="4">
        <v>0</v>
      </c>
      <c r="Q646" s="4">
        <v>0</v>
      </c>
      <c r="R646" s="4">
        <v>0</v>
      </c>
      <c r="S646" s="4">
        <v>0</v>
      </c>
      <c r="T646" s="4">
        <v>0</v>
      </c>
      <c r="U646" s="4">
        <v>0</v>
      </c>
      <c r="V646" s="4">
        <v>0</v>
      </c>
      <c r="W646" s="4">
        <v>0</v>
      </c>
      <c r="X646" s="4">
        <v>0</v>
      </c>
      <c r="Y646" s="4">
        <v>0</v>
      </c>
      <c r="Z646" s="4">
        <v>0</v>
      </c>
      <c r="AA646" s="4">
        <v>0</v>
      </c>
      <c r="AB646" s="4">
        <v>0</v>
      </c>
      <c r="AC646" s="4">
        <v>0</v>
      </c>
      <c r="AE646" s="4" t="s">
        <v>182</v>
      </c>
      <c r="AF646" s="4" t="s">
        <v>288</v>
      </c>
      <c r="AG646" s="4" t="s">
        <v>289</v>
      </c>
      <c r="AH646" s="4" t="s">
        <v>270</v>
      </c>
      <c r="AJ646" s="4" t="s">
        <v>288</v>
      </c>
      <c r="AK646" s="4" t="s">
        <v>304</v>
      </c>
      <c r="AL646" s="4" t="s">
        <v>402</v>
      </c>
      <c r="AM646" s="4" t="s">
        <v>187</v>
      </c>
      <c r="AO646" s="4">
        <v>117</v>
      </c>
      <c r="AP646" s="4">
        <v>10</v>
      </c>
      <c r="AQ646" s="4">
        <v>484</v>
      </c>
      <c r="AR646" s="4">
        <v>2015</v>
      </c>
      <c r="AS646" s="4">
        <v>3</v>
      </c>
      <c r="AU646" s="4">
        <v>1</v>
      </c>
      <c r="AV646" s="4">
        <v>4</v>
      </c>
      <c r="AW646" s="4">
        <v>5</v>
      </c>
      <c r="AX646" s="4">
        <v>23</v>
      </c>
      <c r="AZ646" s="4">
        <v>1</v>
      </c>
      <c r="BA646" s="4">
        <v>3</v>
      </c>
      <c r="BB646" s="4">
        <v>101</v>
      </c>
      <c r="BC646" s="4">
        <v>0</v>
      </c>
      <c r="BD646" s="4">
        <v>0</v>
      </c>
      <c r="BE646" s="4">
        <v>0</v>
      </c>
      <c r="BF646" s="4">
        <v>-366832773</v>
      </c>
      <c r="BJ646" s="6">
        <v>2011</v>
      </c>
      <c r="BK646" s="7">
        <f t="shared" si="24"/>
        <v>0</v>
      </c>
      <c r="BL646" s="4" t="str">
        <f>'Generic Tax Classes'!$A$4</f>
        <v>Utility General Plant</v>
      </c>
    </row>
    <row r="647" spans="1:64" hidden="1" x14ac:dyDescent="0.2">
      <c r="A647" s="4">
        <v>2020</v>
      </c>
      <c r="B647" s="4" t="s">
        <v>11</v>
      </c>
      <c r="C647" s="4" t="s">
        <v>178</v>
      </c>
      <c r="D647" s="4" t="s">
        <v>272</v>
      </c>
      <c r="E647" s="4" t="s">
        <v>406</v>
      </c>
      <c r="F647" s="4" t="s">
        <v>303</v>
      </c>
      <c r="H647" s="4">
        <v>2613.2399999999998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  <c r="N647" s="4">
        <v>2613.2399999999998</v>
      </c>
      <c r="O647" s="4">
        <v>0</v>
      </c>
      <c r="P647" s="4">
        <v>0</v>
      </c>
      <c r="Q647" s="4">
        <v>0</v>
      </c>
      <c r="R647" s="4">
        <v>0</v>
      </c>
      <c r="S647" s="4">
        <v>0</v>
      </c>
      <c r="T647" s="4">
        <v>0</v>
      </c>
      <c r="U647" s="4">
        <v>0</v>
      </c>
      <c r="V647" s="4">
        <v>0</v>
      </c>
      <c r="W647" s="4">
        <v>0</v>
      </c>
      <c r="X647" s="4">
        <v>0</v>
      </c>
      <c r="Y647" s="4">
        <v>0</v>
      </c>
      <c r="Z647" s="4">
        <v>0</v>
      </c>
      <c r="AA647" s="4">
        <v>0</v>
      </c>
      <c r="AB647" s="4">
        <v>0</v>
      </c>
      <c r="AC647" s="4">
        <v>0</v>
      </c>
      <c r="AE647" s="4" t="s">
        <v>182</v>
      </c>
      <c r="AF647" s="4" t="s">
        <v>288</v>
      </c>
      <c r="AG647" s="4" t="s">
        <v>289</v>
      </c>
      <c r="AH647" s="4" t="s">
        <v>270</v>
      </c>
      <c r="AJ647" s="4" t="s">
        <v>288</v>
      </c>
      <c r="AK647" s="4" t="s">
        <v>304</v>
      </c>
      <c r="AL647" s="4" t="s">
        <v>402</v>
      </c>
      <c r="AM647" s="4" t="s">
        <v>187</v>
      </c>
      <c r="AO647" s="4">
        <v>117</v>
      </c>
      <c r="AP647" s="4">
        <v>10</v>
      </c>
      <c r="AQ647" s="4">
        <v>484</v>
      </c>
      <c r="AR647" s="4">
        <v>2015</v>
      </c>
      <c r="AS647" s="4">
        <v>3</v>
      </c>
      <c r="AU647" s="4">
        <v>1</v>
      </c>
      <c r="AV647" s="4">
        <v>4</v>
      </c>
      <c r="AW647" s="4">
        <v>5</v>
      </c>
      <c r="AX647" s="4">
        <v>23</v>
      </c>
      <c r="AZ647" s="4">
        <v>1</v>
      </c>
      <c r="BA647" s="4">
        <v>3</v>
      </c>
      <c r="BB647" s="4">
        <v>101</v>
      </c>
      <c r="BC647" s="4">
        <v>0</v>
      </c>
      <c r="BD647" s="4">
        <v>0</v>
      </c>
      <c r="BE647" s="4">
        <v>0</v>
      </c>
      <c r="BF647" s="4">
        <v>-366832559</v>
      </c>
      <c r="BJ647" s="6">
        <v>2011</v>
      </c>
      <c r="BK647" s="7">
        <f t="shared" si="24"/>
        <v>0</v>
      </c>
      <c r="BL647" s="4" t="str">
        <f>'Generic Tax Classes'!$A$4</f>
        <v>Utility General Plant</v>
      </c>
    </row>
    <row r="648" spans="1:64" hidden="1" x14ac:dyDescent="0.2">
      <c r="A648" s="4">
        <v>2020</v>
      </c>
      <c r="B648" s="4" t="s">
        <v>11</v>
      </c>
      <c r="C648" s="4" t="s">
        <v>178</v>
      </c>
      <c r="D648" s="4" t="s">
        <v>104</v>
      </c>
      <c r="E648" s="4" t="s">
        <v>406</v>
      </c>
      <c r="F648" s="4" t="s">
        <v>301</v>
      </c>
      <c r="H648" s="4">
        <v>0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4">
        <v>0</v>
      </c>
      <c r="S648" s="4">
        <v>0</v>
      </c>
      <c r="T648" s="4">
        <v>0</v>
      </c>
      <c r="U648" s="4">
        <v>0</v>
      </c>
      <c r="V648" s="4">
        <v>0</v>
      </c>
      <c r="W648" s="4">
        <v>0</v>
      </c>
      <c r="X648" s="4">
        <v>0</v>
      </c>
      <c r="Y648" s="4">
        <v>0</v>
      </c>
      <c r="Z648" s="4">
        <v>0</v>
      </c>
      <c r="AA648" s="4">
        <v>0</v>
      </c>
      <c r="AB648" s="4">
        <v>0</v>
      </c>
      <c r="AC648" s="4">
        <v>0</v>
      </c>
      <c r="AE648" s="4" t="s">
        <v>182</v>
      </c>
      <c r="AF648" s="4" t="s">
        <v>288</v>
      </c>
      <c r="AG648" s="4" t="s">
        <v>289</v>
      </c>
      <c r="AH648" s="4" t="s">
        <v>270</v>
      </c>
      <c r="AJ648" s="4" t="s">
        <v>288</v>
      </c>
      <c r="AK648" s="4" t="s">
        <v>302</v>
      </c>
      <c r="AL648" s="4" t="s">
        <v>402</v>
      </c>
      <c r="AM648" s="4" t="s">
        <v>330</v>
      </c>
      <c r="AO648" s="4">
        <v>117</v>
      </c>
      <c r="AP648" s="4">
        <v>10</v>
      </c>
      <c r="AQ648" s="4">
        <v>101030</v>
      </c>
      <c r="AR648" s="4">
        <v>2015</v>
      </c>
      <c r="AS648" s="4">
        <v>7</v>
      </c>
      <c r="AU648" s="4">
        <v>1</v>
      </c>
      <c r="AV648" s="4">
        <v>4</v>
      </c>
      <c r="AW648" s="4">
        <v>5</v>
      </c>
      <c r="AX648" s="4">
        <v>23</v>
      </c>
      <c r="AZ648" s="4">
        <v>1</v>
      </c>
      <c r="BA648" s="4">
        <v>6</v>
      </c>
      <c r="BB648" s="4">
        <v>101</v>
      </c>
      <c r="BC648" s="4">
        <v>57</v>
      </c>
      <c r="BD648" s="4">
        <v>0</v>
      </c>
      <c r="BE648" s="4">
        <v>0</v>
      </c>
      <c r="BF648" s="4">
        <v>-366832924</v>
      </c>
      <c r="BJ648" s="6">
        <v>2011</v>
      </c>
      <c r="BK648" s="7">
        <f t="shared" si="24"/>
        <v>0</v>
      </c>
      <c r="BL648" s="4" t="str">
        <f t="shared" si="25"/>
        <v>Utility Steam Production</v>
      </c>
    </row>
    <row r="649" spans="1:64" hidden="1" x14ac:dyDescent="0.2">
      <c r="A649" s="4">
        <v>2020</v>
      </c>
      <c r="B649" s="4" t="s">
        <v>11</v>
      </c>
      <c r="C649" s="4" t="s">
        <v>178</v>
      </c>
      <c r="D649" s="4" t="s">
        <v>230</v>
      </c>
      <c r="E649" s="4" t="s">
        <v>406</v>
      </c>
      <c r="F649" s="4" t="s">
        <v>301</v>
      </c>
      <c r="H649" s="4">
        <v>739571.23</v>
      </c>
      <c r="I649" s="4">
        <v>0</v>
      </c>
      <c r="J649" s="4">
        <v>0</v>
      </c>
      <c r="K649" s="4">
        <v>0</v>
      </c>
      <c r="L649" s="4">
        <v>0</v>
      </c>
      <c r="M649" s="4">
        <v>1630.34</v>
      </c>
      <c r="N649" s="4">
        <v>691669.64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4">
        <v>0</v>
      </c>
      <c r="U649" s="4">
        <v>0</v>
      </c>
      <c r="V649" s="4">
        <v>0</v>
      </c>
      <c r="W649" s="4">
        <v>0</v>
      </c>
      <c r="X649" s="4">
        <v>0</v>
      </c>
      <c r="Y649" s="4">
        <v>10377.780000000001</v>
      </c>
      <c r="Z649" s="4">
        <v>1630.34</v>
      </c>
      <c r="AA649" s="4">
        <v>0</v>
      </c>
      <c r="AB649" s="4">
        <v>0</v>
      </c>
      <c r="AC649" s="4">
        <v>0</v>
      </c>
      <c r="AE649" s="4" t="s">
        <v>182</v>
      </c>
      <c r="AF649" s="4" t="s">
        <v>288</v>
      </c>
      <c r="AG649" s="4" t="s">
        <v>289</v>
      </c>
      <c r="AH649" s="4" t="s">
        <v>270</v>
      </c>
      <c r="AJ649" s="4" t="s">
        <v>288</v>
      </c>
      <c r="AK649" s="4" t="s">
        <v>302</v>
      </c>
      <c r="AL649" s="4" t="s">
        <v>402</v>
      </c>
      <c r="AM649" s="4" t="s">
        <v>330</v>
      </c>
      <c r="AO649" s="4">
        <v>117</v>
      </c>
      <c r="AP649" s="4">
        <v>10</v>
      </c>
      <c r="AQ649" s="4">
        <v>607</v>
      </c>
      <c r="AR649" s="4">
        <v>2015</v>
      </c>
      <c r="AS649" s="4">
        <v>7</v>
      </c>
      <c r="AU649" s="4">
        <v>1</v>
      </c>
      <c r="AV649" s="4">
        <v>4</v>
      </c>
      <c r="AW649" s="4">
        <v>5</v>
      </c>
      <c r="AX649" s="4">
        <v>23</v>
      </c>
      <c r="AZ649" s="4">
        <v>1</v>
      </c>
      <c r="BA649" s="4">
        <v>6</v>
      </c>
      <c r="BB649" s="4">
        <v>101</v>
      </c>
      <c r="BC649" s="4">
        <v>57</v>
      </c>
      <c r="BD649" s="4">
        <v>0</v>
      </c>
      <c r="BE649" s="4">
        <v>0</v>
      </c>
      <c r="BF649" s="4">
        <v>-366832767</v>
      </c>
      <c r="BJ649" s="6">
        <v>2011</v>
      </c>
      <c r="BK649" s="7">
        <f t="shared" si="24"/>
        <v>0</v>
      </c>
      <c r="BL649" s="4" t="str">
        <f>'Generic Tax Classes'!$A$2</f>
        <v>Utility Steam Production</v>
      </c>
    </row>
    <row r="650" spans="1:64" hidden="1" x14ac:dyDescent="0.2">
      <c r="A650" s="4">
        <v>2020</v>
      </c>
      <c r="B650" s="4" t="s">
        <v>11</v>
      </c>
      <c r="C650" s="4" t="s">
        <v>178</v>
      </c>
      <c r="D650" s="4" t="s">
        <v>230</v>
      </c>
      <c r="E650" s="4" t="s">
        <v>406</v>
      </c>
      <c r="F650" s="4" t="s">
        <v>301</v>
      </c>
      <c r="H650" s="4">
        <v>1156336.02</v>
      </c>
      <c r="I650" s="4">
        <v>0</v>
      </c>
      <c r="J650" s="4">
        <v>0</v>
      </c>
      <c r="K650" s="4">
        <v>0</v>
      </c>
      <c r="L650" s="4">
        <v>0</v>
      </c>
      <c r="M650" s="4">
        <v>2549.0700000000002</v>
      </c>
      <c r="N650" s="4">
        <v>1081440.83</v>
      </c>
      <c r="O650" s="4">
        <v>0</v>
      </c>
      <c r="P650" s="4">
        <v>0</v>
      </c>
      <c r="Q650" s="4">
        <v>0</v>
      </c>
      <c r="R650" s="4">
        <v>0</v>
      </c>
      <c r="S650" s="4">
        <v>0</v>
      </c>
      <c r="T650" s="4">
        <v>0</v>
      </c>
      <c r="U650" s="4">
        <v>0</v>
      </c>
      <c r="V650" s="4">
        <v>0</v>
      </c>
      <c r="W650" s="4">
        <v>0</v>
      </c>
      <c r="X650" s="4">
        <v>0</v>
      </c>
      <c r="Y650" s="4">
        <v>16225.88</v>
      </c>
      <c r="Z650" s="4">
        <v>2549.0700000000002</v>
      </c>
      <c r="AA650" s="4">
        <v>0</v>
      </c>
      <c r="AB650" s="4">
        <v>0</v>
      </c>
      <c r="AC650" s="4">
        <v>0</v>
      </c>
      <c r="AE650" s="4" t="s">
        <v>182</v>
      </c>
      <c r="AF650" s="4" t="s">
        <v>288</v>
      </c>
      <c r="AG650" s="4" t="s">
        <v>289</v>
      </c>
      <c r="AH650" s="4" t="s">
        <v>270</v>
      </c>
      <c r="AJ650" s="4" t="s">
        <v>288</v>
      </c>
      <c r="AK650" s="4" t="s">
        <v>302</v>
      </c>
      <c r="AL650" s="4" t="s">
        <v>402</v>
      </c>
      <c r="AM650" s="4" t="s">
        <v>187</v>
      </c>
      <c r="AO650" s="4">
        <v>117</v>
      </c>
      <c r="AP650" s="4">
        <v>10</v>
      </c>
      <c r="AQ650" s="4">
        <v>607</v>
      </c>
      <c r="AR650" s="4">
        <v>2015</v>
      </c>
      <c r="AS650" s="4">
        <v>7</v>
      </c>
      <c r="AU650" s="4">
        <v>1</v>
      </c>
      <c r="AV650" s="4">
        <v>4</v>
      </c>
      <c r="AW650" s="4">
        <v>5</v>
      </c>
      <c r="AX650" s="4">
        <v>23</v>
      </c>
      <c r="AZ650" s="4">
        <v>1</v>
      </c>
      <c r="BA650" s="4">
        <v>6</v>
      </c>
      <c r="BB650" s="4">
        <v>101</v>
      </c>
      <c r="BC650" s="4">
        <v>0</v>
      </c>
      <c r="BD650" s="4">
        <v>0</v>
      </c>
      <c r="BE650" s="4">
        <v>0</v>
      </c>
      <c r="BF650" s="4">
        <v>-366832560</v>
      </c>
      <c r="BJ650" s="6">
        <v>2011</v>
      </c>
      <c r="BK650" s="7">
        <f t="shared" si="24"/>
        <v>0</v>
      </c>
      <c r="BL650" s="4" t="str">
        <f>'Generic Tax Classes'!$A$2</f>
        <v>Utility Steam Production</v>
      </c>
    </row>
    <row r="651" spans="1:64" hidden="1" x14ac:dyDescent="0.2">
      <c r="A651" s="4">
        <v>2020</v>
      </c>
      <c r="B651" s="4" t="s">
        <v>11</v>
      </c>
      <c r="C651" s="4" t="s">
        <v>178</v>
      </c>
      <c r="D651" s="4" t="s">
        <v>368</v>
      </c>
      <c r="E651" s="4" t="s">
        <v>407</v>
      </c>
      <c r="F651" s="4" t="s">
        <v>369</v>
      </c>
      <c r="H651" s="4">
        <v>1107.48</v>
      </c>
      <c r="I651" s="4">
        <v>569.16999999999996</v>
      </c>
      <c r="J651" s="4">
        <v>350.73</v>
      </c>
      <c r="K651" s="4">
        <v>33.61</v>
      </c>
      <c r="L651" s="4">
        <v>0</v>
      </c>
      <c r="M651" s="4">
        <v>0</v>
      </c>
      <c r="N651" s="4">
        <v>1107.48</v>
      </c>
      <c r="O651" s="4">
        <v>569.16999999999996</v>
      </c>
      <c r="P651" s="4">
        <v>384.34</v>
      </c>
      <c r="Q651" s="4">
        <v>0</v>
      </c>
      <c r="R651" s="4">
        <v>0</v>
      </c>
      <c r="S651" s="4">
        <v>0</v>
      </c>
      <c r="T651" s="4">
        <v>0</v>
      </c>
      <c r="U651" s="4">
        <v>0</v>
      </c>
      <c r="V651" s="4">
        <v>0</v>
      </c>
      <c r="W651" s="4">
        <v>0</v>
      </c>
      <c r="X651" s="4">
        <v>0</v>
      </c>
      <c r="Y651" s="4">
        <v>0</v>
      </c>
      <c r="Z651" s="4">
        <v>0</v>
      </c>
      <c r="AA651" s="4">
        <v>0</v>
      </c>
      <c r="AB651" s="4">
        <v>0</v>
      </c>
      <c r="AC651" s="4">
        <v>0</v>
      </c>
      <c r="AE651" s="4" t="s">
        <v>182</v>
      </c>
      <c r="AF651" s="4" t="s">
        <v>288</v>
      </c>
      <c r="AG651" s="4" t="s">
        <v>289</v>
      </c>
      <c r="AH651" s="4" t="s">
        <v>270</v>
      </c>
      <c r="AJ651" s="4" t="s">
        <v>288</v>
      </c>
      <c r="AK651" s="4" t="s">
        <v>257</v>
      </c>
      <c r="AL651" s="4" t="s">
        <v>359</v>
      </c>
      <c r="AM651" s="4" t="s">
        <v>187</v>
      </c>
      <c r="AO651" s="4">
        <v>117</v>
      </c>
      <c r="AP651" s="4">
        <v>10</v>
      </c>
      <c r="AQ651" s="4">
        <v>626</v>
      </c>
      <c r="AR651" s="4">
        <v>2014</v>
      </c>
      <c r="AS651" s="4">
        <v>5</v>
      </c>
      <c r="AU651" s="4">
        <v>1</v>
      </c>
      <c r="AV651" s="4">
        <v>4</v>
      </c>
      <c r="AW651" s="4">
        <v>5</v>
      </c>
      <c r="AX651" s="4">
        <v>23</v>
      </c>
      <c r="AZ651" s="4">
        <v>1</v>
      </c>
      <c r="BA651" s="4">
        <v>5</v>
      </c>
      <c r="BB651" s="4">
        <v>100</v>
      </c>
      <c r="BC651" s="4">
        <v>0</v>
      </c>
      <c r="BD651" s="4">
        <v>0</v>
      </c>
      <c r="BE651" s="4">
        <v>0</v>
      </c>
      <c r="BF651" s="4">
        <v>-366832765</v>
      </c>
      <c r="BJ651" s="6">
        <v>2011</v>
      </c>
      <c r="BK651" s="7">
        <f t="shared" si="24"/>
        <v>184.82999999999998</v>
      </c>
      <c r="BL651" s="4" t="str">
        <f>'Generic Tax Classes'!$A$3</f>
        <v>Utility Transmission Plant 15 YR</v>
      </c>
    </row>
    <row r="652" spans="1:64" hidden="1" x14ac:dyDescent="0.2">
      <c r="A652" s="4">
        <v>2020</v>
      </c>
      <c r="B652" s="4" t="s">
        <v>11</v>
      </c>
      <c r="C652" s="4" t="s">
        <v>178</v>
      </c>
      <c r="D652" s="4" t="s">
        <v>272</v>
      </c>
      <c r="E652" s="4" t="s">
        <v>407</v>
      </c>
      <c r="F652" s="4" t="s">
        <v>303</v>
      </c>
      <c r="H652" s="4">
        <v>18801.650000000001</v>
      </c>
      <c r="I652" s="4">
        <v>9413.66</v>
      </c>
      <c r="J652" s="4">
        <v>9413.66</v>
      </c>
      <c r="K652" s="4">
        <v>0</v>
      </c>
      <c r="L652" s="4">
        <v>0</v>
      </c>
      <c r="M652" s="4">
        <v>0</v>
      </c>
      <c r="N652" s="4">
        <v>18801.650000000001</v>
      </c>
      <c r="O652" s="4">
        <v>9413.66</v>
      </c>
      <c r="P652" s="4">
        <v>9413.66</v>
      </c>
      <c r="Q652" s="4">
        <v>0</v>
      </c>
      <c r="R652" s="4">
        <v>0</v>
      </c>
      <c r="S652" s="4">
        <v>0</v>
      </c>
      <c r="T652" s="4">
        <v>0</v>
      </c>
      <c r="U652" s="4">
        <v>0</v>
      </c>
      <c r="V652" s="4">
        <v>0</v>
      </c>
      <c r="W652" s="4">
        <v>0</v>
      </c>
      <c r="X652" s="4">
        <v>0</v>
      </c>
      <c r="Y652" s="4">
        <v>0</v>
      </c>
      <c r="Z652" s="4">
        <v>0</v>
      </c>
      <c r="AA652" s="4">
        <v>0</v>
      </c>
      <c r="AB652" s="4">
        <v>0</v>
      </c>
      <c r="AC652" s="4">
        <v>0</v>
      </c>
      <c r="AE652" s="4" t="s">
        <v>182</v>
      </c>
      <c r="AF652" s="4" t="s">
        <v>288</v>
      </c>
      <c r="AG652" s="4" t="s">
        <v>289</v>
      </c>
      <c r="AH652" s="4" t="s">
        <v>270</v>
      </c>
      <c r="AJ652" s="4" t="s">
        <v>288</v>
      </c>
      <c r="AK652" s="4" t="s">
        <v>304</v>
      </c>
      <c r="AL652" s="4" t="s">
        <v>359</v>
      </c>
      <c r="AM652" s="4" t="s">
        <v>187</v>
      </c>
      <c r="AO652" s="4">
        <v>117</v>
      </c>
      <c r="AP652" s="4">
        <v>10</v>
      </c>
      <c r="AQ652" s="4">
        <v>484</v>
      </c>
      <c r="AR652" s="4">
        <v>2014</v>
      </c>
      <c r="AS652" s="4">
        <v>3</v>
      </c>
      <c r="AU652" s="4">
        <v>1</v>
      </c>
      <c r="AV652" s="4">
        <v>4</v>
      </c>
      <c r="AW652" s="4">
        <v>5</v>
      </c>
      <c r="AX652" s="4">
        <v>23</v>
      </c>
      <c r="AZ652" s="4">
        <v>1</v>
      </c>
      <c r="BA652" s="4">
        <v>3</v>
      </c>
      <c r="BB652" s="4">
        <v>100</v>
      </c>
      <c r="BC652" s="4">
        <v>0</v>
      </c>
      <c r="BD652" s="4">
        <v>0</v>
      </c>
      <c r="BE652" s="4">
        <v>0</v>
      </c>
      <c r="BF652" s="4">
        <v>-366832240</v>
      </c>
      <c r="BJ652" s="6">
        <v>2011</v>
      </c>
      <c r="BK652" s="7">
        <f t="shared" si="24"/>
        <v>0</v>
      </c>
      <c r="BL652" s="4" t="str">
        <f>'Generic Tax Classes'!$A$4</f>
        <v>Utility General Plant</v>
      </c>
    </row>
    <row r="653" spans="1:64" hidden="1" x14ac:dyDescent="0.2">
      <c r="A653" s="4">
        <v>2020</v>
      </c>
      <c r="B653" s="4" t="s">
        <v>11</v>
      </c>
      <c r="C653" s="4" t="s">
        <v>178</v>
      </c>
      <c r="D653" s="4" t="s">
        <v>104</v>
      </c>
      <c r="E653" s="4" t="s">
        <v>407</v>
      </c>
      <c r="F653" s="4" t="s">
        <v>301</v>
      </c>
      <c r="H653" s="4">
        <v>0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4">
        <v>0</v>
      </c>
      <c r="U653" s="4">
        <v>0</v>
      </c>
      <c r="V653" s="4">
        <v>0</v>
      </c>
      <c r="W653" s="4">
        <v>0</v>
      </c>
      <c r="X653" s="4">
        <v>0</v>
      </c>
      <c r="Y653" s="4">
        <v>0</v>
      </c>
      <c r="Z653" s="4">
        <v>0</v>
      </c>
      <c r="AA653" s="4">
        <v>0</v>
      </c>
      <c r="AB653" s="4">
        <v>0</v>
      </c>
      <c r="AC653" s="4">
        <v>0</v>
      </c>
      <c r="AE653" s="4" t="s">
        <v>182</v>
      </c>
      <c r="AF653" s="4" t="s">
        <v>288</v>
      </c>
      <c r="AG653" s="4" t="s">
        <v>289</v>
      </c>
      <c r="AH653" s="4" t="s">
        <v>270</v>
      </c>
      <c r="AJ653" s="4" t="s">
        <v>288</v>
      </c>
      <c r="AK653" s="4" t="s">
        <v>302</v>
      </c>
      <c r="AL653" s="4" t="s">
        <v>359</v>
      </c>
      <c r="AM653" s="4" t="s">
        <v>330</v>
      </c>
      <c r="AO653" s="4">
        <v>117</v>
      </c>
      <c r="AP653" s="4">
        <v>10</v>
      </c>
      <c r="AQ653" s="4">
        <v>101030</v>
      </c>
      <c r="AR653" s="4">
        <v>2014</v>
      </c>
      <c r="AS653" s="4">
        <v>7</v>
      </c>
      <c r="AU653" s="4">
        <v>1</v>
      </c>
      <c r="AV653" s="4">
        <v>4</v>
      </c>
      <c r="AW653" s="4">
        <v>5</v>
      </c>
      <c r="AX653" s="4">
        <v>23</v>
      </c>
      <c r="AZ653" s="4">
        <v>1</v>
      </c>
      <c r="BA653" s="4">
        <v>6</v>
      </c>
      <c r="BB653" s="4">
        <v>100</v>
      </c>
      <c r="BC653" s="4">
        <v>57</v>
      </c>
      <c r="BD653" s="4">
        <v>0</v>
      </c>
      <c r="BE653" s="4">
        <v>0</v>
      </c>
      <c r="BF653" s="4">
        <v>-366833035</v>
      </c>
      <c r="BJ653" s="6">
        <v>2011</v>
      </c>
      <c r="BK653" s="7">
        <f t="shared" si="24"/>
        <v>0</v>
      </c>
      <c r="BL653" s="4" t="str">
        <f t="shared" si="25"/>
        <v>Utility Steam Production</v>
      </c>
    </row>
    <row r="654" spans="1:64" hidden="1" x14ac:dyDescent="0.2">
      <c r="A654" s="4">
        <v>2020</v>
      </c>
      <c r="B654" s="4" t="s">
        <v>11</v>
      </c>
      <c r="C654" s="4" t="s">
        <v>178</v>
      </c>
      <c r="D654" s="4" t="s">
        <v>230</v>
      </c>
      <c r="E654" s="4" t="s">
        <v>407</v>
      </c>
      <c r="F654" s="4" t="s">
        <v>301</v>
      </c>
      <c r="H654" s="4">
        <v>767956.6</v>
      </c>
      <c r="I654" s="4">
        <v>-2134018.9900000002</v>
      </c>
      <c r="J654" s="4">
        <v>-1039185.41</v>
      </c>
      <c r="K654" s="4">
        <v>-94909.81</v>
      </c>
      <c r="L654" s="4">
        <v>0</v>
      </c>
      <c r="M654" s="4">
        <v>8046.22</v>
      </c>
      <c r="N654" s="4">
        <v>718216.51</v>
      </c>
      <c r="O654" s="4">
        <v>-2121072.4500000002</v>
      </c>
      <c r="P654" s="4">
        <v>-1127501.98</v>
      </c>
      <c r="Q654" s="4">
        <v>0</v>
      </c>
      <c r="R654" s="4">
        <v>-12946.54</v>
      </c>
      <c r="S654" s="4">
        <v>-107780.56</v>
      </c>
      <c r="T654" s="4">
        <v>-270066.45</v>
      </c>
      <c r="U654" s="4">
        <v>-377847.01</v>
      </c>
      <c r="V654" s="4">
        <v>-107780.56</v>
      </c>
      <c r="W654" s="4">
        <v>0</v>
      </c>
      <c r="X654" s="4">
        <v>0</v>
      </c>
      <c r="Y654" s="4">
        <v>10776.08</v>
      </c>
      <c r="Z654" s="4">
        <v>1692.92</v>
      </c>
      <c r="AA654" s="4">
        <v>0</v>
      </c>
      <c r="AB654" s="4">
        <v>0</v>
      </c>
      <c r="AC654" s="4">
        <v>0</v>
      </c>
      <c r="AE654" s="4" t="s">
        <v>182</v>
      </c>
      <c r="AF654" s="4" t="s">
        <v>288</v>
      </c>
      <c r="AG654" s="4" t="s">
        <v>289</v>
      </c>
      <c r="AH654" s="4" t="s">
        <v>270</v>
      </c>
      <c r="AJ654" s="4" t="s">
        <v>288</v>
      </c>
      <c r="AK654" s="4" t="s">
        <v>302</v>
      </c>
      <c r="AL654" s="4" t="s">
        <v>359</v>
      </c>
      <c r="AM654" s="4" t="s">
        <v>330</v>
      </c>
      <c r="AO654" s="4">
        <v>117</v>
      </c>
      <c r="AP654" s="4">
        <v>10</v>
      </c>
      <c r="AQ654" s="4">
        <v>607</v>
      </c>
      <c r="AR654" s="4">
        <v>2014</v>
      </c>
      <c r="AS654" s="4">
        <v>7</v>
      </c>
      <c r="AU654" s="4">
        <v>1</v>
      </c>
      <c r="AV654" s="4">
        <v>4</v>
      </c>
      <c r="AW654" s="4">
        <v>5</v>
      </c>
      <c r="AX654" s="4">
        <v>23</v>
      </c>
      <c r="AZ654" s="4">
        <v>1</v>
      </c>
      <c r="BA654" s="4">
        <v>6</v>
      </c>
      <c r="BB654" s="4">
        <v>100</v>
      </c>
      <c r="BC654" s="4">
        <v>57</v>
      </c>
      <c r="BD654" s="4">
        <v>0</v>
      </c>
      <c r="BE654" s="4">
        <v>0</v>
      </c>
      <c r="BF654" s="4">
        <v>-366832762</v>
      </c>
      <c r="BJ654" s="6">
        <v>2011</v>
      </c>
      <c r="BK654" s="7">
        <f t="shared" si="24"/>
        <v>-993570.4700000002</v>
      </c>
      <c r="BL654" s="4" t="str">
        <f>'Generic Tax Classes'!$A$2</f>
        <v>Utility Steam Production</v>
      </c>
    </row>
    <row r="655" spans="1:64" hidden="1" x14ac:dyDescent="0.2">
      <c r="A655" s="4">
        <v>2020</v>
      </c>
      <c r="B655" s="4" t="s">
        <v>11</v>
      </c>
      <c r="C655" s="4" t="s">
        <v>178</v>
      </c>
      <c r="D655" s="4" t="s">
        <v>230</v>
      </c>
      <c r="E655" s="4" t="s">
        <v>407</v>
      </c>
      <c r="F655" s="4" t="s">
        <v>301</v>
      </c>
      <c r="H655" s="4">
        <v>1176865.5900000001</v>
      </c>
      <c r="I655" s="4">
        <v>687551.93</v>
      </c>
      <c r="J655" s="4">
        <v>334789.65999999997</v>
      </c>
      <c r="K655" s="4">
        <v>30578.85</v>
      </c>
      <c r="L655" s="4">
        <v>0</v>
      </c>
      <c r="M655" s="4">
        <v>551.65</v>
      </c>
      <c r="N655" s="4">
        <v>1100640.72</v>
      </c>
      <c r="O655" s="4">
        <v>683389.69</v>
      </c>
      <c r="P655" s="4">
        <v>363248.95</v>
      </c>
      <c r="Q655" s="4">
        <v>0</v>
      </c>
      <c r="R655" s="4">
        <v>4162.24</v>
      </c>
      <c r="S655" s="4">
        <v>34650.839999999997</v>
      </c>
      <c r="T655" s="4">
        <v>88301.48</v>
      </c>
      <c r="U655" s="4">
        <v>122952.32000000001</v>
      </c>
      <c r="V655" s="4">
        <v>34650.839999999997</v>
      </c>
      <c r="W655" s="4">
        <v>0</v>
      </c>
      <c r="X655" s="4">
        <v>0</v>
      </c>
      <c r="Y655" s="4">
        <v>16513.95</v>
      </c>
      <c r="Z655" s="4">
        <v>2594.33</v>
      </c>
      <c r="AA655" s="4">
        <v>0</v>
      </c>
      <c r="AB655" s="4">
        <v>0</v>
      </c>
      <c r="AC655" s="4">
        <v>0</v>
      </c>
      <c r="AE655" s="4" t="s">
        <v>182</v>
      </c>
      <c r="AF655" s="4" t="s">
        <v>288</v>
      </c>
      <c r="AG655" s="4" t="s">
        <v>289</v>
      </c>
      <c r="AH655" s="4" t="s">
        <v>270</v>
      </c>
      <c r="AJ655" s="4" t="s">
        <v>288</v>
      </c>
      <c r="AK655" s="4" t="s">
        <v>302</v>
      </c>
      <c r="AL655" s="4" t="s">
        <v>359</v>
      </c>
      <c r="AM655" s="4" t="s">
        <v>330</v>
      </c>
      <c r="AO655" s="4">
        <v>117</v>
      </c>
      <c r="AP655" s="4">
        <v>10</v>
      </c>
      <c r="AQ655" s="4">
        <v>607</v>
      </c>
      <c r="AR655" s="4">
        <v>2014</v>
      </c>
      <c r="AS655" s="4">
        <v>7</v>
      </c>
      <c r="AU655" s="4">
        <v>1</v>
      </c>
      <c r="AV655" s="4">
        <v>4</v>
      </c>
      <c r="AW655" s="4">
        <v>5</v>
      </c>
      <c r="AX655" s="4">
        <v>23</v>
      </c>
      <c r="AZ655" s="4">
        <v>1</v>
      </c>
      <c r="BA655" s="4">
        <v>6</v>
      </c>
      <c r="BB655" s="4">
        <v>100</v>
      </c>
      <c r="BC655" s="4">
        <v>57</v>
      </c>
      <c r="BD655" s="4">
        <v>0</v>
      </c>
      <c r="BE655" s="4">
        <v>0</v>
      </c>
      <c r="BF655" s="4">
        <v>-366832558</v>
      </c>
      <c r="BJ655" s="6">
        <v>2011</v>
      </c>
      <c r="BK655" s="7">
        <f t="shared" si="24"/>
        <v>320140.73999999993</v>
      </c>
      <c r="BL655" s="4" t="str">
        <f>'Generic Tax Classes'!$A$2</f>
        <v>Utility Steam Production</v>
      </c>
    </row>
    <row r="656" spans="1:64" hidden="1" x14ac:dyDescent="0.2">
      <c r="A656" s="4">
        <v>2020</v>
      </c>
      <c r="B656" s="4" t="s">
        <v>11</v>
      </c>
      <c r="C656" s="4" t="s">
        <v>178</v>
      </c>
      <c r="D656" s="4" t="s">
        <v>104</v>
      </c>
      <c r="E656" s="4" t="s">
        <v>408</v>
      </c>
      <c r="F656" s="4" t="s">
        <v>301</v>
      </c>
      <c r="H656" s="4">
        <v>3757668.48</v>
      </c>
      <c r="I656" s="4">
        <v>1991167.24</v>
      </c>
      <c r="J656" s="4">
        <v>969559.06</v>
      </c>
      <c r="K656" s="4">
        <v>88825.97</v>
      </c>
      <c r="L656" s="4">
        <v>0</v>
      </c>
      <c r="M656" s="4">
        <v>0</v>
      </c>
      <c r="N656" s="4">
        <v>3757668.48</v>
      </c>
      <c r="O656" s="4">
        <v>1991167.24</v>
      </c>
      <c r="P656" s="4">
        <v>1058385.03</v>
      </c>
      <c r="Q656" s="4">
        <v>0</v>
      </c>
      <c r="R656" s="4">
        <v>0</v>
      </c>
      <c r="S656" s="4">
        <v>0</v>
      </c>
      <c r="T656" s="4">
        <v>9446.41</v>
      </c>
      <c r="U656" s="4">
        <v>9446.41</v>
      </c>
      <c r="V656" s="4">
        <v>0</v>
      </c>
      <c r="W656" s="4">
        <v>0</v>
      </c>
      <c r="X656" s="4">
        <v>0</v>
      </c>
      <c r="Y656" s="4">
        <v>0</v>
      </c>
      <c r="Z656" s="4">
        <v>0</v>
      </c>
      <c r="AA656" s="4">
        <v>0</v>
      </c>
      <c r="AB656" s="4">
        <v>0</v>
      </c>
      <c r="AC656" s="4">
        <v>0</v>
      </c>
      <c r="AE656" s="4" t="s">
        <v>182</v>
      </c>
      <c r="AF656" s="4" t="s">
        <v>288</v>
      </c>
      <c r="AG656" s="4" t="s">
        <v>289</v>
      </c>
      <c r="AH656" s="4" t="s">
        <v>185</v>
      </c>
      <c r="AJ656" s="4" t="s">
        <v>288</v>
      </c>
      <c r="AK656" s="4" t="s">
        <v>302</v>
      </c>
      <c r="AM656" s="4" t="s">
        <v>330</v>
      </c>
      <c r="AO656" s="4">
        <v>117</v>
      </c>
      <c r="AP656" s="4">
        <v>10</v>
      </c>
      <c r="AQ656" s="4">
        <v>101030</v>
      </c>
      <c r="AR656" s="4">
        <v>2011</v>
      </c>
      <c r="AS656" s="4">
        <v>7</v>
      </c>
      <c r="AU656" s="4">
        <v>1</v>
      </c>
      <c r="AV656" s="4">
        <v>4</v>
      </c>
      <c r="AW656" s="4">
        <v>5</v>
      </c>
      <c r="AX656" s="4">
        <v>24</v>
      </c>
      <c r="AZ656" s="4">
        <v>1</v>
      </c>
      <c r="BA656" s="4">
        <v>6</v>
      </c>
      <c r="BC656" s="4">
        <v>57</v>
      </c>
      <c r="BD656" s="4">
        <v>0</v>
      </c>
      <c r="BE656" s="4">
        <v>0</v>
      </c>
      <c r="BF656" s="4">
        <v>-366832901</v>
      </c>
      <c r="BJ656" s="6">
        <v>2011</v>
      </c>
      <c r="BK656" s="7">
        <f t="shared" si="24"/>
        <v>932782.21</v>
      </c>
      <c r="BL656" s="4" t="str">
        <f t="shared" si="25"/>
        <v>Utility Steam Production</v>
      </c>
    </row>
    <row r="657" spans="1:64" hidden="1" x14ac:dyDescent="0.2">
      <c r="A657" s="4">
        <v>2020</v>
      </c>
      <c r="B657" s="4" t="s">
        <v>11</v>
      </c>
      <c r="C657" s="4" t="s">
        <v>178</v>
      </c>
      <c r="D657" s="4" t="s">
        <v>230</v>
      </c>
      <c r="E657" s="4" t="s">
        <v>408</v>
      </c>
      <c r="F657" s="4" t="s">
        <v>301</v>
      </c>
      <c r="H657" s="4">
        <v>987075.54</v>
      </c>
      <c r="I657" s="4">
        <v>1938429.71</v>
      </c>
      <c r="J657" s="4">
        <v>943879.57</v>
      </c>
      <c r="K657" s="4">
        <v>86462.9</v>
      </c>
      <c r="L657" s="4">
        <v>0</v>
      </c>
      <c r="M657" s="4">
        <v>-151.49</v>
      </c>
      <c r="N657" s="4">
        <v>984770.49</v>
      </c>
      <c r="O657" s="4">
        <v>1937961.18</v>
      </c>
      <c r="P657" s="4">
        <v>1030103.88</v>
      </c>
      <c r="Q657" s="4">
        <v>0</v>
      </c>
      <c r="R657" s="4">
        <v>468.53</v>
      </c>
      <c r="S657" s="4">
        <v>3900.5</v>
      </c>
      <c r="T657" s="4">
        <v>67509.570000000007</v>
      </c>
      <c r="U657" s="4">
        <v>71410.070000000007</v>
      </c>
      <c r="V657" s="4">
        <v>3900.5</v>
      </c>
      <c r="W657" s="4">
        <v>0</v>
      </c>
      <c r="X657" s="4">
        <v>0</v>
      </c>
      <c r="Y657" s="4">
        <v>499.38</v>
      </c>
      <c r="Z657" s="4">
        <v>78.45</v>
      </c>
      <c r="AA657" s="4">
        <v>0</v>
      </c>
      <c r="AB657" s="4">
        <v>0</v>
      </c>
      <c r="AC657" s="4">
        <v>0</v>
      </c>
      <c r="AE657" s="4" t="s">
        <v>182</v>
      </c>
      <c r="AF657" s="4" t="s">
        <v>288</v>
      </c>
      <c r="AG657" s="4" t="s">
        <v>289</v>
      </c>
      <c r="AH657" s="4" t="s">
        <v>270</v>
      </c>
      <c r="AJ657" s="4" t="s">
        <v>288</v>
      </c>
      <c r="AK657" s="4" t="s">
        <v>302</v>
      </c>
      <c r="AM657" s="4" t="s">
        <v>330</v>
      </c>
      <c r="AO657" s="4">
        <v>117</v>
      </c>
      <c r="AP657" s="4">
        <v>10</v>
      </c>
      <c r="AQ657" s="4">
        <v>607</v>
      </c>
      <c r="AR657" s="4">
        <v>2011</v>
      </c>
      <c r="AS657" s="4">
        <v>7</v>
      </c>
      <c r="AU657" s="4">
        <v>1</v>
      </c>
      <c r="AV657" s="4">
        <v>4</v>
      </c>
      <c r="AW657" s="4">
        <v>5</v>
      </c>
      <c r="AX657" s="4">
        <v>23</v>
      </c>
      <c r="AZ657" s="4">
        <v>1</v>
      </c>
      <c r="BA657" s="4">
        <v>6</v>
      </c>
      <c r="BC657" s="4">
        <v>57</v>
      </c>
      <c r="BD657" s="4">
        <v>0</v>
      </c>
      <c r="BE657" s="4">
        <v>0</v>
      </c>
      <c r="BF657" s="4">
        <v>-366832772</v>
      </c>
      <c r="BJ657" s="6">
        <v>2011</v>
      </c>
      <c r="BK657" s="7">
        <f t="shared" si="24"/>
        <v>907857.29999999993</v>
      </c>
      <c r="BL657" s="4" t="str">
        <f>'Generic Tax Classes'!$A$2</f>
        <v>Utility Steam Production</v>
      </c>
    </row>
    <row r="658" spans="1:64" hidden="1" x14ac:dyDescent="0.2">
      <c r="A658" s="4">
        <v>2020</v>
      </c>
      <c r="B658" s="4" t="s">
        <v>11</v>
      </c>
      <c r="C658" s="4" t="s">
        <v>178</v>
      </c>
      <c r="D658" s="4" t="s">
        <v>230</v>
      </c>
      <c r="E658" s="4" t="s">
        <v>408</v>
      </c>
      <c r="F658" s="4" t="s">
        <v>301</v>
      </c>
      <c r="H658" s="4">
        <v>2111603.33</v>
      </c>
      <c r="I658" s="4">
        <v>0</v>
      </c>
      <c r="J658" s="4">
        <v>0</v>
      </c>
      <c r="K658" s="4">
        <v>0</v>
      </c>
      <c r="L658" s="4">
        <v>0</v>
      </c>
      <c r="M658" s="4">
        <v>167.83</v>
      </c>
      <c r="N658" s="4">
        <v>2106672.2599999998</v>
      </c>
      <c r="O658" s="4">
        <v>0</v>
      </c>
      <c r="P658" s="4">
        <v>0</v>
      </c>
      <c r="Q658" s="4">
        <v>0</v>
      </c>
      <c r="R658" s="4">
        <v>0</v>
      </c>
      <c r="S658" s="4">
        <v>0</v>
      </c>
      <c r="T658" s="4">
        <v>0</v>
      </c>
      <c r="U658" s="4">
        <v>0</v>
      </c>
      <c r="V658" s="4">
        <v>0</v>
      </c>
      <c r="W658" s="4">
        <v>0</v>
      </c>
      <c r="X658" s="4">
        <v>0</v>
      </c>
      <c r="Y658" s="4">
        <v>1068.31</v>
      </c>
      <c r="Z658" s="4">
        <v>167.83</v>
      </c>
      <c r="AA658" s="4">
        <v>0</v>
      </c>
      <c r="AB658" s="4">
        <v>0</v>
      </c>
      <c r="AC658" s="4">
        <v>0</v>
      </c>
      <c r="AE658" s="4" t="s">
        <v>182</v>
      </c>
      <c r="AF658" s="4" t="s">
        <v>288</v>
      </c>
      <c r="AG658" s="4" t="s">
        <v>289</v>
      </c>
      <c r="AH658" s="4" t="s">
        <v>270</v>
      </c>
      <c r="AJ658" s="4" t="s">
        <v>288</v>
      </c>
      <c r="AK658" s="4" t="s">
        <v>302</v>
      </c>
      <c r="AM658" s="4" t="s">
        <v>187</v>
      </c>
      <c r="AO658" s="4">
        <v>117</v>
      </c>
      <c r="AP658" s="4">
        <v>10</v>
      </c>
      <c r="AQ658" s="4">
        <v>607</v>
      </c>
      <c r="AR658" s="4">
        <v>2011</v>
      </c>
      <c r="AS658" s="4">
        <v>7</v>
      </c>
      <c r="AU658" s="4">
        <v>1</v>
      </c>
      <c r="AV658" s="4">
        <v>4</v>
      </c>
      <c r="AW658" s="4">
        <v>5</v>
      </c>
      <c r="AX658" s="4">
        <v>23</v>
      </c>
      <c r="AZ658" s="4">
        <v>1</v>
      </c>
      <c r="BA658" s="4">
        <v>6</v>
      </c>
      <c r="BC658" s="4">
        <v>0</v>
      </c>
      <c r="BD658" s="4">
        <v>0</v>
      </c>
      <c r="BE658" s="4">
        <v>0</v>
      </c>
      <c r="BF658" s="4">
        <v>-366832771</v>
      </c>
      <c r="BJ658" s="6">
        <v>2011</v>
      </c>
      <c r="BK658" s="7">
        <f t="shared" si="24"/>
        <v>0</v>
      </c>
      <c r="BL658" s="4" t="str">
        <f>'Generic Tax Classes'!$A$2</f>
        <v>Utility Steam Production</v>
      </c>
    </row>
    <row r="659" spans="1:64" hidden="1" x14ac:dyDescent="0.2">
      <c r="A659" s="4">
        <v>2020</v>
      </c>
      <c r="B659" s="4" t="s">
        <v>11</v>
      </c>
      <c r="C659" s="4" t="s">
        <v>178</v>
      </c>
      <c r="D659" s="4" t="s">
        <v>104</v>
      </c>
      <c r="E659" s="4" t="s">
        <v>409</v>
      </c>
      <c r="F659" s="4" t="s">
        <v>301</v>
      </c>
      <c r="H659" s="4">
        <v>8688498.5399999991</v>
      </c>
      <c r="I659" s="4">
        <v>5718479.2699999996</v>
      </c>
      <c r="J659" s="4">
        <v>2529340.56</v>
      </c>
      <c r="K659" s="4">
        <v>255158.55</v>
      </c>
      <c r="L659" s="4">
        <v>0</v>
      </c>
      <c r="M659" s="4">
        <v>0</v>
      </c>
      <c r="N659" s="4">
        <v>8688498.5399999991</v>
      </c>
      <c r="O659" s="4">
        <v>5718479.2699999996</v>
      </c>
      <c r="P659" s="4">
        <v>2784499.11</v>
      </c>
      <c r="Q659" s="4">
        <v>0</v>
      </c>
      <c r="R659" s="4">
        <v>0</v>
      </c>
      <c r="S659" s="4">
        <v>0</v>
      </c>
      <c r="T659" s="4">
        <v>128617.12</v>
      </c>
      <c r="U659" s="4">
        <v>128617.12</v>
      </c>
      <c r="V659" s="4">
        <v>0</v>
      </c>
      <c r="W659" s="4">
        <v>0</v>
      </c>
      <c r="X659" s="4">
        <v>0</v>
      </c>
      <c r="Y659" s="4">
        <v>0</v>
      </c>
      <c r="Z659" s="4">
        <v>0</v>
      </c>
      <c r="AA659" s="4">
        <v>0</v>
      </c>
      <c r="AB659" s="4">
        <v>0</v>
      </c>
      <c r="AC659" s="4">
        <v>0</v>
      </c>
      <c r="AE659" s="4" t="s">
        <v>182</v>
      </c>
      <c r="AF659" s="4" t="s">
        <v>288</v>
      </c>
      <c r="AG659" s="4" t="s">
        <v>289</v>
      </c>
      <c r="AH659" s="4" t="s">
        <v>185</v>
      </c>
      <c r="AJ659" s="4" t="s">
        <v>288</v>
      </c>
      <c r="AK659" s="4" t="s">
        <v>302</v>
      </c>
      <c r="AM659" s="4" t="s">
        <v>330</v>
      </c>
      <c r="AO659" s="4">
        <v>117</v>
      </c>
      <c r="AP659" s="4">
        <v>10</v>
      </c>
      <c r="AQ659" s="4">
        <v>101030</v>
      </c>
      <c r="AR659" s="4">
        <v>2012</v>
      </c>
      <c r="AS659" s="4">
        <v>7</v>
      </c>
      <c r="AU659" s="4">
        <v>1</v>
      </c>
      <c r="AV659" s="4">
        <v>4</v>
      </c>
      <c r="AW659" s="4">
        <v>5</v>
      </c>
      <c r="AX659" s="4">
        <v>24</v>
      </c>
      <c r="AZ659" s="4">
        <v>1</v>
      </c>
      <c r="BA659" s="4">
        <v>6</v>
      </c>
      <c r="BC659" s="4">
        <v>57</v>
      </c>
      <c r="BD659" s="4">
        <v>0</v>
      </c>
      <c r="BE659" s="4">
        <v>0</v>
      </c>
      <c r="BF659" s="4">
        <v>-366833053</v>
      </c>
      <c r="BJ659" s="6">
        <v>2012</v>
      </c>
      <c r="BK659" s="7">
        <f t="shared" si="24"/>
        <v>2933980.1599999997</v>
      </c>
      <c r="BL659" s="4" t="str">
        <f t="shared" si="25"/>
        <v>Utility Steam Production</v>
      </c>
    </row>
    <row r="660" spans="1:64" hidden="1" x14ac:dyDescent="0.2">
      <c r="A660" s="4">
        <v>2020</v>
      </c>
      <c r="B660" s="4" t="s">
        <v>11</v>
      </c>
      <c r="C660" s="4" t="s">
        <v>178</v>
      </c>
      <c r="D660" s="4" t="s">
        <v>230</v>
      </c>
      <c r="E660" s="4" t="s">
        <v>409</v>
      </c>
      <c r="F660" s="4" t="s">
        <v>301</v>
      </c>
      <c r="H660" s="4">
        <v>7470417.3399999999</v>
      </c>
      <c r="I660" s="4">
        <v>4682089.32</v>
      </c>
      <c r="J660" s="4">
        <v>2070934.93</v>
      </c>
      <c r="K660" s="4">
        <v>208899.65</v>
      </c>
      <c r="L660" s="4">
        <v>0</v>
      </c>
      <c r="M660" s="4">
        <v>-12.29</v>
      </c>
      <c r="N660" s="4">
        <v>7460079.4800000004</v>
      </c>
      <c r="O660" s="4">
        <v>4681409.18</v>
      </c>
      <c r="P660" s="4">
        <v>2279518.5699999998</v>
      </c>
      <c r="Q660" s="4">
        <v>0</v>
      </c>
      <c r="R660" s="4">
        <v>680.14</v>
      </c>
      <c r="S660" s="4">
        <v>5662.24</v>
      </c>
      <c r="T660" s="4">
        <v>98911.12</v>
      </c>
      <c r="U660" s="4">
        <v>104573.36</v>
      </c>
      <c r="V660" s="4">
        <v>5662.24</v>
      </c>
      <c r="W660" s="4">
        <v>0</v>
      </c>
      <c r="X660" s="4">
        <v>0</v>
      </c>
      <c r="Y660" s="4">
        <v>2239.67</v>
      </c>
      <c r="Z660" s="4">
        <v>351.85</v>
      </c>
      <c r="AA660" s="4">
        <v>0</v>
      </c>
      <c r="AB660" s="4">
        <v>0</v>
      </c>
      <c r="AC660" s="4">
        <v>0</v>
      </c>
      <c r="AE660" s="4" t="s">
        <v>182</v>
      </c>
      <c r="AF660" s="4" t="s">
        <v>288</v>
      </c>
      <c r="AG660" s="4" t="s">
        <v>289</v>
      </c>
      <c r="AH660" s="4" t="s">
        <v>270</v>
      </c>
      <c r="AJ660" s="4" t="s">
        <v>288</v>
      </c>
      <c r="AK660" s="4" t="s">
        <v>302</v>
      </c>
      <c r="AM660" s="4" t="s">
        <v>330</v>
      </c>
      <c r="AO660" s="4">
        <v>117</v>
      </c>
      <c r="AP660" s="4">
        <v>10</v>
      </c>
      <c r="AQ660" s="4">
        <v>607</v>
      </c>
      <c r="AR660" s="4">
        <v>2012</v>
      </c>
      <c r="AS660" s="4">
        <v>7</v>
      </c>
      <c r="AU660" s="4">
        <v>1</v>
      </c>
      <c r="AV660" s="4">
        <v>4</v>
      </c>
      <c r="AW660" s="4">
        <v>5</v>
      </c>
      <c r="AX660" s="4">
        <v>23</v>
      </c>
      <c r="AZ660" s="4">
        <v>1</v>
      </c>
      <c r="BA660" s="4">
        <v>6</v>
      </c>
      <c r="BC660" s="4">
        <v>57</v>
      </c>
      <c r="BD660" s="4">
        <v>0</v>
      </c>
      <c r="BE660" s="4">
        <v>0</v>
      </c>
      <c r="BF660" s="4">
        <v>-366832586</v>
      </c>
      <c r="BJ660" s="6">
        <v>2012</v>
      </c>
      <c r="BK660" s="7">
        <f t="shared" si="24"/>
        <v>2401890.61</v>
      </c>
      <c r="BL660" s="4" t="str">
        <f>'Generic Tax Classes'!$A$2</f>
        <v>Utility Steam Production</v>
      </c>
    </row>
    <row r="661" spans="1:64" hidden="1" x14ac:dyDescent="0.2">
      <c r="A661" s="4">
        <v>2020</v>
      </c>
      <c r="B661" s="4" t="s">
        <v>11</v>
      </c>
      <c r="C661" s="4" t="s">
        <v>178</v>
      </c>
      <c r="D661" s="4" t="s">
        <v>334</v>
      </c>
      <c r="E661" s="4" t="s">
        <v>411</v>
      </c>
      <c r="F661" s="4" t="s">
        <v>412</v>
      </c>
      <c r="H661" s="4">
        <v>0</v>
      </c>
      <c r="I661" s="4">
        <v>595</v>
      </c>
      <c r="J661" s="4">
        <v>595</v>
      </c>
      <c r="K661" s="4">
        <v>0</v>
      </c>
      <c r="L661" s="4">
        <v>0</v>
      </c>
      <c r="M661" s="4">
        <v>0</v>
      </c>
      <c r="N661" s="4">
        <v>0</v>
      </c>
      <c r="O661" s="4">
        <v>595</v>
      </c>
      <c r="P661" s="4">
        <v>595</v>
      </c>
      <c r="Q661" s="4">
        <v>0</v>
      </c>
      <c r="R661" s="4">
        <v>0</v>
      </c>
      <c r="S661" s="4">
        <v>0</v>
      </c>
      <c r="T661" s="4">
        <v>0</v>
      </c>
      <c r="U661" s="4">
        <v>0</v>
      </c>
      <c r="V661" s="4">
        <v>0</v>
      </c>
      <c r="W661" s="4">
        <v>0</v>
      </c>
      <c r="X661" s="4">
        <v>0</v>
      </c>
      <c r="Y661" s="4">
        <v>0</v>
      </c>
      <c r="Z661" s="4">
        <v>0</v>
      </c>
      <c r="AA661" s="4">
        <v>0</v>
      </c>
      <c r="AB661" s="4">
        <v>0</v>
      </c>
      <c r="AC661" s="4">
        <v>0</v>
      </c>
      <c r="AG661" s="4" t="s">
        <v>289</v>
      </c>
      <c r="AH661" s="4" t="s">
        <v>270</v>
      </c>
      <c r="AJ661" s="4" t="s">
        <v>190</v>
      </c>
      <c r="AK661" s="4" t="s">
        <v>337</v>
      </c>
      <c r="AL661" s="4" t="s">
        <v>359</v>
      </c>
      <c r="AM661" s="4" t="s">
        <v>187</v>
      </c>
      <c r="AO661" s="4">
        <v>117</v>
      </c>
      <c r="AP661" s="4">
        <v>10</v>
      </c>
      <c r="AQ661" s="4">
        <v>8015103</v>
      </c>
      <c r="AR661" s="4">
        <v>2030</v>
      </c>
      <c r="AS661" s="4">
        <v>2062</v>
      </c>
      <c r="AW661" s="4">
        <v>5</v>
      </c>
      <c r="AX661" s="4">
        <v>23</v>
      </c>
      <c r="AZ661" s="4">
        <v>3</v>
      </c>
      <c r="BA661" s="4">
        <v>1</v>
      </c>
      <c r="BB661" s="4">
        <v>100</v>
      </c>
      <c r="BC661" s="4">
        <v>0</v>
      </c>
      <c r="BD661" s="4">
        <v>0</v>
      </c>
      <c r="BE661" s="4">
        <v>0</v>
      </c>
      <c r="BF661" s="4">
        <v>-366833051</v>
      </c>
      <c r="BJ661" s="6">
        <v>2012</v>
      </c>
      <c r="BK661" s="7">
        <f t="shared" si="24"/>
        <v>0</v>
      </c>
      <c r="BL661" s="4" t="str">
        <f t="shared" si="25"/>
        <v>Software</v>
      </c>
    </row>
    <row r="662" spans="1:64" hidden="1" x14ac:dyDescent="0.2">
      <c r="A662" s="4">
        <v>2020</v>
      </c>
      <c r="B662" s="4" t="s">
        <v>11</v>
      </c>
      <c r="C662" s="4" t="s">
        <v>178</v>
      </c>
      <c r="D662" s="4" t="s">
        <v>338</v>
      </c>
      <c r="E662" s="4" t="s">
        <v>411</v>
      </c>
      <c r="F662" s="4" t="s">
        <v>412</v>
      </c>
      <c r="H662" s="4">
        <v>0</v>
      </c>
      <c r="I662" s="4">
        <v>44.03</v>
      </c>
      <c r="J662" s="4">
        <v>44.03</v>
      </c>
      <c r="K662" s="4">
        <v>0</v>
      </c>
      <c r="L662" s="4">
        <v>0</v>
      </c>
      <c r="M662" s="4">
        <v>0</v>
      </c>
      <c r="N662" s="4">
        <v>0</v>
      </c>
      <c r="O662" s="4">
        <v>44.03</v>
      </c>
      <c r="P662" s="4">
        <v>44.03</v>
      </c>
      <c r="Q662" s="4">
        <v>0</v>
      </c>
      <c r="R662" s="4">
        <v>0</v>
      </c>
      <c r="S662" s="4">
        <v>0</v>
      </c>
      <c r="T662" s="4">
        <v>0</v>
      </c>
      <c r="U662" s="4">
        <v>0</v>
      </c>
      <c r="V662" s="4">
        <v>0</v>
      </c>
      <c r="W662" s="4">
        <v>0</v>
      </c>
      <c r="X662" s="4">
        <v>0</v>
      </c>
      <c r="Y662" s="4">
        <v>0</v>
      </c>
      <c r="Z662" s="4">
        <v>0</v>
      </c>
      <c r="AA662" s="4">
        <v>0</v>
      </c>
      <c r="AB662" s="4">
        <v>0</v>
      </c>
      <c r="AC662" s="4">
        <v>0</v>
      </c>
      <c r="AG662" s="4" t="s">
        <v>289</v>
      </c>
      <c r="AH662" s="4" t="s">
        <v>270</v>
      </c>
      <c r="AJ662" s="4" t="s">
        <v>190</v>
      </c>
      <c r="AK662" s="4" t="s">
        <v>337</v>
      </c>
      <c r="AL662" s="4" t="s">
        <v>359</v>
      </c>
      <c r="AM662" s="4" t="s">
        <v>187</v>
      </c>
      <c r="AO662" s="4">
        <v>117</v>
      </c>
      <c r="AP662" s="4">
        <v>10</v>
      </c>
      <c r="AQ662" s="4">
        <v>280</v>
      </c>
      <c r="AR662" s="4">
        <v>2030</v>
      </c>
      <c r="AS662" s="4">
        <v>2062</v>
      </c>
      <c r="AW662" s="4">
        <v>5</v>
      </c>
      <c r="AX662" s="4">
        <v>23</v>
      </c>
      <c r="AZ662" s="4">
        <v>3</v>
      </c>
      <c r="BA662" s="4">
        <v>1</v>
      </c>
      <c r="BB662" s="4">
        <v>100</v>
      </c>
      <c r="BC662" s="4">
        <v>0</v>
      </c>
      <c r="BD662" s="4">
        <v>0</v>
      </c>
      <c r="BE662" s="4">
        <v>0</v>
      </c>
      <c r="BF662" s="4">
        <v>-366832245</v>
      </c>
      <c r="BJ662" s="6">
        <v>2012</v>
      </c>
      <c r="BK662" s="7">
        <f t="shared" si="24"/>
        <v>0</v>
      </c>
      <c r="BL662" s="4" t="str">
        <f t="shared" si="25"/>
        <v>Software Mitchell</v>
      </c>
    </row>
    <row r="663" spans="1:64" hidden="1" x14ac:dyDescent="0.2">
      <c r="A663" s="4">
        <v>2020</v>
      </c>
      <c r="B663" s="4" t="s">
        <v>11</v>
      </c>
      <c r="C663" s="4" t="s">
        <v>178</v>
      </c>
      <c r="D663" s="4" t="s">
        <v>363</v>
      </c>
      <c r="E663" s="4" t="s">
        <v>411</v>
      </c>
      <c r="F663" s="4" t="s">
        <v>318</v>
      </c>
      <c r="H663" s="4">
        <v>0</v>
      </c>
      <c r="I663" s="4">
        <v>4026.45</v>
      </c>
      <c r="J663" s="4">
        <v>4026.45</v>
      </c>
      <c r="K663" s="4">
        <v>0</v>
      </c>
      <c r="L663" s="4">
        <v>0</v>
      </c>
      <c r="M663" s="4">
        <v>0</v>
      </c>
      <c r="N663" s="4">
        <v>0</v>
      </c>
      <c r="O663" s="4">
        <v>4026.45</v>
      </c>
      <c r="P663" s="4">
        <v>4026.45</v>
      </c>
      <c r="Q663" s="4">
        <v>0</v>
      </c>
      <c r="R663" s="4">
        <v>0</v>
      </c>
      <c r="S663" s="4">
        <v>0</v>
      </c>
      <c r="T663" s="4">
        <v>0</v>
      </c>
      <c r="U663" s="4">
        <v>0</v>
      </c>
      <c r="V663" s="4">
        <v>0</v>
      </c>
      <c r="W663" s="4">
        <v>0</v>
      </c>
      <c r="X663" s="4">
        <v>0</v>
      </c>
      <c r="Y663" s="4">
        <v>0</v>
      </c>
      <c r="Z663" s="4">
        <v>0</v>
      </c>
      <c r="AA663" s="4">
        <v>0</v>
      </c>
      <c r="AB663" s="4">
        <v>0</v>
      </c>
      <c r="AC663" s="4">
        <v>0</v>
      </c>
      <c r="AE663" s="4" t="s">
        <v>182</v>
      </c>
      <c r="AF663" s="4" t="s">
        <v>288</v>
      </c>
      <c r="AG663" s="4" t="s">
        <v>289</v>
      </c>
      <c r="AH663" s="4" t="s">
        <v>270</v>
      </c>
      <c r="AJ663" s="4" t="s">
        <v>288</v>
      </c>
      <c r="AK663" s="4" t="s">
        <v>304</v>
      </c>
      <c r="AL663" s="4" t="s">
        <v>359</v>
      </c>
      <c r="AM663" s="4" t="s">
        <v>187</v>
      </c>
      <c r="AO663" s="4">
        <v>117</v>
      </c>
      <c r="AP663" s="4">
        <v>10</v>
      </c>
      <c r="AQ663" s="4">
        <v>295</v>
      </c>
      <c r="AR663" s="4">
        <v>2030</v>
      </c>
      <c r="AS663" s="4">
        <v>75</v>
      </c>
      <c r="AU663" s="4">
        <v>1</v>
      </c>
      <c r="AV663" s="4">
        <v>4</v>
      </c>
      <c r="AW663" s="4">
        <v>5</v>
      </c>
      <c r="AX663" s="4">
        <v>23</v>
      </c>
      <c r="AZ663" s="4">
        <v>1</v>
      </c>
      <c r="BA663" s="4">
        <v>3</v>
      </c>
      <c r="BB663" s="4">
        <v>100</v>
      </c>
      <c r="BC663" s="4">
        <v>0</v>
      </c>
      <c r="BD663" s="4">
        <v>0</v>
      </c>
      <c r="BE663" s="4">
        <v>0</v>
      </c>
      <c r="BF663" s="4">
        <v>-366832241</v>
      </c>
      <c r="BJ663" s="6">
        <v>2012</v>
      </c>
      <c r="BK663" s="7">
        <f t="shared" si="24"/>
        <v>0</v>
      </c>
      <c r="BL663" s="4" t="str">
        <f t="shared" si="25"/>
        <v>Synthetic Railcars Mitchell</v>
      </c>
    </row>
    <row r="664" spans="1:64" hidden="1" x14ac:dyDescent="0.2">
      <c r="A664" s="4">
        <v>2020</v>
      </c>
      <c r="B664" s="4" t="s">
        <v>11</v>
      </c>
      <c r="C664" s="4" t="s">
        <v>178</v>
      </c>
      <c r="D664" s="4" t="s">
        <v>372</v>
      </c>
      <c r="E664" s="4" t="s">
        <v>411</v>
      </c>
      <c r="F664" s="4" t="s">
        <v>413</v>
      </c>
      <c r="H664" s="4">
        <v>0</v>
      </c>
      <c r="I664" s="4">
        <v>11608.2</v>
      </c>
      <c r="J664" s="4">
        <v>11608.2</v>
      </c>
      <c r="K664" s="4">
        <v>0</v>
      </c>
      <c r="L664" s="4">
        <v>0</v>
      </c>
      <c r="M664" s="4">
        <v>0</v>
      </c>
      <c r="N664" s="4">
        <v>0</v>
      </c>
      <c r="O664" s="4">
        <v>11608.2</v>
      </c>
      <c r="P664" s="4">
        <v>11608.2</v>
      </c>
      <c r="Q664" s="4">
        <v>0</v>
      </c>
      <c r="R664" s="4">
        <v>0</v>
      </c>
      <c r="S664" s="4">
        <v>0</v>
      </c>
      <c r="T664" s="4">
        <v>0</v>
      </c>
      <c r="U664" s="4">
        <v>0</v>
      </c>
      <c r="V664" s="4">
        <v>0</v>
      </c>
      <c r="W664" s="4">
        <v>0</v>
      </c>
      <c r="X664" s="4">
        <v>0</v>
      </c>
      <c r="Y664" s="4">
        <v>0</v>
      </c>
      <c r="Z664" s="4">
        <v>0</v>
      </c>
      <c r="AA664" s="4">
        <v>0</v>
      </c>
      <c r="AB664" s="4">
        <v>0</v>
      </c>
      <c r="AC664" s="4">
        <v>0</v>
      </c>
      <c r="AG664" s="4" t="s">
        <v>289</v>
      </c>
      <c r="AH664" s="4" t="s">
        <v>270</v>
      </c>
      <c r="AJ664" s="4" t="s">
        <v>288</v>
      </c>
      <c r="AK664" s="4" t="s">
        <v>349</v>
      </c>
      <c r="AL664" s="4" t="s">
        <v>359</v>
      </c>
      <c r="AM664" s="4" t="s">
        <v>187</v>
      </c>
      <c r="AO664" s="4">
        <v>117</v>
      </c>
      <c r="AP664" s="4">
        <v>10</v>
      </c>
      <c r="AQ664" s="4">
        <v>310</v>
      </c>
      <c r="AR664" s="4">
        <v>2030</v>
      </c>
      <c r="AS664" s="4">
        <v>72</v>
      </c>
      <c r="AW664" s="4">
        <v>5</v>
      </c>
      <c r="AX664" s="4">
        <v>23</v>
      </c>
      <c r="AZ664" s="4">
        <v>1</v>
      </c>
      <c r="BA664" s="4">
        <v>2</v>
      </c>
      <c r="BB664" s="4">
        <v>100</v>
      </c>
      <c r="BC664" s="4">
        <v>0</v>
      </c>
      <c r="BD664" s="4">
        <v>0</v>
      </c>
      <c r="BE664" s="4">
        <v>0</v>
      </c>
      <c r="BF664" s="4">
        <v>-366832243</v>
      </c>
      <c r="BJ664" s="6">
        <v>2012</v>
      </c>
      <c r="BK664" s="7">
        <f t="shared" si="24"/>
        <v>0</v>
      </c>
      <c r="BL664" s="4" t="str">
        <f t="shared" si="25"/>
        <v>Synthetic Vehicles IT Mitchell</v>
      </c>
    </row>
    <row r="665" spans="1:64" hidden="1" x14ac:dyDescent="0.2">
      <c r="A665" s="4">
        <v>2020</v>
      </c>
      <c r="B665" s="4" t="s">
        <v>11</v>
      </c>
      <c r="C665" s="4" t="s">
        <v>178</v>
      </c>
      <c r="D665" s="4" t="s">
        <v>272</v>
      </c>
      <c r="E665" s="4" t="s">
        <v>411</v>
      </c>
      <c r="F665" s="4" t="s">
        <v>318</v>
      </c>
      <c r="H665" s="4">
        <v>9913.19</v>
      </c>
      <c r="I665" s="4">
        <v>4991.57</v>
      </c>
      <c r="J665" s="4">
        <v>4991.57</v>
      </c>
      <c r="K665" s="4">
        <v>0</v>
      </c>
      <c r="L665" s="4">
        <v>0</v>
      </c>
      <c r="M665" s="4">
        <v>0</v>
      </c>
      <c r="N665" s="4">
        <v>9913.19</v>
      </c>
      <c r="O665" s="4">
        <v>4991.57</v>
      </c>
      <c r="P665" s="4">
        <v>4991.57</v>
      </c>
      <c r="Q665" s="4">
        <v>0</v>
      </c>
      <c r="R665" s="4">
        <v>0</v>
      </c>
      <c r="S665" s="4">
        <v>0</v>
      </c>
      <c r="T665" s="4">
        <v>0</v>
      </c>
      <c r="U665" s="4">
        <v>0</v>
      </c>
      <c r="V665" s="4">
        <v>0</v>
      </c>
      <c r="W665" s="4">
        <v>0</v>
      </c>
      <c r="X665" s="4">
        <v>0</v>
      </c>
      <c r="Y665" s="4">
        <v>0</v>
      </c>
      <c r="Z665" s="4">
        <v>0</v>
      </c>
      <c r="AA665" s="4">
        <v>0</v>
      </c>
      <c r="AB665" s="4">
        <v>0</v>
      </c>
      <c r="AC665" s="4">
        <v>0</v>
      </c>
      <c r="AE665" s="4" t="s">
        <v>182</v>
      </c>
      <c r="AF665" s="4" t="s">
        <v>288</v>
      </c>
      <c r="AG665" s="4" t="s">
        <v>289</v>
      </c>
      <c r="AH665" s="4" t="s">
        <v>270</v>
      </c>
      <c r="AJ665" s="4" t="s">
        <v>288</v>
      </c>
      <c r="AK665" s="4" t="s">
        <v>304</v>
      </c>
      <c r="AL665" s="4" t="s">
        <v>359</v>
      </c>
      <c r="AM665" s="4" t="s">
        <v>187</v>
      </c>
      <c r="AO665" s="4">
        <v>117</v>
      </c>
      <c r="AP665" s="4">
        <v>10</v>
      </c>
      <c r="AQ665" s="4">
        <v>484</v>
      </c>
      <c r="AR665" s="4">
        <v>2030</v>
      </c>
      <c r="AS665" s="4">
        <v>75</v>
      </c>
      <c r="AU665" s="4">
        <v>1</v>
      </c>
      <c r="AV665" s="4">
        <v>4</v>
      </c>
      <c r="AW665" s="4">
        <v>5</v>
      </c>
      <c r="AX665" s="4">
        <v>23</v>
      </c>
      <c r="AZ665" s="4">
        <v>1</v>
      </c>
      <c r="BA665" s="4">
        <v>3</v>
      </c>
      <c r="BB665" s="4">
        <v>100</v>
      </c>
      <c r="BC665" s="4">
        <v>0</v>
      </c>
      <c r="BD665" s="4">
        <v>0</v>
      </c>
      <c r="BE665" s="4">
        <v>0</v>
      </c>
      <c r="BF665" s="4">
        <v>-366832242</v>
      </c>
      <c r="BJ665" s="6">
        <v>2012</v>
      </c>
      <c r="BK665" s="7">
        <f t="shared" si="24"/>
        <v>0</v>
      </c>
      <c r="BL665" s="4" t="str">
        <f>'Generic Tax Classes'!$A$4</f>
        <v>Utility General Plant</v>
      </c>
    </row>
    <row r="666" spans="1:64" hidden="1" x14ac:dyDescent="0.2">
      <c r="A666" s="4">
        <v>2020</v>
      </c>
      <c r="B666" s="4" t="s">
        <v>11</v>
      </c>
      <c r="C666" s="4" t="s">
        <v>178</v>
      </c>
      <c r="D666" s="4" t="s">
        <v>104</v>
      </c>
      <c r="E666" s="4" t="s">
        <v>411</v>
      </c>
      <c r="F666" s="4" t="s">
        <v>319</v>
      </c>
      <c r="H666" s="4">
        <v>0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>
        <v>0</v>
      </c>
      <c r="Q666" s="4">
        <v>0</v>
      </c>
      <c r="R666" s="4">
        <v>0</v>
      </c>
      <c r="S666" s="4">
        <v>0</v>
      </c>
      <c r="T666" s="4">
        <v>0</v>
      </c>
      <c r="U666" s="4">
        <v>0</v>
      </c>
      <c r="V666" s="4">
        <v>0</v>
      </c>
      <c r="W666" s="4">
        <v>0</v>
      </c>
      <c r="X666" s="4">
        <v>0</v>
      </c>
      <c r="Y666" s="4">
        <v>0</v>
      </c>
      <c r="Z666" s="4">
        <v>0</v>
      </c>
      <c r="AA666" s="4">
        <v>0</v>
      </c>
      <c r="AB666" s="4">
        <v>0</v>
      </c>
      <c r="AC666" s="4">
        <v>0</v>
      </c>
      <c r="AE666" s="4" t="s">
        <v>182</v>
      </c>
      <c r="AF666" s="4" t="s">
        <v>288</v>
      </c>
      <c r="AG666" s="4" t="s">
        <v>289</v>
      </c>
      <c r="AH666" s="4" t="s">
        <v>270</v>
      </c>
      <c r="AJ666" s="4" t="s">
        <v>288</v>
      </c>
      <c r="AK666" s="4" t="s">
        <v>302</v>
      </c>
      <c r="AL666" s="4" t="s">
        <v>359</v>
      </c>
      <c r="AM666" s="4" t="s">
        <v>330</v>
      </c>
      <c r="AO666" s="4">
        <v>117</v>
      </c>
      <c r="AP666" s="4">
        <v>10</v>
      </c>
      <c r="AQ666" s="4">
        <v>101030</v>
      </c>
      <c r="AR666" s="4">
        <v>2030</v>
      </c>
      <c r="AS666" s="4">
        <v>63</v>
      </c>
      <c r="AU666" s="4">
        <v>1</v>
      </c>
      <c r="AV666" s="4">
        <v>4</v>
      </c>
      <c r="AW666" s="4">
        <v>5</v>
      </c>
      <c r="AX666" s="4">
        <v>23</v>
      </c>
      <c r="AZ666" s="4">
        <v>1</v>
      </c>
      <c r="BA666" s="4">
        <v>6</v>
      </c>
      <c r="BB666" s="4">
        <v>100</v>
      </c>
      <c r="BC666" s="4">
        <v>57</v>
      </c>
      <c r="BD666" s="4">
        <v>0</v>
      </c>
      <c r="BE666" s="4">
        <v>0</v>
      </c>
      <c r="BF666" s="4">
        <v>-366833052</v>
      </c>
      <c r="BJ666" s="6">
        <v>2012</v>
      </c>
      <c r="BK666" s="7">
        <f t="shared" si="24"/>
        <v>0</v>
      </c>
      <c r="BL666" s="4" t="str">
        <f t="shared" si="25"/>
        <v>Utility Steam Production</v>
      </c>
    </row>
    <row r="667" spans="1:64" hidden="1" x14ac:dyDescent="0.2">
      <c r="A667" s="4">
        <v>2020</v>
      </c>
      <c r="B667" s="4" t="s">
        <v>11</v>
      </c>
      <c r="C667" s="4" t="s">
        <v>178</v>
      </c>
      <c r="D667" s="4" t="s">
        <v>230</v>
      </c>
      <c r="E667" s="4" t="s">
        <v>411</v>
      </c>
      <c r="F667" s="4" t="s">
        <v>319</v>
      </c>
      <c r="H667" s="4">
        <v>496629.99</v>
      </c>
      <c r="I667" s="4">
        <v>171852.3</v>
      </c>
      <c r="J667" s="4">
        <v>74480.59</v>
      </c>
      <c r="K667" s="4">
        <v>7651.32</v>
      </c>
      <c r="L667" s="4">
        <v>0</v>
      </c>
      <c r="M667" s="4">
        <v>886.34</v>
      </c>
      <c r="N667" s="4">
        <v>461056.94</v>
      </c>
      <c r="O667" s="4">
        <v>171256.31</v>
      </c>
      <c r="P667" s="4">
        <v>81860.320000000007</v>
      </c>
      <c r="Q667" s="4">
        <v>0</v>
      </c>
      <c r="R667" s="4">
        <v>595.99</v>
      </c>
      <c r="S667" s="4">
        <v>4961.6099999999997</v>
      </c>
      <c r="T667" s="4">
        <v>94263.53</v>
      </c>
      <c r="U667" s="4">
        <v>99225.14</v>
      </c>
      <c r="V667" s="4">
        <v>4961.6099999999997</v>
      </c>
      <c r="W667" s="4">
        <v>0</v>
      </c>
      <c r="X667" s="4">
        <v>0</v>
      </c>
      <c r="Y667" s="4">
        <v>7706.82</v>
      </c>
      <c r="Z667" s="4">
        <v>1210.74</v>
      </c>
      <c r="AA667" s="4">
        <v>0</v>
      </c>
      <c r="AB667" s="4">
        <v>0</v>
      </c>
      <c r="AC667" s="4">
        <v>0</v>
      </c>
      <c r="AE667" s="4" t="s">
        <v>182</v>
      </c>
      <c r="AF667" s="4" t="s">
        <v>288</v>
      </c>
      <c r="AG667" s="4" t="s">
        <v>289</v>
      </c>
      <c r="AH667" s="4" t="s">
        <v>270</v>
      </c>
      <c r="AJ667" s="4" t="s">
        <v>288</v>
      </c>
      <c r="AK667" s="4" t="s">
        <v>302</v>
      </c>
      <c r="AL667" s="4" t="s">
        <v>359</v>
      </c>
      <c r="AM667" s="4" t="s">
        <v>330</v>
      </c>
      <c r="AO667" s="4">
        <v>117</v>
      </c>
      <c r="AP667" s="4">
        <v>10</v>
      </c>
      <c r="AQ667" s="4">
        <v>607</v>
      </c>
      <c r="AR667" s="4">
        <v>2030</v>
      </c>
      <c r="AS667" s="4">
        <v>63</v>
      </c>
      <c r="AU667" s="4">
        <v>1</v>
      </c>
      <c r="AV667" s="4">
        <v>4</v>
      </c>
      <c r="AW667" s="4">
        <v>5</v>
      </c>
      <c r="AX667" s="4">
        <v>23</v>
      </c>
      <c r="AZ667" s="4">
        <v>1</v>
      </c>
      <c r="BA667" s="4">
        <v>6</v>
      </c>
      <c r="BB667" s="4">
        <v>100</v>
      </c>
      <c r="BC667" s="4">
        <v>57</v>
      </c>
      <c r="BD667" s="4">
        <v>0</v>
      </c>
      <c r="BE667" s="4">
        <v>0</v>
      </c>
      <c r="BF667" s="4">
        <v>-366832244</v>
      </c>
      <c r="BJ667" s="6">
        <v>2012</v>
      </c>
      <c r="BK667" s="7">
        <f t="shared" si="24"/>
        <v>89395.989999999991</v>
      </c>
      <c r="BL667" s="4" t="str">
        <f>'Generic Tax Classes'!$A$2</f>
        <v>Utility Steam Production</v>
      </c>
    </row>
    <row r="668" spans="1:64" hidden="1" x14ac:dyDescent="0.2">
      <c r="A668" s="4">
        <v>2020</v>
      </c>
      <c r="B668" s="4" t="s">
        <v>11</v>
      </c>
      <c r="C668" s="4" t="s">
        <v>178</v>
      </c>
      <c r="D668" s="4" t="s">
        <v>338</v>
      </c>
      <c r="E668" s="4" t="s">
        <v>415</v>
      </c>
      <c r="F668" s="4" t="s">
        <v>416</v>
      </c>
      <c r="H668" s="4">
        <v>0</v>
      </c>
      <c r="I668" s="4">
        <v>270.3</v>
      </c>
      <c r="J668" s="4">
        <v>270.3</v>
      </c>
      <c r="K668" s="4">
        <v>0</v>
      </c>
      <c r="L668" s="4">
        <v>0</v>
      </c>
      <c r="M668" s="4">
        <v>0</v>
      </c>
      <c r="N668" s="4">
        <v>0</v>
      </c>
      <c r="O668" s="4">
        <v>270.3</v>
      </c>
      <c r="P668" s="4">
        <v>270.3</v>
      </c>
      <c r="Q668" s="4">
        <v>0</v>
      </c>
      <c r="R668" s="4">
        <v>0</v>
      </c>
      <c r="S668" s="4">
        <v>0</v>
      </c>
      <c r="T668" s="4">
        <v>0</v>
      </c>
      <c r="U668" s="4">
        <v>0</v>
      </c>
      <c r="V668" s="4">
        <v>0</v>
      </c>
      <c r="W668" s="4">
        <v>0</v>
      </c>
      <c r="X668" s="4">
        <v>0</v>
      </c>
      <c r="Y668" s="4">
        <v>0</v>
      </c>
      <c r="Z668" s="4">
        <v>0</v>
      </c>
      <c r="AA668" s="4">
        <v>0</v>
      </c>
      <c r="AB668" s="4">
        <v>0</v>
      </c>
      <c r="AC668" s="4">
        <v>0</v>
      </c>
      <c r="AG668" s="4" t="s">
        <v>289</v>
      </c>
      <c r="AH668" s="4" t="s">
        <v>270</v>
      </c>
      <c r="AJ668" s="4" t="s">
        <v>190</v>
      </c>
      <c r="AK668" s="4" t="s">
        <v>337</v>
      </c>
      <c r="AL668" s="4" t="s">
        <v>359</v>
      </c>
      <c r="AM668" s="4" t="s">
        <v>187</v>
      </c>
      <c r="AO668" s="4">
        <v>117</v>
      </c>
      <c r="AP668" s="4">
        <v>10</v>
      </c>
      <c r="AQ668" s="4">
        <v>280</v>
      </c>
      <c r="AR668" s="4">
        <v>2031</v>
      </c>
      <c r="AS668" s="4">
        <v>2063</v>
      </c>
      <c r="AW668" s="4">
        <v>5</v>
      </c>
      <c r="AX668" s="4">
        <v>23</v>
      </c>
      <c r="AZ668" s="4">
        <v>3</v>
      </c>
      <c r="BA668" s="4">
        <v>1</v>
      </c>
      <c r="BB668" s="4">
        <v>100</v>
      </c>
      <c r="BC668" s="4">
        <v>0</v>
      </c>
      <c r="BD668" s="4">
        <v>0</v>
      </c>
      <c r="BE668" s="4">
        <v>0</v>
      </c>
      <c r="BF668" s="4">
        <v>-366832249</v>
      </c>
      <c r="BJ668" s="6">
        <v>2012</v>
      </c>
      <c r="BK668" s="7">
        <f t="shared" si="24"/>
        <v>0</v>
      </c>
      <c r="BL668" s="4" t="str">
        <f t="shared" si="25"/>
        <v>Software Mitchell</v>
      </c>
    </row>
    <row r="669" spans="1:64" hidden="1" x14ac:dyDescent="0.2">
      <c r="A669" s="4">
        <v>2020</v>
      </c>
      <c r="B669" s="4" t="s">
        <v>11</v>
      </c>
      <c r="C669" s="4" t="s">
        <v>178</v>
      </c>
      <c r="D669" s="4" t="s">
        <v>363</v>
      </c>
      <c r="E669" s="4" t="s">
        <v>415</v>
      </c>
      <c r="F669" s="4" t="s">
        <v>321</v>
      </c>
      <c r="H669" s="4">
        <v>0</v>
      </c>
      <c r="I669" s="4">
        <v>1301.3900000000001</v>
      </c>
      <c r="J669" s="4">
        <v>1301.3900000000001</v>
      </c>
      <c r="K669" s="4">
        <v>0</v>
      </c>
      <c r="L669" s="4">
        <v>0</v>
      </c>
      <c r="M669" s="4">
        <v>0</v>
      </c>
      <c r="N669" s="4">
        <v>0</v>
      </c>
      <c r="O669" s="4">
        <v>1301.3900000000001</v>
      </c>
      <c r="P669" s="4">
        <v>1301.3900000000001</v>
      </c>
      <c r="Q669" s="4">
        <v>0</v>
      </c>
      <c r="R669" s="4">
        <v>0</v>
      </c>
      <c r="S669" s="4">
        <v>0</v>
      </c>
      <c r="T669" s="4">
        <v>0</v>
      </c>
      <c r="U669" s="4">
        <v>0</v>
      </c>
      <c r="V669" s="4">
        <v>0</v>
      </c>
      <c r="W669" s="4">
        <v>0</v>
      </c>
      <c r="X669" s="4">
        <v>0</v>
      </c>
      <c r="Y669" s="4">
        <v>0</v>
      </c>
      <c r="Z669" s="4">
        <v>0</v>
      </c>
      <c r="AA669" s="4">
        <v>0</v>
      </c>
      <c r="AB669" s="4">
        <v>0</v>
      </c>
      <c r="AC669" s="4">
        <v>0</v>
      </c>
      <c r="AE669" s="4" t="s">
        <v>182</v>
      </c>
      <c r="AF669" s="4" t="s">
        <v>288</v>
      </c>
      <c r="AG669" s="4" t="s">
        <v>289</v>
      </c>
      <c r="AH669" s="4" t="s">
        <v>270</v>
      </c>
      <c r="AJ669" s="4" t="s">
        <v>288</v>
      </c>
      <c r="AK669" s="4" t="s">
        <v>304</v>
      </c>
      <c r="AL669" s="4" t="s">
        <v>359</v>
      </c>
      <c r="AM669" s="4" t="s">
        <v>187</v>
      </c>
      <c r="AO669" s="4">
        <v>117</v>
      </c>
      <c r="AP669" s="4">
        <v>10</v>
      </c>
      <c r="AQ669" s="4">
        <v>295</v>
      </c>
      <c r="AR669" s="4">
        <v>2031</v>
      </c>
      <c r="AS669" s="4">
        <v>76</v>
      </c>
      <c r="AU669" s="4">
        <v>1</v>
      </c>
      <c r="AV669" s="4">
        <v>4</v>
      </c>
      <c r="AW669" s="4">
        <v>5</v>
      </c>
      <c r="AX669" s="4">
        <v>23</v>
      </c>
      <c r="AZ669" s="4">
        <v>1</v>
      </c>
      <c r="BA669" s="4">
        <v>3</v>
      </c>
      <c r="BB669" s="4">
        <v>100</v>
      </c>
      <c r="BC669" s="4">
        <v>0</v>
      </c>
      <c r="BD669" s="4">
        <v>0</v>
      </c>
      <c r="BE669" s="4">
        <v>0</v>
      </c>
      <c r="BF669" s="4">
        <v>-366832250</v>
      </c>
      <c r="BJ669" s="6">
        <v>2012</v>
      </c>
      <c r="BK669" s="7">
        <f t="shared" si="24"/>
        <v>0</v>
      </c>
      <c r="BL669" s="4" t="str">
        <f t="shared" si="25"/>
        <v>Synthetic Railcars Mitchell</v>
      </c>
    </row>
    <row r="670" spans="1:64" hidden="1" x14ac:dyDescent="0.2">
      <c r="A670" s="4">
        <v>2020</v>
      </c>
      <c r="B670" s="4" t="s">
        <v>11</v>
      </c>
      <c r="C670" s="4" t="s">
        <v>178</v>
      </c>
      <c r="D670" s="4" t="s">
        <v>372</v>
      </c>
      <c r="E670" s="4" t="s">
        <v>415</v>
      </c>
      <c r="F670" s="4" t="s">
        <v>417</v>
      </c>
      <c r="H670" s="4">
        <v>0</v>
      </c>
      <c r="I670" s="4">
        <v>189159.95</v>
      </c>
      <c r="J670" s="4">
        <v>189159.95</v>
      </c>
      <c r="K670" s="4">
        <v>0</v>
      </c>
      <c r="L670" s="4">
        <v>0</v>
      </c>
      <c r="M670" s="4">
        <v>0</v>
      </c>
      <c r="N670" s="4">
        <v>0</v>
      </c>
      <c r="O670" s="4">
        <v>189159.95</v>
      </c>
      <c r="P670" s="4">
        <v>189159.95</v>
      </c>
      <c r="Q670" s="4">
        <v>0</v>
      </c>
      <c r="R670" s="4">
        <v>0</v>
      </c>
      <c r="S670" s="4">
        <v>0</v>
      </c>
      <c r="T670" s="4">
        <v>0</v>
      </c>
      <c r="U670" s="4">
        <v>0</v>
      </c>
      <c r="V670" s="4">
        <v>0</v>
      </c>
      <c r="W670" s="4">
        <v>0</v>
      </c>
      <c r="X670" s="4">
        <v>0</v>
      </c>
      <c r="Y670" s="4">
        <v>0</v>
      </c>
      <c r="Z670" s="4">
        <v>0</v>
      </c>
      <c r="AA670" s="4">
        <v>0</v>
      </c>
      <c r="AB670" s="4">
        <v>0</v>
      </c>
      <c r="AC670" s="4">
        <v>0</v>
      </c>
      <c r="AG670" s="4" t="s">
        <v>289</v>
      </c>
      <c r="AH670" s="4" t="s">
        <v>270</v>
      </c>
      <c r="AJ670" s="4" t="s">
        <v>288</v>
      </c>
      <c r="AK670" s="4" t="s">
        <v>349</v>
      </c>
      <c r="AL670" s="4" t="s">
        <v>359</v>
      </c>
      <c r="AM670" s="4" t="s">
        <v>187</v>
      </c>
      <c r="AO670" s="4">
        <v>117</v>
      </c>
      <c r="AP670" s="4">
        <v>10</v>
      </c>
      <c r="AQ670" s="4">
        <v>310</v>
      </c>
      <c r="AR670" s="4">
        <v>2031</v>
      </c>
      <c r="AS670" s="4">
        <v>71</v>
      </c>
      <c r="AW670" s="4">
        <v>5</v>
      </c>
      <c r="AX670" s="4">
        <v>23</v>
      </c>
      <c r="AZ670" s="4">
        <v>1</v>
      </c>
      <c r="BA670" s="4">
        <v>2</v>
      </c>
      <c r="BB670" s="4">
        <v>100</v>
      </c>
      <c r="BC670" s="4">
        <v>0</v>
      </c>
      <c r="BD670" s="4">
        <v>0</v>
      </c>
      <c r="BE670" s="4">
        <v>0</v>
      </c>
      <c r="BF670" s="4">
        <v>-366832252</v>
      </c>
      <c r="BJ670" s="6">
        <v>2012</v>
      </c>
      <c r="BK670" s="7">
        <f t="shared" si="24"/>
        <v>0</v>
      </c>
      <c r="BL670" s="4" t="str">
        <f t="shared" si="25"/>
        <v>Synthetic Vehicles IT Mitchell</v>
      </c>
    </row>
    <row r="671" spans="1:64" hidden="1" x14ac:dyDescent="0.2">
      <c r="A671" s="4">
        <v>2020</v>
      </c>
      <c r="B671" s="4" t="s">
        <v>11</v>
      </c>
      <c r="C671" s="4" t="s">
        <v>178</v>
      </c>
      <c r="D671" s="4" t="s">
        <v>272</v>
      </c>
      <c r="E671" s="4" t="s">
        <v>415</v>
      </c>
      <c r="F671" s="4" t="s">
        <v>321</v>
      </c>
      <c r="H671" s="4">
        <v>6415.48</v>
      </c>
      <c r="I671" s="4">
        <v>3230.39</v>
      </c>
      <c r="J671" s="4">
        <v>3230.39</v>
      </c>
      <c r="K671" s="4">
        <v>0</v>
      </c>
      <c r="L671" s="4">
        <v>0</v>
      </c>
      <c r="M671" s="4">
        <v>0</v>
      </c>
      <c r="N671" s="4">
        <v>6415.48</v>
      </c>
      <c r="O671" s="4">
        <v>3230.39</v>
      </c>
      <c r="P671" s="4">
        <v>3230.39</v>
      </c>
      <c r="Q671" s="4">
        <v>0</v>
      </c>
      <c r="R671" s="4">
        <v>0</v>
      </c>
      <c r="S671" s="4">
        <v>0</v>
      </c>
      <c r="T671" s="4">
        <v>0</v>
      </c>
      <c r="U671" s="4">
        <v>0</v>
      </c>
      <c r="V671" s="4">
        <v>0</v>
      </c>
      <c r="W671" s="4">
        <v>0</v>
      </c>
      <c r="X671" s="4">
        <v>0</v>
      </c>
      <c r="Y671" s="4">
        <v>0</v>
      </c>
      <c r="Z671" s="4">
        <v>0</v>
      </c>
      <c r="AA671" s="4">
        <v>0</v>
      </c>
      <c r="AB671" s="4">
        <v>0</v>
      </c>
      <c r="AC671" s="4">
        <v>0</v>
      </c>
      <c r="AE671" s="4" t="s">
        <v>182</v>
      </c>
      <c r="AF671" s="4" t="s">
        <v>288</v>
      </c>
      <c r="AG671" s="4" t="s">
        <v>289</v>
      </c>
      <c r="AH671" s="4" t="s">
        <v>270</v>
      </c>
      <c r="AJ671" s="4" t="s">
        <v>288</v>
      </c>
      <c r="AK671" s="4" t="s">
        <v>304</v>
      </c>
      <c r="AL671" s="4" t="s">
        <v>359</v>
      </c>
      <c r="AM671" s="4" t="s">
        <v>187</v>
      </c>
      <c r="AO671" s="4">
        <v>117</v>
      </c>
      <c r="AP671" s="4">
        <v>10</v>
      </c>
      <c r="AQ671" s="4">
        <v>484</v>
      </c>
      <c r="AR671" s="4">
        <v>2031</v>
      </c>
      <c r="AS671" s="4">
        <v>76</v>
      </c>
      <c r="AU671" s="4">
        <v>1</v>
      </c>
      <c r="AV671" s="4">
        <v>4</v>
      </c>
      <c r="AW671" s="4">
        <v>5</v>
      </c>
      <c r="AX671" s="4">
        <v>23</v>
      </c>
      <c r="AZ671" s="4">
        <v>1</v>
      </c>
      <c r="BA671" s="4">
        <v>3</v>
      </c>
      <c r="BB671" s="4">
        <v>100</v>
      </c>
      <c r="BC671" s="4">
        <v>0</v>
      </c>
      <c r="BD671" s="4">
        <v>0</v>
      </c>
      <c r="BE671" s="4">
        <v>0</v>
      </c>
      <c r="BF671" s="4">
        <v>-366832251</v>
      </c>
      <c r="BJ671" s="6">
        <v>2012</v>
      </c>
      <c r="BK671" s="7">
        <f t="shared" si="24"/>
        <v>0</v>
      </c>
      <c r="BL671" s="4" t="str">
        <f>'Generic Tax Classes'!$A$4</f>
        <v>Utility General Plant</v>
      </c>
    </row>
    <row r="672" spans="1:64" hidden="1" x14ac:dyDescent="0.2">
      <c r="A672" s="4">
        <v>2020</v>
      </c>
      <c r="B672" s="4" t="s">
        <v>11</v>
      </c>
      <c r="C672" s="4" t="s">
        <v>178</v>
      </c>
      <c r="D672" s="4" t="s">
        <v>104</v>
      </c>
      <c r="E672" s="4" t="s">
        <v>415</v>
      </c>
      <c r="F672" s="4" t="s">
        <v>322</v>
      </c>
      <c r="H672" s="4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0</v>
      </c>
      <c r="S672" s="4">
        <v>0</v>
      </c>
      <c r="T672" s="4">
        <v>0</v>
      </c>
      <c r="U672" s="4">
        <v>0</v>
      </c>
      <c r="V672" s="4">
        <v>0</v>
      </c>
      <c r="W672" s="4">
        <v>0</v>
      </c>
      <c r="X672" s="4">
        <v>0</v>
      </c>
      <c r="Y672" s="4">
        <v>0</v>
      </c>
      <c r="Z672" s="4">
        <v>0</v>
      </c>
      <c r="AA672" s="4">
        <v>0</v>
      </c>
      <c r="AB672" s="4">
        <v>0</v>
      </c>
      <c r="AC672" s="4">
        <v>0</v>
      </c>
      <c r="AE672" s="4" t="s">
        <v>182</v>
      </c>
      <c r="AF672" s="4" t="s">
        <v>288</v>
      </c>
      <c r="AG672" s="4" t="s">
        <v>289</v>
      </c>
      <c r="AH672" s="4" t="s">
        <v>270</v>
      </c>
      <c r="AJ672" s="4" t="s">
        <v>288</v>
      </c>
      <c r="AK672" s="4" t="s">
        <v>302</v>
      </c>
      <c r="AL672" s="4" t="s">
        <v>359</v>
      </c>
      <c r="AM672" s="4" t="s">
        <v>330</v>
      </c>
      <c r="AO672" s="4">
        <v>117</v>
      </c>
      <c r="AP672" s="4">
        <v>10</v>
      </c>
      <c r="AQ672" s="4">
        <v>101030</v>
      </c>
      <c r="AR672" s="4">
        <v>2031</v>
      </c>
      <c r="AS672" s="4">
        <v>64</v>
      </c>
      <c r="AU672" s="4">
        <v>1</v>
      </c>
      <c r="AV672" s="4">
        <v>4</v>
      </c>
      <c r="AW672" s="4">
        <v>5</v>
      </c>
      <c r="AX672" s="4">
        <v>23</v>
      </c>
      <c r="AZ672" s="4">
        <v>1</v>
      </c>
      <c r="BA672" s="4">
        <v>6</v>
      </c>
      <c r="BB672" s="4">
        <v>100</v>
      </c>
      <c r="BC672" s="4">
        <v>57</v>
      </c>
      <c r="BD672" s="4">
        <v>0</v>
      </c>
      <c r="BE672" s="4">
        <v>0</v>
      </c>
      <c r="BF672" s="4">
        <v>-366833054</v>
      </c>
      <c r="BJ672" s="6">
        <v>2012</v>
      </c>
      <c r="BK672" s="7">
        <f t="shared" si="24"/>
        <v>0</v>
      </c>
      <c r="BL672" s="4" t="str">
        <f t="shared" si="25"/>
        <v>Utility Steam Production</v>
      </c>
    </row>
    <row r="673" spans="1:64" hidden="1" x14ac:dyDescent="0.2">
      <c r="A673" s="4">
        <v>2020</v>
      </c>
      <c r="B673" s="4" t="s">
        <v>11</v>
      </c>
      <c r="C673" s="4" t="s">
        <v>178</v>
      </c>
      <c r="D673" s="4" t="s">
        <v>230</v>
      </c>
      <c r="E673" s="4" t="s">
        <v>415</v>
      </c>
      <c r="F673" s="4" t="s">
        <v>322</v>
      </c>
      <c r="H673" s="4">
        <v>128486.12</v>
      </c>
      <c r="I673" s="4">
        <v>53625.42</v>
      </c>
      <c r="J673" s="4">
        <v>22593.41</v>
      </c>
      <c r="K673" s="4">
        <v>2389.15</v>
      </c>
      <c r="L673" s="4">
        <v>0</v>
      </c>
      <c r="M673" s="4">
        <v>209.77</v>
      </c>
      <c r="N673" s="4">
        <v>119282.8</v>
      </c>
      <c r="O673" s="4">
        <v>53439.45</v>
      </c>
      <c r="P673" s="4">
        <v>24900.06</v>
      </c>
      <c r="Q673" s="4">
        <v>0</v>
      </c>
      <c r="R673" s="4">
        <v>185.97</v>
      </c>
      <c r="S673" s="4">
        <v>1548.24</v>
      </c>
      <c r="T673" s="4">
        <v>29414.33</v>
      </c>
      <c r="U673" s="4">
        <v>30962.57</v>
      </c>
      <c r="V673" s="4">
        <v>1548.24</v>
      </c>
      <c r="W673" s="4">
        <v>0</v>
      </c>
      <c r="X673" s="4">
        <v>0</v>
      </c>
      <c r="Y673" s="4">
        <v>1993.88</v>
      </c>
      <c r="Z673" s="4">
        <v>313.24</v>
      </c>
      <c r="AA673" s="4">
        <v>0</v>
      </c>
      <c r="AB673" s="4">
        <v>0</v>
      </c>
      <c r="AC673" s="4">
        <v>0</v>
      </c>
      <c r="AE673" s="4" t="s">
        <v>182</v>
      </c>
      <c r="AF673" s="4" t="s">
        <v>288</v>
      </c>
      <c r="AG673" s="4" t="s">
        <v>289</v>
      </c>
      <c r="AH673" s="4" t="s">
        <v>270</v>
      </c>
      <c r="AJ673" s="4" t="s">
        <v>288</v>
      </c>
      <c r="AK673" s="4" t="s">
        <v>302</v>
      </c>
      <c r="AL673" s="4" t="s">
        <v>359</v>
      </c>
      <c r="AM673" s="4" t="s">
        <v>330</v>
      </c>
      <c r="AO673" s="4">
        <v>117</v>
      </c>
      <c r="AP673" s="4">
        <v>10</v>
      </c>
      <c r="AQ673" s="4">
        <v>607</v>
      </c>
      <c r="AR673" s="4">
        <v>2031</v>
      </c>
      <c r="AS673" s="4">
        <v>64</v>
      </c>
      <c r="AU673" s="4">
        <v>1</v>
      </c>
      <c r="AV673" s="4">
        <v>4</v>
      </c>
      <c r="AW673" s="4">
        <v>5</v>
      </c>
      <c r="AX673" s="4">
        <v>23</v>
      </c>
      <c r="AZ673" s="4">
        <v>1</v>
      </c>
      <c r="BA673" s="4">
        <v>6</v>
      </c>
      <c r="BB673" s="4">
        <v>100</v>
      </c>
      <c r="BC673" s="4">
        <v>57</v>
      </c>
      <c r="BD673" s="4">
        <v>0</v>
      </c>
      <c r="BE673" s="4">
        <v>0</v>
      </c>
      <c r="BF673" s="4">
        <v>-366832599</v>
      </c>
      <c r="BJ673" s="6">
        <v>2012</v>
      </c>
      <c r="BK673" s="7">
        <f t="shared" si="24"/>
        <v>28539.389999999996</v>
      </c>
      <c r="BL673" s="4" t="str">
        <f>'Generic Tax Classes'!$A$2</f>
        <v>Utility Steam Production</v>
      </c>
    </row>
    <row r="674" spans="1:64" hidden="1" x14ac:dyDescent="0.2">
      <c r="A674" s="4">
        <v>2020</v>
      </c>
      <c r="B674" s="4" t="s">
        <v>11</v>
      </c>
      <c r="C674" s="4" t="s">
        <v>178</v>
      </c>
      <c r="D674" s="4" t="s">
        <v>386</v>
      </c>
      <c r="E674" s="4" t="s">
        <v>419</v>
      </c>
      <c r="F674" s="4" t="s">
        <v>324</v>
      </c>
      <c r="H674" s="4">
        <v>0</v>
      </c>
      <c r="I674" s="4">
        <v>17407</v>
      </c>
      <c r="J674" s="4">
        <v>17407</v>
      </c>
      <c r="K674" s="4">
        <v>0</v>
      </c>
      <c r="L674" s="4">
        <v>0</v>
      </c>
      <c r="M674" s="4">
        <v>0</v>
      </c>
      <c r="N674" s="4">
        <v>0</v>
      </c>
      <c r="O674" s="4">
        <v>17407</v>
      </c>
      <c r="P674" s="4">
        <v>17407</v>
      </c>
      <c r="Q674" s="4">
        <v>0</v>
      </c>
      <c r="R674" s="4">
        <v>0</v>
      </c>
      <c r="S674" s="4">
        <v>0</v>
      </c>
      <c r="T674" s="4">
        <v>0</v>
      </c>
      <c r="U674" s="4">
        <v>0</v>
      </c>
      <c r="V674" s="4">
        <v>0</v>
      </c>
      <c r="W674" s="4">
        <v>0</v>
      </c>
      <c r="X674" s="4">
        <v>0</v>
      </c>
      <c r="Y674" s="4">
        <v>0</v>
      </c>
      <c r="Z674" s="4">
        <v>0</v>
      </c>
      <c r="AA674" s="4">
        <v>0</v>
      </c>
      <c r="AB674" s="4">
        <v>0</v>
      </c>
      <c r="AC674" s="4">
        <v>0</v>
      </c>
      <c r="AG674" s="4" t="s">
        <v>289</v>
      </c>
      <c r="AH674" s="4" t="s">
        <v>270</v>
      </c>
      <c r="AJ674" s="4" t="s">
        <v>288</v>
      </c>
      <c r="AK674" s="4" t="s">
        <v>304</v>
      </c>
      <c r="AL674" s="4" t="s">
        <v>359</v>
      </c>
      <c r="AM674" s="4" t="s">
        <v>389</v>
      </c>
      <c r="AO674" s="4">
        <v>117</v>
      </c>
      <c r="AP674" s="4">
        <v>10</v>
      </c>
      <c r="AQ674" s="4">
        <v>8015366</v>
      </c>
      <c r="AR674" s="4">
        <v>2032</v>
      </c>
      <c r="AS674" s="4">
        <v>77</v>
      </c>
      <c r="AW674" s="4">
        <v>5</v>
      </c>
      <c r="AX674" s="4">
        <v>23</v>
      </c>
      <c r="AZ674" s="4">
        <v>1</v>
      </c>
      <c r="BA674" s="4">
        <v>3</v>
      </c>
      <c r="BB674" s="4">
        <v>100</v>
      </c>
      <c r="BC674" s="4">
        <v>16</v>
      </c>
      <c r="BD674" s="4">
        <v>0</v>
      </c>
      <c r="BE674" s="4">
        <v>0</v>
      </c>
      <c r="BF674" s="4">
        <v>-366832933</v>
      </c>
      <c r="BJ674" s="6">
        <v>2012</v>
      </c>
      <c r="BK674" s="7">
        <f t="shared" si="24"/>
        <v>0</v>
      </c>
      <c r="BL674" s="4" t="str">
        <f t="shared" si="25"/>
        <v>Cap Lease 1011 7 Yr Assets</v>
      </c>
    </row>
    <row r="675" spans="1:64" hidden="1" x14ac:dyDescent="0.2">
      <c r="A675" s="4">
        <v>2020</v>
      </c>
      <c r="B675" s="4" t="s">
        <v>11</v>
      </c>
      <c r="C675" s="4" t="s">
        <v>178</v>
      </c>
      <c r="D675" s="4" t="s">
        <v>334</v>
      </c>
      <c r="E675" s="4" t="s">
        <v>419</v>
      </c>
      <c r="F675" s="4" t="s">
        <v>420</v>
      </c>
      <c r="H675" s="4">
        <v>0</v>
      </c>
      <c r="I675" s="4">
        <v>179.5</v>
      </c>
      <c r="J675" s="4">
        <v>179.5</v>
      </c>
      <c r="K675" s="4">
        <v>0</v>
      </c>
      <c r="L675" s="4">
        <v>0</v>
      </c>
      <c r="M675" s="4">
        <v>0</v>
      </c>
      <c r="N675" s="4">
        <v>0</v>
      </c>
      <c r="O675" s="4">
        <v>179.5</v>
      </c>
      <c r="P675" s="4">
        <v>179.5</v>
      </c>
      <c r="Q675" s="4">
        <v>0</v>
      </c>
      <c r="R675" s="4">
        <v>0</v>
      </c>
      <c r="S675" s="4">
        <v>0</v>
      </c>
      <c r="T675" s="4">
        <v>0</v>
      </c>
      <c r="U675" s="4">
        <v>0</v>
      </c>
      <c r="V675" s="4">
        <v>0</v>
      </c>
      <c r="W675" s="4">
        <v>0</v>
      </c>
      <c r="X675" s="4">
        <v>0</v>
      </c>
      <c r="Y675" s="4">
        <v>0</v>
      </c>
      <c r="Z675" s="4">
        <v>0</v>
      </c>
      <c r="AA675" s="4">
        <v>0</v>
      </c>
      <c r="AB675" s="4">
        <v>0</v>
      </c>
      <c r="AC675" s="4">
        <v>0</v>
      </c>
      <c r="AG675" s="4" t="s">
        <v>289</v>
      </c>
      <c r="AH675" s="4" t="s">
        <v>270</v>
      </c>
      <c r="AJ675" s="4" t="s">
        <v>190</v>
      </c>
      <c r="AK675" s="4" t="s">
        <v>337</v>
      </c>
      <c r="AL675" s="4" t="s">
        <v>359</v>
      </c>
      <c r="AM675" s="4" t="s">
        <v>187</v>
      </c>
      <c r="AO675" s="4">
        <v>117</v>
      </c>
      <c r="AP675" s="4">
        <v>10</v>
      </c>
      <c r="AQ675" s="4">
        <v>8015103</v>
      </c>
      <c r="AR675" s="4">
        <v>2032</v>
      </c>
      <c r="AS675" s="4">
        <v>477</v>
      </c>
      <c r="AW675" s="4">
        <v>5</v>
      </c>
      <c r="AX675" s="4">
        <v>23</v>
      </c>
      <c r="AZ675" s="4">
        <v>3</v>
      </c>
      <c r="BA675" s="4">
        <v>1</v>
      </c>
      <c r="BB675" s="4">
        <v>100</v>
      </c>
      <c r="BC675" s="4">
        <v>0</v>
      </c>
      <c r="BD675" s="4">
        <v>0</v>
      </c>
      <c r="BE675" s="4">
        <v>0</v>
      </c>
      <c r="BF675" s="4">
        <v>-366832934</v>
      </c>
      <c r="BJ675" s="6">
        <v>2012</v>
      </c>
      <c r="BK675" s="7">
        <f t="shared" si="24"/>
        <v>0</v>
      </c>
      <c r="BL675" s="4" t="str">
        <f t="shared" si="25"/>
        <v>Software</v>
      </c>
    </row>
    <row r="676" spans="1:64" hidden="1" x14ac:dyDescent="0.2">
      <c r="A676" s="4">
        <v>2020</v>
      </c>
      <c r="B676" s="4" t="s">
        <v>11</v>
      </c>
      <c r="C676" s="4" t="s">
        <v>178</v>
      </c>
      <c r="D676" s="4" t="s">
        <v>338</v>
      </c>
      <c r="E676" s="4" t="s">
        <v>419</v>
      </c>
      <c r="F676" s="4" t="s">
        <v>420</v>
      </c>
      <c r="H676" s="4">
        <v>0</v>
      </c>
      <c r="I676" s="4">
        <v>46.5</v>
      </c>
      <c r="J676" s="4">
        <v>46.5</v>
      </c>
      <c r="K676" s="4">
        <v>0</v>
      </c>
      <c r="L676" s="4">
        <v>0</v>
      </c>
      <c r="M676" s="4">
        <v>0</v>
      </c>
      <c r="N676" s="4">
        <v>0</v>
      </c>
      <c r="O676" s="4">
        <v>46.5</v>
      </c>
      <c r="P676" s="4">
        <v>46.5</v>
      </c>
      <c r="Q676" s="4">
        <v>0</v>
      </c>
      <c r="R676" s="4">
        <v>0</v>
      </c>
      <c r="S676" s="4">
        <v>0</v>
      </c>
      <c r="T676" s="4">
        <v>0</v>
      </c>
      <c r="U676" s="4">
        <v>0</v>
      </c>
      <c r="V676" s="4">
        <v>0</v>
      </c>
      <c r="W676" s="4">
        <v>0</v>
      </c>
      <c r="X676" s="4">
        <v>0</v>
      </c>
      <c r="Y676" s="4">
        <v>0</v>
      </c>
      <c r="Z676" s="4">
        <v>0</v>
      </c>
      <c r="AA676" s="4">
        <v>0</v>
      </c>
      <c r="AB676" s="4">
        <v>0</v>
      </c>
      <c r="AC676" s="4">
        <v>0</v>
      </c>
      <c r="AG676" s="4" t="s">
        <v>289</v>
      </c>
      <c r="AH676" s="4" t="s">
        <v>270</v>
      </c>
      <c r="AJ676" s="4" t="s">
        <v>190</v>
      </c>
      <c r="AK676" s="4" t="s">
        <v>337</v>
      </c>
      <c r="AL676" s="4" t="s">
        <v>359</v>
      </c>
      <c r="AM676" s="4" t="s">
        <v>187</v>
      </c>
      <c r="AO676" s="4">
        <v>117</v>
      </c>
      <c r="AP676" s="4">
        <v>10</v>
      </c>
      <c r="AQ676" s="4">
        <v>280</v>
      </c>
      <c r="AR676" s="4">
        <v>2032</v>
      </c>
      <c r="AS676" s="4">
        <v>477</v>
      </c>
      <c r="AW676" s="4">
        <v>5</v>
      </c>
      <c r="AX676" s="4">
        <v>23</v>
      </c>
      <c r="AZ676" s="4">
        <v>3</v>
      </c>
      <c r="BA676" s="4">
        <v>1</v>
      </c>
      <c r="BB676" s="4">
        <v>100</v>
      </c>
      <c r="BC676" s="4">
        <v>0</v>
      </c>
      <c r="BD676" s="4">
        <v>0</v>
      </c>
      <c r="BE676" s="4">
        <v>0</v>
      </c>
      <c r="BF676" s="4">
        <v>-366832594</v>
      </c>
      <c r="BJ676" s="6">
        <v>2012</v>
      </c>
      <c r="BK676" s="7">
        <f t="shared" si="24"/>
        <v>0</v>
      </c>
      <c r="BL676" s="4" t="str">
        <f t="shared" si="25"/>
        <v>Software Mitchell</v>
      </c>
    </row>
    <row r="677" spans="1:64" hidden="1" x14ac:dyDescent="0.2">
      <c r="A677" s="4">
        <v>2020</v>
      </c>
      <c r="B677" s="4" t="s">
        <v>11</v>
      </c>
      <c r="C677" s="4" t="s">
        <v>178</v>
      </c>
      <c r="D677" s="4" t="s">
        <v>363</v>
      </c>
      <c r="E677" s="4" t="s">
        <v>419</v>
      </c>
      <c r="F677" s="4" t="s">
        <v>324</v>
      </c>
      <c r="H677" s="4">
        <v>0</v>
      </c>
      <c r="I677" s="4">
        <v>4893.37</v>
      </c>
      <c r="J677" s="4">
        <v>4893.37</v>
      </c>
      <c r="K677" s="4">
        <v>0</v>
      </c>
      <c r="L677" s="4">
        <v>0</v>
      </c>
      <c r="M677" s="4">
        <v>0</v>
      </c>
      <c r="N677" s="4">
        <v>0</v>
      </c>
      <c r="O677" s="4">
        <v>4893.37</v>
      </c>
      <c r="P677" s="4">
        <v>4893.37</v>
      </c>
      <c r="Q677" s="4">
        <v>0</v>
      </c>
      <c r="R677" s="4">
        <v>0</v>
      </c>
      <c r="S677" s="4">
        <v>0</v>
      </c>
      <c r="T677" s="4">
        <v>0</v>
      </c>
      <c r="U677" s="4">
        <v>0</v>
      </c>
      <c r="V677" s="4">
        <v>0</v>
      </c>
      <c r="W677" s="4">
        <v>0</v>
      </c>
      <c r="X677" s="4">
        <v>0</v>
      </c>
      <c r="Y677" s="4">
        <v>0</v>
      </c>
      <c r="Z677" s="4">
        <v>0</v>
      </c>
      <c r="AA677" s="4">
        <v>0</v>
      </c>
      <c r="AB677" s="4">
        <v>0</v>
      </c>
      <c r="AC677" s="4">
        <v>0</v>
      </c>
      <c r="AE677" s="4" t="s">
        <v>182</v>
      </c>
      <c r="AF677" s="4" t="s">
        <v>288</v>
      </c>
      <c r="AG677" s="4" t="s">
        <v>289</v>
      </c>
      <c r="AH677" s="4" t="s">
        <v>270</v>
      </c>
      <c r="AJ677" s="4" t="s">
        <v>288</v>
      </c>
      <c r="AK677" s="4" t="s">
        <v>304</v>
      </c>
      <c r="AL677" s="4" t="s">
        <v>359</v>
      </c>
      <c r="AM677" s="4" t="s">
        <v>187</v>
      </c>
      <c r="AO677" s="4">
        <v>117</v>
      </c>
      <c r="AP677" s="4">
        <v>10</v>
      </c>
      <c r="AQ677" s="4">
        <v>295</v>
      </c>
      <c r="AR677" s="4">
        <v>2032</v>
      </c>
      <c r="AS677" s="4">
        <v>77</v>
      </c>
      <c r="AU677" s="4">
        <v>1</v>
      </c>
      <c r="AV677" s="4">
        <v>4</v>
      </c>
      <c r="AW677" s="4">
        <v>5</v>
      </c>
      <c r="AX677" s="4">
        <v>23</v>
      </c>
      <c r="AZ677" s="4">
        <v>1</v>
      </c>
      <c r="BA677" s="4">
        <v>3</v>
      </c>
      <c r="BB677" s="4">
        <v>100</v>
      </c>
      <c r="BC677" s="4">
        <v>0</v>
      </c>
      <c r="BD677" s="4">
        <v>0</v>
      </c>
      <c r="BE677" s="4">
        <v>0</v>
      </c>
      <c r="BF677" s="4">
        <v>-366832595</v>
      </c>
      <c r="BJ677" s="6">
        <v>2012</v>
      </c>
      <c r="BK677" s="7">
        <f t="shared" si="24"/>
        <v>0</v>
      </c>
      <c r="BL677" s="4" t="str">
        <f t="shared" si="25"/>
        <v>Synthetic Railcars Mitchell</v>
      </c>
    </row>
    <row r="678" spans="1:64" hidden="1" x14ac:dyDescent="0.2">
      <c r="A678" s="4">
        <v>2020</v>
      </c>
      <c r="B678" s="4" t="s">
        <v>11</v>
      </c>
      <c r="C678" s="4" t="s">
        <v>178</v>
      </c>
      <c r="D678" s="4" t="s">
        <v>372</v>
      </c>
      <c r="E678" s="4" t="s">
        <v>419</v>
      </c>
      <c r="F678" s="4" t="s">
        <v>421</v>
      </c>
      <c r="H678" s="4">
        <v>0</v>
      </c>
      <c r="I678" s="4">
        <v>1091.56</v>
      </c>
      <c r="J678" s="4">
        <v>1091.56</v>
      </c>
      <c r="K678" s="4">
        <v>0</v>
      </c>
      <c r="L678" s="4">
        <v>0</v>
      </c>
      <c r="M678" s="4">
        <v>0</v>
      </c>
      <c r="N678" s="4">
        <v>0</v>
      </c>
      <c r="O678" s="4">
        <v>1091.56</v>
      </c>
      <c r="P678" s="4">
        <v>1091.56</v>
      </c>
      <c r="Q678" s="4">
        <v>0</v>
      </c>
      <c r="R678" s="4">
        <v>0</v>
      </c>
      <c r="S678" s="4">
        <v>0</v>
      </c>
      <c r="T678" s="4">
        <v>0</v>
      </c>
      <c r="U678" s="4">
        <v>0</v>
      </c>
      <c r="V678" s="4">
        <v>0</v>
      </c>
      <c r="W678" s="4">
        <v>0</v>
      </c>
      <c r="X678" s="4">
        <v>0</v>
      </c>
      <c r="Y678" s="4">
        <v>0</v>
      </c>
      <c r="Z678" s="4">
        <v>0</v>
      </c>
      <c r="AA678" s="4">
        <v>0</v>
      </c>
      <c r="AB678" s="4">
        <v>0</v>
      </c>
      <c r="AC678" s="4">
        <v>0</v>
      </c>
      <c r="AG678" s="4" t="s">
        <v>289</v>
      </c>
      <c r="AH678" s="4" t="s">
        <v>270</v>
      </c>
      <c r="AJ678" s="4" t="s">
        <v>288</v>
      </c>
      <c r="AK678" s="4" t="s">
        <v>349</v>
      </c>
      <c r="AL678" s="4" t="s">
        <v>359</v>
      </c>
      <c r="AM678" s="4" t="s">
        <v>187</v>
      </c>
      <c r="AO678" s="4">
        <v>117</v>
      </c>
      <c r="AP678" s="4">
        <v>10</v>
      </c>
      <c r="AQ678" s="4">
        <v>310</v>
      </c>
      <c r="AR678" s="4">
        <v>2032</v>
      </c>
      <c r="AS678" s="4">
        <v>73</v>
      </c>
      <c r="AW678" s="4">
        <v>5</v>
      </c>
      <c r="AX678" s="4">
        <v>23</v>
      </c>
      <c r="AZ678" s="4">
        <v>1</v>
      </c>
      <c r="BA678" s="4">
        <v>2</v>
      </c>
      <c r="BB678" s="4">
        <v>100</v>
      </c>
      <c r="BC678" s="4">
        <v>0</v>
      </c>
      <c r="BD678" s="4">
        <v>0</v>
      </c>
      <c r="BE678" s="4">
        <v>0</v>
      </c>
      <c r="BF678" s="4">
        <v>-366832598</v>
      </c>
      <c r="BJ678" s="6">
        <v>2012</v>
      </c>
      <c r="BK678" s="7">
        <f t="shared" si="24"/>
        <v>0</v>
      </c>
      <c r="BL678" s="4" t="str">
        <f t="shared" si="25"/>
        <v>Synthetic Vehicles IT Mitchell</v>
      </c>
    </row>
    <row r="679" spans="1:64" hidden="1" x14ac:dyDescent="0.2">
      <c r="A679" s="4">
        <v>2020</v>
      </c>
      <c r="B679" s="4" t="s">
        <v>11</v>
      </c>
      <c r="C679" s="4" t="s">
        <v>178</v>
      </c>
      <c r="D679" s="4" t="s">
        <v>368</v>
      </c>
      <c r="E679" s="4" t="s">
        <v>419</v>
      </c>
      <c r="F679" s="4" t="s">
        <v>422</v>
      </c>
      <c r="H679" s="4">
        <v>-4328.79</v>
      </c>
      <c r="I679" s="4">
        <v>-2179.94</v>
      </c>
      <c r="J679" s="4">
        <v>-1198.43</v>
      </c>
      <c r="K679" s="4">
        <v>-128.72999999999999</v>
      </c>
      <c r="L679" s="4">
        <v>0</v>
      </c>
      <c r="M679" s="4">
        <v>0</v>
      </c>
      <c r="N679" s="4">
        <v>-4328.79</v>
      </c>
      <c r="O679" s="4">
        <v>-2179.94</v>
      </c>
      <c r="P679" s="4">
        <v>-1327.16</v>
      </c>
      <c r="Q679" s="4">
        <v>0</v>
      </c>
      <c r="R679" s="4">
        <v>0</v>
      </c>
      <c r="S679" s="4">
        <v>0</v>
      </c>
      <c r="T679" s="4">
        <v>0</v>
      </c>
      <c r="U679" s="4">
        <v>0</v>
      </c>
      <c r="V679" s="4">
        <v>0</v>
      </c>
      <c r="W679" s="4">
        <v>0</v>
      </c>
      <c r="X679" s="4">
        <v>0</v>
      </c>
      <c r="Y679" s="4">
        <v>0</v>
      </c>
      <c r="Z679" s="4">
        <v>0</v>
      </c>
      <c r="AA679" s="4">
        <v>0</v>
      </c>
      <c r="AB679" s="4">
        <v>0</v>
      </c>
      <c r="AC679" s="4">
        <v>0</v>
      </c>
      <c r="AE679" s="4" t="s">
        <v>182</v>
      </c>
      <c r="AF679" s="4" t="s">
        <v>288</v>
      </c>
      <c r="AG679" s="4" t="s">
        <v>289</v>
      </c>
      <c r="AH679" s="4" t="s">
        <v>270</v>
      </c>
      <c r="AJ679" s="4" t="s">
        <v>288</v>
      </c>
      <c r="AK679" s="4" t="s">
        <v>257</v>
      </c>
      <c r="AL679" s="4" t="s">
        <v>359</v>
      </c>
      <c r="AM679" s="4" t="s">
        <v>187</v>
      </c>
      <c r="AO679" s="4">
        <v>117</v>
      </c>
      <c r="AP679" s="4">
        <v>10</v>
      </c>
      <c r="AQ679" s="4">
        <v>626</v>
      </c>
      <c r="AR679" s="4">
        <v>2032</v>
      </c>
      <c r="AS679" s="4">
        <v>61</v>
      </c>
      <c r="AU679" s="4">
        <v>1</v>
      </c>
      <c r="AV679" s="4">
        <v>4</v>
      </c>
      <c r="AW679" s="4">
        <v>5</v>
      </c>
      <c r="AX679" s="4">
        <v>23</v>
      </c>
      <c r="AZ679" s="4">
        <v>1</v>
      </c>
      <c r="BA679" s="4">
        <v>5</v>
      </c>
      <c r="BB679" s="4">
        <v>100</v>
      </c>
      <c r="BC679" s="4">
        <v>0</v>
      </c>
      <c r="BD679" s="4">
        <v>0</v>
      </c>
      <c r="BE679" s="4">
        <v>0</v>
      </c>
      <c r="BF679" s="4">
        <v>-366832596</v>
      </c>
      <c r="BJ679" s="6">
        <v>2012</v>
      </c>
      <c r="BK679" s="7">
        <f t="shared" si="24"/>
        <v>-852.78</v>
      </c>
      <c r="BL679" s="4" t="str">
        <f>'Generic Tax Classes'!$A$3</f>
        <v>Utility Transmission Plant 15 YR</v>
      </c>
    </row>
    <row r="680" spans="1:64" hidden="1" x14ac:dyDescent="0.2">
      <c r="A680" s="4">
        <v>2020</v>
      </c>
      <c r="B680" s="4" t="s">
        <v>11</v>
      </c>
      <c r="C680" s="4" t="s">
        <v>178</v>
      </c>
      <c r="D680" s="4" t="s">
        <v>272</v>
      </c>
      <c r="E680" s="4" t="s">
        <v>419</v>
      </c>
      <c r="F680" s="4" t="s">
        <v>324</v>
      </c>
      <c r="H680" s="4">
        <v>1560.25</v>
      </c>
      <c r="I680" s="4">
        <v>785.61</v>
      </c>
      <c r="J680" s="4">
        <v>785.61</v>
      </c>
      <c r="K680" s="4">
        <v>0</v>
      </c>
      <c r="L680" s="4">
        <v>0</v>
      </c>
      <c r="M680" s="4">
        <v>0</v>
      </c>
      <c r="N680" s="4">
        <v>1560.25</v>
      </c>
      <c r="O680" s="4">
        <v>785.61</v>
      </c>
      <c r="P680" s="4">
        <v>785.61</v>
      </c>
      <c r="Q680" s="4">
        <v>0</v>
      </c>
      <c r="R680" s="4">
        <v>0</v>
      </c>
      <c r="S680" s="4">
        <v>0</v>
      </c>
      <c r="T680" s="4">
        <v>0</v>
      </c>
      <c r="U680" s="4">
        <v>0</v>
      </c>
      <c r="V680" s="4">
        <v>0</v>
      </c>
      <c r="W680" s="4">
        <v>0</v>
      </c>
      <c r="X680" s="4">
        <v>0</v>
      </c>
      <c r="Y680" s="4">
        <v>0</v>
      </c>
      <c r="Z680" s="4">
        <v>0</v>
      </c>
      <c r="AA680" s="4">
        <v>0</v>
      </c>
      <c r="AB680" s="4">
        <v>0</v>
      </c>
      <c r="AC680" s="4">
        <v>0</v>
      </c>
      <c r="AE680" s="4" t="s">
        <v>182</v>
      </c>
      <c r="AF680" s="4" t="s">
        <v>288</v>
      </c>
      <c r="AG680" s="4" t="s">
        <v>289</v>
      </c>
      <c r="AH680" s="4" t="s">
        <v>270</v>
      </c>
      <c r="AJ680" s="4" t="s">
        <v>288</v>
      </c>
      <c r="AK680" s="4" t="s">
        <v>304</v>
      </c>
      <c r="AL680" s="4" t="s">
        <v>359</v>
      </c>
      <c r="AM680" s="4" t="s">
        <v>187</v>
      </c>
      <c r="AO680" s="4">
        <v>117</v>
      </c>
      <c r="AP680" s="4">
        <v>10</v>
      </c>
      <c r="AQ680" s="4">
        <v>484</v>
      </c>
      <c r="AR680" s="4">
        <v>2032</v>
      </c>
      <c r="AS680" s="4">
        <v>77</v>
      </c>
      <c r="AU680" s="4">
        <v>1</v>
      </c>
      <c r="AV680" s="4">
        <v>4</v>
      </c>
      <c r="AW680" s="4">
        <v>5</v>
      </c>
      <c r="AX680" s="4">
        <v>23</v>
      </c>
      <c r="AZ680" s="4">
        <v>1</v>
      </c>
      <c r="BA680" s="4">
        <v>3</v>
      </c>
      <c r="BB680" s="4">
        <v>100</v>
      </c>
      <c r="BC680" s="4">
        <v>0</v>
      </c>
      <c r="BD680" s="4">
        <v>0</v>
      </c>
      <c r="BE680" s="4">
        <v>0</v>
      </c>
      <c r="BF680" s="4">
        <v>-366832597</v>
      </c>
      <c r="BJ680" s="6">
        <v>2012</v>
      </c>
      <c r="BK680" s="7">
        <f t="shared" si="24"/>
        <v>0</v>
      </c>
      <c r="BL680" s="4" t="str">
        <f>'Generic Tax Classes'!$A$4</f>
        <v>Utility General Plant</v>
      </c>
    </row>
    <row r="681" spans="1:64" hidden="1" x14ac:dyDescent="0.2">
      <c r="A681" s="4">
        <v>2020</v>
      </c>
      <c r="B681" s="4" t="s">
        <v>11</v>
      </c>
      <c r="C681" s="4" t="s">
        <v>178</v>
      </c>
      <c r="D681" s="4" t="s">
        <v>104</v>
      </c>
      <c r="E681" s="4" t="s">
        <v>419</v>
      </c>
      <c r="F681" s="4" t="s">
        <v>325</v>
      </c>
      <c r="H681" s="4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0</v>
      </c>
      <c r="S681" s="4">
        <v>0</v>
      </c>
      <c r="T681" s="4">
        <v>0</v>
      </c>
      <c r="U681" s="4">
        <v>0</v>
      </c>
      <c r="V681" s="4">
        <v>0</v>
      </c>
      <c r="W681" s="4">
        <v>0</v>
      </c>
      <c r="X681" s="4">
        <v>0</v>
      </c>
      <c r="Y681" s="4">
        <v>0</v>
      </c>
      <c r="Z681" s="4">
        <v>0</v>
      </c>
      <c r="AA681" s="4">
        <v>0</v>
      </c>
      <c r="AB681" s="4">
        <v>0</v>
      </c>
      <c r="AC681" s="4">
        <v>0</v>
      </c>
      <c r="AE681" s="4" t="s">
        <v>182</v>
      </c>
      <c r="AF681" s="4" t="s">
        <v>288</v>
      </c>
      <c r="AG681" s="4" t="s">
        <v>289</v>
      </c>
      <c r="AH681" s="4" t="s">
        <v>270</v>
      </c>
      <c r="AJ681" s="4" t="s">
        <v>288</v>
      </c>
      <c r="AK681" s="4" t="s">
        <v>302</v>
      </c>
      <c r="AL681" s="4" t="s">
        <v>359</v>
      </c>
      <c r="AM681" s="4" t="s">
        <v>330</v>
      </c>
      <c r="AO681" s="4">
        <v>117</v>
      </c>
      <c r="AP681" s="4">
        <v>10</v>
      </c>
      <c r="AQ681" s="4">
        <v>101030</v>
      </c>
      <c r="AR681" s="4">
        <v>2032</v>
      </c>
      <c r="AS681" s="4">
        <v>65</v>
      </c>
      <c r="AU681" s="4">
        <v>1</v>
      </c>
      <c r="AV681" s="4">
        <v>4</v>
      </c>
      <c r="AW681" s="4">
        <v>5</v>
      </c>
      <c r="AX681" s="4">
        <v>23</v>
      </c>
      <c r="AZ681" s="4">
        <v>1</v>
      </c>
      <c r="BA681" s="4">
        <v>6</v>
      </c>
      <c r="BB681" s="4">
        <v>100</v>
      </c>
      <c r="BC681" s="4">
        <v>57</v>
      </c>
      <c r="BD681" s="4">
        <v>0</v>
      </c>
      <c r="BE681" s="4">
        <v>0</v>
      </c>
      <c r="BF681" s="4">
        <v>-366832935</v>
      </c>
      <c r="BJ681" s="6">
        <v>2012</v>
      </c>
      <c r="BK681" s="7">
        <f t="shared" si="24"/>
        <v>0</v>
      </c>
      <c r="BL681" s="4" t="str">
        <f t="shared" si="25"/>
        <v>Utility Steam Production</v>
      </c>
    </row>
    <row r="682" spans="1:64" hidden="1" x14ac:dyDescent="0.2">
      <c r="A682" s="4">
        <v>2020</v>
      </c>
      <c r="B682" s="4" t="s">
        <v>11</v>
      </c>
      <c r="C682" s="4" t="s">
        <v>178</v>
      </c>
      <c r="D682" s="4" t="s">
        <v>230</v>
      </c>
      <c r="E682" s="4" t="s">
        <v>419</v>
      </c>
      <c r="F682" s="4" t="s">
        <v>325</v>
      </c>
      <c r="H682" s="4">
        <v>215507.53</v>
      </c>
      <c r="I682" s="4">
        <v>105594.96</v>
      </c>
      <c r="J682" s="4">
        <v>43287.54</v>
      </c>
      <c r="K682" s="4">
        <v>4701.37</v>
      </c>
      <c r="L682" s="4">
        <v>0</v>
      </c>
      <c r="M682" s="4">
        <v>317.47000000000003</v>
      </c>
      <c r="N682" s="4">
        <v>200070.97</v>
      </c>
      <c r="O682" s="4">
        <v>105228.75</v>
      </c>
      <c r="P682" s="4">
        <v>47830.62</v>
      </c>
      <c r="Q682" s="4">
        <v>0</v>
      </c>
      <c r="R682" s="4">
        <v>366.21</v>
      </c>
      <c r="S682" s="4">
        <v>3048.67</v>
      </c>
      <c r="T682" s="4">
        <v>57920.41</v>
      </c>
      <c r="U682" s="4">
        <v>60969.08</v>
      </c>
      <c r="V682" s="4">
        <v>3048.67</v>
      </c>
      <c r="W682" s="4">
        <v>0</v>
      </c>
      <c r="X682" s="4">
        <v>0</v>
      </c>
      <c r="Y682" s="4">
        <v>3344.3</v>
      </c>
      <c r="Z682" s="4">
        <v>525.39</v>
      </c>
      <c r="AA682" s="4">
        <v>0</v>
      </c>
      <c r="AB682" s="4">
        <v>0</v>
      </c>
      <c r="AC682" s="4">
        <v>0</v>
      </c>
      <c r="AE682" s="4" t="s">
        <v>182</v>
      </c>
      <c r="AF682" s="4" t="s">
        <v>288</v>
      </c>
      <c r="AG682" s="4" t="s">
        <v>289</v>
      </c>
      <c r="AH682" s="4" t="s">
        <v>270</v>
      </c>
      <c r="AJ682" s="4" t="s">
        <v>288</v>
      </c>
      <c r="AK682" s="4" t="s">
        <v>302</v>
      </c>
      <c r="AL682" s="4" t="s">
        <v>359</v>
      </c>
      <c r="AM682" s="4" t="s">
        <v>330</v>
      </c>
      <c r="AO682" s="4">
        <v>117</v>
      </c>
      <c r="AP682" s="4">
        <v>10</v>
      </c>
      <c r="AQ682" s="4">
        <v>607</v>
      </c>
      <c r="AR682" s="4">
        <v>2032</v>
      </c>
      <c r="AS682" s="4">
        <v>65</v>
      </c>
      <c r="AU682" s="4">
        <v>1</v>
      </c>
      <c r="AV682" s="4">
        <v>4</v>
      </c>
      <c r="AW682" s="4">
        <v>5</v>
      </c>
      <c r="AX682" s="4">
        <v>23</v>
      </c>
      <c r="AZ682" s="4">
        <v>1</v>
      </c>
      <c r="BA682" s="4">
        <v>6</v>
      </c>
      <c r="BB682" s="4">
        <v>100</v>
      </c>
      <c r="BC682" s="4">
        <v>57</v>
      </c>
      <c r="BD682" s="4">
        <v>0</v>
      </c>
      <c r="BE682" s="4">
        <v>0</v>
      </c>
      <c r="BF682" s="4">
        <v>-366832593</v>
      </c>
      <c r="BJ682" s="6">
        <v>2012</v>
      </c>
      <c r="BK682" s="7">
        <f t="shared" si="24"/>
        <v>57398.13</v>
      </c>
      <c r="BL682" s="4" t="str">
        <f>'Generic Tax Classes'!$A$2</f>
        <v>Utility Steam Production</v>
      </c>
    </row>
    <row r="683" spans="1:64" hidden="1" x14ac:dyDescent="0.2">
      <c r="A683" s="4">
        <v>2020</v>
      </c>
      <c r="B683" s="4" t="s">
        <v>11</v>
      </c>
      <c r="C683" s="4" t="s">
        <v>178</v>
      </c>
      <c r="D683" s="4" t="s">
        <v>386</v>
      </c>
      <c r="E683" s="4" t="s">
        <v>424</v>
      </c>
      <c r="F683" s="4" t="s">
        <v>327</v>
      </c>
      <c r="H683" s="4">
        <v>0</v>
      </c>
      <c r="I683" s="4">
        <v>26314</v>
      </c>
      <c r="J683" s="4">
        <v>26314</v>
      </c>
      <c r="K683" s="4">
        <v>0</v>
      </c>
      <c r="L683" s="4">
        <v>0</v>
      </c>
      <c r="M683" s="4">
        <v>0</v>
      </c>
      <c r="N683" s="4">
        <v>0</v>
      </c>
      <c r="O683" s="4">
        <v>26314</v>
      </c>
      <c r="P683" s="4">
        <v>26314</v>
      </c>
      <c r="Q683" s="4">
        <v>0</v>
      </c>
      <c r="R683" s="4">
        <v>0</v>
      </c>
      <c r="S683" s="4">
        <v>0</v>
      </c>
      <c r="T683" s="4">
        <v>0</v>
      </c>
      <c r="U683" s="4">
        <v>0</v>
      </c>
      <c r="V683" s="4">
        <v>0</v>
      </c>
      <c r="W683" s="4">
        <v>0</v>
      </c>
      <c r="X683" s="4">
        <v>0</v>
      </c>
      <c r="Y683" s="4">
        <v>0</v>
      </c>
      <c r="Z683" s="4">
        <v>0</v>
      </c>
      <c r="AA683" s="4">
        <v>0</v>
      </c>
      <c r="AB683" s="4">
        <v>0</v>
      </c>
      <c r="AC683" s="4">
        <v>0</v>
      </c>
      <c r="AG683" s="4" t="s">
        <v>289</v>
      </c>
      <c r="AH683" s="4" t="s">
        <v>270</v>
      </c>
      <c r="AJ683" s="4" t="s">
        <v>288</v>
      </c>
      <c r="AK683" s="4" t="s">
        <v>304</v>
      </c>
      <c r="AL683" s="4" t="s">
        <v>359</v>
      </c>
      <c r="AM683" s="4" t="s">
        <v>389</v>
      </c>
      <c r="AO683" s="4">
        <v>117</v>
      </c>
      <c r="AP683" s="4">
        <v>10</v>
      </c>
      <c r="AQ683" s="4">
        <v>8015366</v>
      </c>
      <c r="AR683" s="4">
        <v>2033</v>
      </c>
      <c r="AS683" s="4">
        <v>78</v>
      </c>
      <c r="AW683" s="4">
        <v>5</v>
      </c>
      <c r="AX683" s="4">
        <v>23</v>
      </c>
      <c r="AZ683" s="4">
        <v>1</v>
      </c>
      <c r="BA683" s="4">
        <v>3</v>
      </c>
      <c r="BB683" s="4">
        <v>100</v>
      </c>
      <c r="BC683" s="4">
        <v>16</v>
      </c>
      <c r="BD683" s="4">
        <v>0</v>
      </c>
      <c r="BE683" s="4">
        <v>0</v>
      </c>
      <c r="BF683" s="4">
        <v>-366832931</v>
      </c>
      <c r="BJ683" s="6">
        <v>2012</v>
      </c>
      <c r="BK683" s="7">
        <f t="shared" si="24"/>
        <v>0</v>
      </c>
      <c r="BL683" s="4" t="str">
        <f t="shared" si="25"/>
        <v>Cap Lease 1011 7 Yr Assets</v>
      </c>
    </row>
    <row r="684" spans="1:64" hidden="1" x14ac:dyDescent="0.2">
      <c r="A684" s="4">
        <v>2020</v>
      </c>
      <c r="B684" s="4" t="s">
        <v>11</v>
      </c>
      <c r="C684" s="4" t="s">
        <v>178</v>
      </c>
      <c r="D684" s="4" t="s">
        <v>338</v>
      </c>
      <c r="E684" s="4" t="s">
        <v>424</v>
      </c>
      <c r="F684" s="4" t="s">
        <v>425</v>
      </c>
      <c r="H684" s="4">
        <v>0</v>
      </c>
      <c r="I684" s="4">
        <v>177.7</v>
      </c>
      <c r="J684" s="4">
        <v>177.7</v>
      </c>
      <c r="K684" s="4">
        <v>0</v>
      </c>
      <c r="L684" s="4">
        <v>0</v>
      </c>
      <c r="M684" s="4">
        <v>0</v>
      </c>
      <c r="N684" s="4">
        <v>0</v>
      </c>
      <c r="O684" s="4">
        <v>177.7</v>
      </c>
      <c r="P684" s="4">
        <v>177.7</v>
      </c>
      <c r="Q684" s="4">
        <v>0</v>
      </c>
      <c r="R684" s="4">
        <v>0</v>
      </c>
      <c r="S684" s="4">
        <v>0</v>
      </c>
      <c r="T684" s="4">
        <v>0</v>
      </c>
      <c r="U684" s="4">
        <v>0</v>
      </c>
      <c r="V684" s="4">
        <v>0</v>
      </c>
      <c r="W684" s="4">
        <v>0</v>
      </c>
      <c r="X684" s="4">
        <v>0</v>
      </c>
      <c r="Y684" s="4">
        <v>0</v>
      </c>
      <c r="Z684" s="4">
        <v>0</v>
      </c>
      <c r="AA684" s="4">
        <v>0</v>
      </c>
      <c r="AB684" s="4">
        <v>0</v>
      </c>
      <c r="AC684" s="4">
        <v>0</v>
      </c>
      <c r="AG684" s="4" t="s">
        <v>289</v>
      </c>
      <c r="AH684" s="4" t="s">
        <v>270</v>
      </c>
      <c r="AJ684" s="4" t="s">
        <v>190</v>
      </c>
      <c r="AK684" s="4" t="s">
        <v>337</v>
      </c>
      <c r="AL684" s="4" t="s">
        <v>359</v>
      </c>
      <c r="AM684" s="4" t="s">
        <v>187</v>
      </c>
      <c r="AO684" s="4">
        <v>117</v>
      </c>
      <c r="AP684" s="4">
        <v>10</v>
      </c>
      <c r="AQ684" s="4">
        <v>280</v>
      </c>
      <c r="AR684" s="4">
        <v>2033</v>
      </c>
      <c r="AS684" s="4">
        <v>2064</v>
      </c>
      <c r="AW684" s="4">
        <v>5</v>
      </c>
      <c r="AX684" s="4">
        <v>23</v>
      </c>
      <c r="AZ684" s="4">
        <v>3</v>
      </c>
      <c r="BA684" s="4">
        <v>1</v>
      </c>
      <c r="BB684" s="4">
        <v>100</v>
      </c>
      <c r="BC684" s="4">
        <v>0</v>
      </c>
      <c r="BD684" s="4">
        <v>0</v>
      </c>
      <c r="BE684" s="4">
        <v>0</v>
      </c>
      <c r="BF684" s="4">
        <v>-366832588</v>
      </c>
      <c r="BJ684" s="6">
        <v>2012</v>
      </c>
      <c r="BK684" s="7">
        <f t="shared" si="24"/>
        <v>0</v>
      </c>
      <c r="BL684" s="4" t="str">
        <f t="shared" si="25"/>
        <v>Software Mitchell</v>
      </c>
    </row>
    <row r="685" spans="1:64" hidden="1" x14ac:dyDescent="0.2">
      <c r="A685" s="4">
        <v>2020</v>
      </c>
      <c r="B685" s="4" t="s">
        <v>11</v>
      </c>
      <c r="C685" s="4" t="s">
        <v>178</v>
      </c>
      <c r="D685" s="4" t="s">
        <v>363</v>
      </c>
      <c r="E685" s="4" t="s">
        <v>424</v>
      </c>
      <c r="F685" s="4" t="s">
        <v>327</v>
      </c>
      <c r="H685" s="4">
        <v>0</v>
      </c>
      <c r="I685" s="4">
        <v>5828.71</v>
      </c>
      <c r="J685" s="4">
        <v>5828.71</v>
      </c>
      <c r="K685" s="4">
        <v>0</v>
      </c>
      <c r="L685" s="4">
        <v>0</v>
      </c>
      <c r="M685" s="4">
        <v>0</v>
      </c>
      <c r="N685" s="4">
        <v>0</v>
      </c>
      <c r="O685" s="4">
        <v>5828.71</v>
      </c>
      <c r="P685" s="4">
        <v>5828.71</v>
      </c>
      <c r="Q685" s="4">
        <v>0</v>
      </c>
      <c r="R685" s="4">
        <v>0</v>
      </c>
      <c r="S685" s="4">
        <v>0</v>
      </c>
      <c r="T685" s="4">
        <v>0</v>
      </c>
      <c r="U685" s="4">
        <v>0</v>
      </c>
      <c r="V685" s="4">
        <v>0</v>
      </c>
      <c r="W685" s="4">
        <v>0</v>
      </c>
      <c r="X685" s="4">
        <v>0</v>
      </c>
      <c r="Y685" s="4">
        <v>0</v>
      </c>
      <c r="Z685" s="4">
        <v>0</v>
      </c>
      <c r="AA685" s="4">
        <v>0</v>
      </c>
      <c r="AB685" s="4">
        <v>0</v>
      </c>
      <c r="AC685" s="4">
        <v>0</v>
      </c>
      <c r="AE685" s="4" t="s">
        <v>182</v>
      </c>
      <c r="AF685" s="4" t="s">
        <v>288</v>
      </c>
      <c r="AG685" s="4" t="s">
        <v>289</v>
      </c>
      <c r="AH685" s="4" t="s">
        <v>270</v>
      </c>
      <c r="AJ685" s="4" t="s">
        <v>288</v>
      </c>
      <c r="AK685" s="4" t="s">
        <v>304</v>
      </c>
      <c r="AL685" s="4" t="s">
        <v>359</v>
      </c>
      <c r="AM685" s="4" t="s">
        <v>187</v>
      </c>
      <c r="AO685" s="4">
        <v>117</v>
      </c>
      <c r="AP685" s="4">
        <v>10</v>
      </c>
      <c r="AQ685" s="4">
        <v>295</v>
      </c>
      <c r="AR685" s="4">
        <v>2033</v>
      </c>
      <c r="AS685" s="4">
        <v>78</v>
      </c>
      <c r="AU685" s="4">
        <v>1</v>
      </c>
      <c r="AV685" s="4">
        <v>4</v>
      </c>
      <c r="AW685" s="4">
        <v>5</v>
      </c>
      <c r="AX685" s="4">
        <v>23</v>
      </c>
      <c r="AZ685" s="4">
        <v>1</v>
      </c>
      <c r="BA685" s="4">
        <v>3</v>
      </c>
      <c r="BB685" s="4">
        <v>100</v>
      </c>
      <c r="BC685" s="4">
        <v>0</v>
      </c>
      <c r="BD685" s="4">
        <v>0</v>
      </c>
      <c r="BE685" s="4">
        <v>0</v>
      </c>
      <c r="BF685" s="4">
        <v>-366832589</v>
      </c>
      <c r="BJ685" s="6">
        <v>2012</v>
      </c>
      <c r="BK685" s="7">
        <f t="shared" si="24"/>
        <v>0</v>
      </c>
      <c r="BL685" s="4" t="str">
        <f t="shared" si="25"/>
        <v>Synthetic Railcars Mitchell</v>
      </c>
    </row>
    <row r="686" spans="1:64" hidden="1" x14ac:dyDescent="0.2">
      <c r="A686" s="4">
        <v>2020</v>
      </c>
      <c r="B686" s="4" t="s">
        <v>11</v>
      </c>
      <c r="C686" s="4" t="s">
        <v>178</v>
      </c>
      <c r="D686" s="4" t="s">
        <v>372</v>
      </c>
      <c r="E686" s="4" t="s">
        <v>424</v>
      </c>
      <c r="F686" s="4" t="s">
        <v>426</v>
      </c>
      <c r="H686" s="4">
        <v>0</v>
      </c>
      <c r="I686" s="4">
        <v>70880.5</v>
      </c>
      <c r="J686" s="4">
        <v>70880.5</v>
      </c>
      <c r="K686" s="4">
        <v>0</v>
      </c>
      <c r="L686" s="4">
        <v>0</v>
      </c>
      <c r="M686" s="4">
        <v>0</v>
      </c>
      <c r="N686" s="4">
        <v>0</v>
      </c>
      <c r="O686" s="4">
        <v>70880.5</v>
      </c>
      <c r="P686" s="4">
        <v>70880.5</v>
      </c>
      <c r="Q686" s="4">
        <v>0</v>
      </c>
      <c r="R686" s="4">
        <v>0</v>
      </c>
      <c r="S686" s="4">
        <v>0</v>
      </c>
      <c r="T686" s="4">
        <v>0</v>
      </c>
      <c r="U686" s="4">
        <v>0</v>
      </c>
      <c r="V686" s="4">
        <v>0</v>
      </c>
      <c r="W686" s="4">
        <v>0</v>
      </c>
      <c r="X686" s="4">
        <v>0</v>
      </c>
      <c r="Y686" s="4">
        <v>0</v>
      </c>
      <c r="Z686" s="4">
        <v>0</v>
      </c>
      <c r="AA686" s="4">
        <v>0</v>
      </c>
      <c r="AB686" s="4">
        <v>0</v>
      </c>
      <c r="AC686" s="4">
        <v>0</v>
      </c>
      <c r="AG686" s="4" t="s">
        <v>289</v>
      </c>
      <c r="AH686" s="4" t="s">
        <v>270</v>
      </c>
      <c r="AJ686" s="4" t="s">
        <v>288</v>
      </c>
      <c r="AK686" s="4" t="s">
        <v>349</v>
      </c>
      <c r="AL686" s="4" t="s">
        <v>359</v>
      </c>
      <c r="AM686" s="4" t="s">
        <v>187</v>
      </c>
      <c r="AO686" s="4">
        <v>117</v>
      </c>
      <c r="AP686" s="4">
        <v>10</v>
      </c>
      <c r="AQ686" s="4">
        <v>310</v>
      </c>
      <c r="AR686" s="4">
        <v>2033</v>
      </c>
      <c r="AS686" s="4">
        <v>74</v>
      </c>
      <c r="AW686" s="4">
        <v>5</v>
      </c>
      <c r="AX686" s="4">
        <v>23</v>
      </c>
      <c r="AZ686" s="4">
        <v>1</v>
      </c>
      <c r="BA686" s="4">
        <v>2</v>
      </c>
      <c r="BB686" s="4">
        <v>100</v>
      </c>
      <c r="BC686" s="4">
        <v>0</v>
      </c>
      <c r="BD686" s="4">
        <v>0</v>
      </c>
      <c r="BE686" s="4">
        <v>0</v>
      </c>
      <c r="BF686" s="4">
        <v>-366832592</v>
      </c>
      <c r="BJ686" s="6">
        <v>2012</v>
      </c>
      <c r="BK686" s="7">
        <f t="shared" si="24"/>
        <v>0</v>
      </c>
      <c r="BL686" s="4" t="str">
        <f t="shared" si="25"/>
        <v>Synthetic Vehicles IT Mitchell</v>
      </c>
    </row>
    <row r="687" spans="1:64" hidden="1" x14ac:dyDescent="0.2">
      <c r="A687" s="4">
        <v>2020</v>
      </c>
      <c r="B687" s="4" t="s">
        <v>11</v>
      </c>
      <c r="C687" s="4" t="s">
        <v>178</v>
      </c>
      <c r="D687" s="4" t="s">
        <v>368</v>
      </c>
      <c r="E687" s="4" t="s">
        <v>424</v>
      </c>
      <c r="F687" s="4" t="s">
        <v>427</v>
      </c>
      <c r="H687" s="4">
        <v>2092.44</v>
      </c>
      <c r="I687" s="4">
        <v>1053.6099999999999</v>
      </c>
      <c r="J687" s="4">
        <v>563.67999999999995</v>
      </c>
      <c r="K687" s="4">
        <v>62.22</v>
      </c>
      <c r="L687" s="4">
        <v>0</v>
      </c>
      <c r="M687" s="4">
        <v>0</v>
      </c>
      <c r="N687" s="4">
        <v>2092.44</v>
      </c>
      <c r="O687" s="4">
        <v>1053.6099999999999</v>
      </c>
      <c r="P687" s="4">
        <v>625.9</v>
      </c>
      <c r="Q687" s="4">
        <v>0</v>
      </c>
      <c r="R687" s="4">
        <v>0</v>
      </c>
      <c r="S687" s="4">
        <v>0</v>
      </c>
      <c r="T687" s="4">
        <v>0</v>
      </c>
      <c r="U687" s="4">
        <v>0</v>
      </c>
      <c r="V687" s="4">
        <v>0</v>
      </c>
      <c r="W687" s="4">
        <v>0</v>
      </c>
      <c r="X687" s="4">
        <v>0</v>
      </c>
      <c r="Y687" s="4">
        <v>0</v>
      </c>
      <c r="Z687" s="4">
        <v>0</v>
      </c>
      <c r="AA687" s="4">
        <v>0</v>
      </c>
      <c r="AB687" s="4">
        <v>0</v>
      </c>
      <c r="AC687" s="4">
        <v>0</v>
      </c>
      <c r="AE687" s="4" t="s">
        <v>182</v>
      </c>
      <c r="AF687" s="4" t="s">
        <v>288</v>
      </c>
      <c r="AG687" s="4" t="s">
        <v>289</v>
      </c>
      <c r="AH687" s="4" t="s">
        <v>270</v>
      </c>
      <c r="AJ687" s="4" t="s">
        <v>288</v>
      </c>
      <c r="AK687" s="4" t="s">
        <v>257</v>
      </c>
      <c r="AL687" s="4" t="s">
        <v>359</v>
      </c>
      <c r="AM687" s="4" t="s">
        <v>187</v>
      </c>
      <c r="AO687" s="4">
        <v>117</v>
      </c>
      <c r="AP687" s="4">
        <v>10</v>
      </c>
      <c r="AQ687" s="4">
        <v>626</v>
      </c>
      <c r="AR687" s="4">
        <v>2033</v>
      </c>
      <c r="AS687" s="4">
        <v>62</v>
      </c>
      <c r="AU687" s="4">
        <v>1</v>
      </c>
      <c r="AV687" s="4">
        <v>4</v>
      </c>
      <c r="AW687" s="4">
        <v>5</v>
      </c>
      <c r="AX687" s="4">
        <v>23</v>
      </c>
      <c r="AZ687" s="4">
        <v>1</v>
      </c>
      <c r="BA687" s="4">
        <v>5</v>
      </c>
      <c r="BB687" s="4">
        <v>100</v>
      </c>
      <c r="BC687" s="4">
        <v>0</v>
      </c>
      <c r="BD687" s="4">
        <v>0</v>
      </c>
      <c r="BE687" s="4">
        <v>0</v>
      </c>
      <c r="BF687" s="4">
        <v>-366832590</v>
      </c>
      <c r="BJ687" s="6">
        <v>2012</v>
      </c>
      <c r="BK687" s="7">
        <f t="shared" si="24"/>
        <v>427.70999999999992</v>
      </c>
      <c r="BL687" s="4" t="str">
        <f>'Generic Tax Classes'!$A$3</f>
        <v>Utility Transmission Plant 15 YR</v>
      </c>
    </row>
    <row r="688" spans="1:64" hidden="1" x14ac:dyDescent="0.2">
      <c r="A688" s="4">
        <v>2020</v>
      </c>
      <c r="B688" s="4" t="s">
        <v>11</v>
      </c>
      <c r="C688" s="4" t="s">
        <v>178</v>
      </c>
      <c r="D688" s="4" t="s">
        <v>272</v>
      </c>
      <c r="E688" s="4" t="s">
        <v>424</v>
      </c>
      <c r="F688" s="4" t="s">
        <v>327</v>
      </c>
      <c r="H688" s="4">
        <v>4785.47</v>
      </c>
      <c r="I688" s="4">
        <v>2409.62</v>
      </c>
      <c r="J688" s="4">
        <v>2409.62</v>
      </c>
      <c r="K688" s="4">
        <v>0</v>
      </c>
      <c r="L688" s="4">
        <v>0</v>
      </c>
      <c r="M688" s="4">
        <v>0</v>
      </c>
      <c r="N688" s="4">
        <v>4785.47</v>
      </c>
      <c r="O688" s="4">
        <v>2409.62</v>
      </c>
      <c r="P688" s="4">
        <v>2409.62</v>
      </c>
      <c r="Q688" s="4">
        <v>0</v>
      </c>
      <c r="R688" s="4">
        <v>0</v>
      </c>
      <c r="S688" s="4">
        <v>0</v>
      </c>
      <c r="T688" s="4">
        <v>0</v>
      </c>
      <c r="U688" s="4">
        <v>0</v>
      </c>
      <c r="V688" s="4">
        <v>0</v>
      </c>
      <c r="W688" s="4">
        <v>0</v>
      </c>
      <c r="X688" s="4">
        <v>0</v>
      </c>
      <c r="Y688" s="4">
        <v>0</v>
      </c>
      <c r="Z688" s="4">
        <v>0</v>
      </c>
      <c r="AA688" s="4">
        <v>0</v>
      </c>
      <c r="AB688" s="4">
        <v>0</v>
      </c>
      <c r="AC688" s="4">
        <v>0</v>
      </c>
      <c r="AE688" s="4" t="s">
        <v>182</v>
      </c>
      <c r="AF688" s="4" t="s">
        <v>288</v>
      </c>
      <c r="AG688" s="4" t="s">
        <v>289</v>
      </c>
      <c r="AH688" s="4" t="s">
        <v>270</v>
      </c>
      <c r="AJ688" s="4" t="s">
        <v>288</v>
      </c>
      <c r="AK688" s="4" t="s">
        <v>304</v>
      </c>
      <c r="AL688" s="4" t="s">
        <v>359</v>
      </c>
      <c r="AM688" s="4" t="s">
        <v>187</v>
      </c>
      <c r="AO688" s="4">
        <v>117</v>
      </c>
      <c r="AP688" s="4">
        <v>10</v>
      </c>
      <c r="AQ688" s="4">
        <v>484</v>
      </c>
      <c r="AR688" s="4">
        <v>2033</v>
      </c>
      <c r="AS688" s="4">
        <v>78</v>
      </c>
      <c r="AU688" s="4">
        <v>1</v>
      </c>
      <c r="AV688" s="4">
        <v>4</v>
      </c>
      <c r="AW688" s="4">
        <v>5</v>
      </c>
      <c r="AX688" s="4">
        <v>23</v>
      </c>
      <c r="AZ688" s="4">
        <v>1</v>
      </c>
      <c r="BA688" s="4">
        <v>3</v>
      </c>
      <c r="BB688" s="4">
        <v>100</v>
      </c>
      <c r="BC688" s="4">
        <v>0</v>
      </c>
      <c r="BD688" s="4">
        <v>0</v>
      </c>
      <c r="BE688" s="4">
        <v>0</v>
      </c>
      <c r="BF688" s="4">
        <v>-366832591</v>
      </c>
      <c r="BJ688" s="6">
        <v>2012</v>
      </c>
      <c r="BK688" s="7">
        <f t="shared" si="24"/>
        <v>0</v>
      </c>
      <c r="BL688" s="4" t="str">
        <f>'Generic Tax Classes'!$A$4</f>
        <v>Utility General Plant</v>
      </c>
    </row>
    <row r="689" spans="1:64" hidden="1" x14ac:dyDescent="0.2">
      <c r="A689" s="4">
        <v>2020</v>
      </c>
      <c r="B689" s="4" t="s">
        <v>11</v>
      </c>
      <c r="C689" s="4" t="s">
        <v>178</v>
      </c>
      <c r="D689" s="4" t="s">
        <v>104</v>
      </c>
      <c r="E689" s="4" t="s">
        <v>424</v>
      </c>
      <c r="F689" s="4" t="s">
        <v>328</v>
      </c>
      <c r="H689" s="4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4">
        <v>0</v>
      </c>
      <c r="T689" s="4">
        <v>0</v>
      </c>
      <c r="U689" s="4">
        <v>0</v>
      </c>
      <c r="V689" s="4">
        <v>0</v>
      </c>
      <c r="W689" s="4">
        <v>0</v>
      </c>
      <c r="X689" s="4">
        <v>0</v>
      </c>
      <c r="Y689" s="4">
        <v>0</v>
      </c>
      <c r="Z689" s="4">
        <v>0</v>
      </c>
      <c r="AA689" s="4">
        <v>0</v>
      </c>
      <c r="AB689" s="4">
        <v>0</v>
      </c>
      <c r="AC689" s="4">
        <v>0</v>
      </c>
      <c r="AE689" s="4" t="s">
        <v>182</v>
      </c>
      <c r="AF689" s="4" t="s">
        <v>288</v>
      </c>
      <c r="AG689" s="4" t="s">
        <v>289</v>
      </c>
      <c r="AH689" s="4" t="s">
        <v>270</v>
      </c>
      <c r="AJ689" s="4" t="s">
        <v>288</v>
      </c>
      <c r="AK689" s="4" t="s">
        <v>302</v>
      </c>
      <c r="AL689" s="4" t="s">
        <v>359</v>
      </c>
      <c r="AM689" s="4" t="s">
        <v>330</v>
      </c>
      <c r="AO689" s="4">
        <v>117</v>
      </c>
      <c r="AP689" s="4">
        <v>10</v>
      </c>
      <c r="AQ689" s="4">
        <v>101030</v>
      </c>
      <c r="AR689" s="4">
        <v>2033</v>
      </c>
      <c r="AS689" s="4">
        <v>66</v>
      </c>
      <c r="AU689" s="4">
        <v>1</v>
      </c>
      <c r="AV689" s="4">
        <v>4</v>
      </c>
      <c r="AW689" s="4">
        <v>5</v>
      </c>
      <c r="AX689" s="4">
        <v>23</v>
      </c>
      <c r="AZ689" s="4">
        <v>1</v>
      </c>
      <c r="BA689" s="4">
        <v>6</v>
      </c>
      <c r="BB689" s="4">
        <v>100</v>
      </c>
      <c r="BC689" s="4">
        <v>57</v>
      </c>
      <c r="BD689" s="4">
        <v>0</v>
      </c>
      <c r="BE689" s="4">
        <v>0</v>
      </c>
      <c r="BF689" s="4">
        <v>-366832932</v>
      </c>
      <c r="BJ689" s="6">
        <v>2012</v>
      </c>
      <c r="BK689" s="7">
        <f t="shared" ref="BK689:BK751" si="26">O689-P689</f>
        <v>0</v>
      </c>
      <c r="BL689" s="4" t="str">
        <f t="shared" ref="BL689:BL751" si="27">D689</f>
        <v>Utility Steam Production</v>
      </c>
    </row>
    <row r="690" spans="1:64" hidden="1" x14ac:dyDescent="0.2">
      <c r="A690" s="4">
        <v>2020</v>
      </c>
      <c r="B690" s="4" t="s">
        <v>11</v>
      </c>
      <c r="C690" s="4" t="s">
        <v>178</v>
      </c>
      <c r="D690" s="4" t="s">
        <v>230</v>
      </c>
      <c r="E690" s="4" t="s">
        <v>424</v>
      </c>
      <c r="F690" s="4" t="s">
        <v>328</v>
      </c>
      <c r="H690" s="4">
        <v>589425.75</v>
      </c>
      <c r="I690" s="4">
        <v>286420.36</v>
      </c>
      <c r="J690" s="4">
        <v>114152.72</v>
      </c>
      <c r="K690" s="4">
        <v>12749.34</v>
      </c>
      <c r="L690" s="4">
        <v>0</v>
      </c>
      <c r="M690" s="4">
        <v>861.68</v>
      </c>
      <c r="N690" s="4">
        <v>547205.85</v>
      </c>
      <c r="O690" s="4">
        <v>285427.05</v>
      </c>
      <c r="P690" s="4">
        <v>126484.03</v>
      </c>
      <c r="Q690" s="4">
        <v>0</v>
      </c>
      <c r="R690" s="4">
        <v>993.31</v>
      </c>
      <c r="S690" s="4">
        <v>8269.35</v>
      </c>
      <c r="T690" s="4">
        <v>157105.81</v>
      </c>
      <c r="U690" s="4">
        <v>165375.16</v>
      </c>
      <c r="V690" s="4">
        <v>8269.35</v>
      </c>
      <c r="W690" s="4">
        <v>0</v>
      </c>
      <c r="X690" s="4">
        <v>0</v>
      </c>
      <c r="Y690" s="4">
        <v>9146.85</v>
      </c>
      <c r="Z690" s="4">
        <v>1436.96</v>
      </c>
      <c r="AA690" s="4">
        <v>0</v>
      </c>
      <c r="AB690" s="4">
        <v>0</v>
      </c>
      <c r="AC690" s="4">
        <v>0</v>
      </c>
      <c r="AE690" s="4" t="s">
        <v>182</v>
      </c>
      <c r="AF690" s="4" t="s">
        <v>288</v>
      </c>
      <c r="AG690" s="4" t="s">
        <v>289</v>
      </c>
      <c r="AH690" s="4" t="s">
        <v>270</v>
      </c>
      <c r="AJ690" s="4" t="s">
        <v>288</v>
      </c>
      <c r="AK690" s="4" t="s">
        <v>302</v>
      </c>
      <c r="AL690" s="4" t="s">
        <v>359</v>
      </c>
      <c r="AM690" s="4" t="s">
        <v>330</v>
      </c>
      <c r="AO690" s="4">
        <v>117</v>
      </c>
      <c r="AP690" s="4">
        <v>10</v>
      </c>
      <c r="AQ690" s="4">
        <v>607</v>
      </c>
      <c r="AR690" s="4">
        <v>2033</v>
      </c>
      <c r="AS690" s="4">
        <v>66</v>
      </c>
      <c r="AU690" s="4">
        <v>1</v>
      </c>
      <c r="AV690" s="4">
        <v>4</v>
      </c>
      <c r="AW690" s="4">
        <v>5</v>
      </c>
      <c r="AX690" s="4">
        <v>23</v>
      </c>
      <c r="AZ690" s="4">
        <v>1</v>
      </c>
      <c r="BA690" s="4">
        <v>6</v>
      </c>
      <c r="BB690" s="4">
        <v>100</v>
      </c>
      <c r="BC690" s="4">
        <v>57</v>
      </c>
      <c r="BD690" s="4">
        <v>0</v>
      </c>
      <c r="BE690" s="4">
        <v>0</v>
      </c>
      <c r="BF690" s="4">
        <v>-366832587</v>
      </c>
      <c r="BJ690" s="6">
        <v>2012</v>
      </c>
      <c r="BK690" s="7">
        <f t="shared" si="26"/>
        <v>158943.01999999999</v>
      </c>
      <c r="BL690" s="4" t="str">
        <f>'Generic Tax Classes'!$A$2</f>
        <v>Utility Steam Production</v>
      </c>
    </row>
    <row r="691" spans="1:64" hidden="1" x14ac:dyDescent="0.2">
      <c r="A691" s="4">
        <v>2020</v>
      </c>
      <c r="B691" s="4" t="s">
        <v>11</v>
      </c>
      <c r="C691" s="4" t="s">
        <v>178</v>
      </c>
      <c r="D691" s="4" t="s">
        <v>428</v>
      </c>
      <c r="E691" s="4" t="s">
        <v>429</v>
      </c>
      <c r="F691" s="4" t="s">
        <v>303</v>
      </c>
      <c r="H691" s="4">
        <v>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v>0</v>
      </c>
      <c r="T691" s="4">
        <v>0</v>
      </c>
      <c r="U691" s="4">
        <v>0</v>
      </c>
      <c r="V691" s="4">
        <v>0</v>
      </c>
      <c r="W691" s="4">
        <v>0</v>
      </c>
      <c r="X691" s="4">
        <v>0</v>
      </c>
      <c r="Y691" s="4">
        <v>0</v>
      </c>
      <c r="Z691" s="4">
        <v>0</v>
      </c>
      <c r="AA691" s="4">
        <v>0</v>
      </c>
      <c r="AB691" s="4">
        <v>0</v>
      </c>
      <c r="AC691" s="4">
        <v>0</v>
      </c>
      <c r="AE691" s="4" t="s">
        <v>182</v>
      </c>
      <c r="AF691" s="4" t="s">
        <v>288</v>
      </c>
      <c r="AG691" s="4" t="s">
        <v>289</v>
      </c>
      <c r="AH691" s="4" t="s">
        <v>270</v>
      </c>
      <c r="AJ691" s="4" t="s">
        <v>288</v>
      </c>
      <c r="AK691" s="4" t="s">
        <v>304</v>
      </c>
      <c r="AM691" s="4" t="s">
        <v>187</v>
      </c>
      <c r="AO691" s="4">
        <v>117</v>
      </c>
      <c r="AP691" s="4">
        <v>10</v>
      </c>
      <c r="AQ691" s="4">
        <v>8015156</v>
      </c>
      <c r="AR691" s="4">
        <v>82</v>
      </c>
      <c r="AS691" s="4">
        <v>3</v>
      </c>
      <c r="AU691" s="4">
        <v>1</v>
      </c>
      <c r="AV691" s="4">
        <v>4</v>
      </c>
      <c r="AW691" s="4">
        <v>5</v>
      </c>
      <c r="AX691" s="4">
        <v>23</v>
      </c>
      <c r="AZ691" s="4">
        <v>1</v>
      </c>
      <c r="BA691" s="4">
        <v>3</v>
      </c>
      <c r="BC691" s="4">
        <v>0</v>
      </c>
      <c r="BD691" s="4">
        <v>0</v>
      </c>
      <c r="BE691" s="4">
        <v>0</v>
      </c>
      <c r="BF691" s="4">
        <v>-366832878</v>
      </c>
      <c r="BJ691" s="6">
        <v>2013</v>
      </c>
      <c r="BK691" s="7">
        <f t="shared" si="26"/>
        <v>0</v>
      </c>
      <c r="BL691" s="4" t="str">
        <f t="shared" si="27"/>
        <v>Synthetic Railcars</v>
      </c>
    </row>
    <row r="692" spans="1:64" hidden="1" x14ac:dyDescent="0.2">
      <c r="A692" s="4">
        <v>2020</v>
      </c>
      <c r="B692" s="4" t="s">
        <v>11</v>
      </c>
      <c r="C692" s="4" t="s">
        <v>178</v>
      </c>
      <c r="D692" s="4" t="s">
        <v>372</v>
      </c>
      <c r="E692" s="4" t="s">
        <v>429</v>
      </c>
      <c r="F692" s="4" t="s">
        <v>348</v>
      </c>
      <c r="H692" s="4">
        <v>0</v>
      </c>
      <c r="I692" s="4">
        <v>18302.03</v>
      </c>
      <c r="J692" s="4">
        <v>18302.03</v>
      </c>
      <c r="K692" s="4">
        <v>0</v>
      </c>
      <c r="L692" s="4">
        <v>0</v>
      </c>
      <c r="M692" s="4">
        <v>0</v>
      </c>
      <c r="N692" s="4">
        <v>0</v>
      </c>
      <c r="O692" s="4">
        <v>18302.03</v>
      </c>
      <c r="P692" s="4">
        <v>18302.03</v>
      </c>
      <c r="Q692" s="4">
        <v>0</v>
      </c>
      <c r="R692" s="4">
        <v>0</v>
      </c>
      <c r="S692" s="4">
        <v>0</v>
      </c>
      <c r="T692" s="4">
        <v>0</v>
      </c>
      <c r="U692" s="4">
        <v>0</v>
      </c>
      <c r="V692" s="4">
        <v>0</v>
      </c>
      <c r="W692" s="4">
        <v>0</v>
      </c>
      <c r="X692" s="4">
        <v>0</v>
      </c>
      <c r="Y692" s="4">
        <v>0</v>
      </c>
      <c r="Z692" s="4">
        <v>0</v>
      </c>
      <c r="AA692" s="4">
        <v>0</v>
      </c>
      <c r="AB692" s="4">
        <v>0</v>
      </c>
      <c r="AC692" s="4">
        <v>0</v>
      </c>
      <c r="AE692" s="4" t="s">
        <v>182</v>
      </c>
      <c r="AG692" s="4" t="s">
        <v>289</v>
      </c>
      <c r="AH692" s="4" t="s">
        <v>270</v>
      </c>
      <c r="AJ692" s="4" t="s">
        <v>288</v>
      </c>
      <c r="AK692" s="4" t="s">
        <v>349</v>
      </c>
      <c r="AM692" s="4" t="s">
        <v>187</v>
      </c>
      <c r="AO692" s="4">
        <v>117</v>
      </c>
      <c r="AP692" s="4">
        <v>10</v>
      </c>
      <c r="AQ692" s="4">
        <v>310</v>
      </c>
      <c r="AR692" s="4">
        <v>82</v>
      </c>
      <c r="AS692" s="4">
        <v>2</v>
      </c>
      <c r="AU692" s="4">
        <v>1</v>
      </c>
      <c r="AW692" s="4">
        <v>5</v>
      </c>
      <c r="AX692" s="4">
        <v>23</v>
      </c>
      <c r="AZ692" s="4">
        <v>1</v>
      </c>
      <c r="BA692" s="4">
        <v>2</v>
      </c>
      <c r="BC692" s="4">
        <v>0</v>
      </c>
      <c r="BD692" s="4">
        <v>0</v>
      </c>
      <c r="BE692" s="4">
        <v>0</v>
      </c>
      <c r="BF692" s="4">
        <v>-366832837</v>
      </c>
      <c r="BJ692" s="6">
        <v>2013</v>
      </c>
      <c r="BK692" s="7">
        <f t="shared" si="26"/>
        <v>0</v>
      </c>
      <c r="BL692" s="4" t="str">
        <f t="shared" si="27"/>
        <v>Synthetic Vehicles IT Mitchell</v>
      </c>
    </row>
    <row r="693" spans="1:64" hidden="1" x14ac:dyDescent="0.2">
      <c r="A693" s="4">
        <v>2020</v>
      </c>
      <c r="B693" s="4" t="s">
        <v>11</v>
      </c>
      <c r="C693" s="4" t="s">
        <v>178</v>
      </c>
      <c r="D693" s="4" t="s">
        <v>230</v>
      </c>
      <c r="E693" s="4" t="s">
        <v>429</v>
      </c>
      <c r="F693" s="4" t="s">
        <v>301</v>
      </c>
      <c r="H693" s="4">
        <v>451500.03</v>
      </c>
      <c r="I693" s="4">
        <v>492327.79</v>
      </c>
      <c r="J693" s="4">
        <v>195498.44</v>
      </c>
      <c r="K693" s="4">
        <v>22246.959999999999</v>
      </c>
      <c r="L693" s="4">
        <v>0</v>
      </c>
      <c r="M693" s="4">
        <v>-199.21</v>
      </c>
      <c r="N693" s="4">
        <v>445211.62</v>
      </c>
      <c r="O693" s="4">
        <v>491615.68</v>
      </c>
      <c r="P693" s="4">
        <v>217446.53</v>
      </c>
      <c r="Q693" s="4">
        <v>0</v>
      </c>
      <c r="R693" s="4">
        <v>712.11</v>
      </c>
      <c r="S693" s="4">
        <v>5928.33</v>
      </c>
      <c r="T693" s="4">
        <v>15552.17</v>
      </c>
      <c r="U693" s="4">
        <v>21480.5</v>
      </c>
      <c r="V693" s="4">
        <v>5928.33</v>
      </c>
      <c r="W693" s="4">
        <v>0</v>
      </c>
      <c r="X693" s="4">
        <v>0</v>
      </c>
      <c r="Y693" s="4">
        <v>1362.37</v>
      </c>
      <c r="Z693" s="4">
        <v>214.03</v>
      </c>
      <c r="AA693" s="4">
        <v>0</v>
      </c>
      <c r="AB693" s="4">
        <v>0</v>
      </c>
      <c r="AC693" s="4">
        <v>0</v>
      </c>
      <c r="AE693" s="4" t="s">
        <v>182</v>
      </c>
      <c r="AF693" s="4" t="s">
        <v>288</v>
      </c>
      <c r="AG693" s="4" t="s">
        <v>289</v>
      </c>
      <c r="AH693" s="4" t="s">
        <v>270</v>
      </c>
      <c r="AJ693" s="4" t="s">
        <v>288</v>
      </c>
      <c r="AK693" s="4" t="s">
        <v>302</v>
      </c>
      <c r="AM693" s="4" t="s">
        <v>330</v>
      </c>
      <c r="AO693" s="4">
        <v>117</v>
      </c>
      <c r="AP693" s="4">
        <v>10</v>
      </c>
      <c r="AQ693" s="4">
        <v>607</v>
      </c>
      <c r="AR693" s="4">
        <v>82</v>
      </c>
      <c r="AS693" s="4">
        <v>7</v>
      </c>
      <c r="AU693" s="4">
        <v>1</v>
      </c>
      <c r="AV693" s="4">
        <v>4</v>
      </c>
      <c r="AW693" s="4">
        <v>5</v>
      </c>
      <c r="AX693" s="4">
        <v>23</v>
      </c>
      <c r="AZ693" s="4">
        <v>1</v>
      </c>
      <c r="BA693" s="4">
        <v>6</v>
      </c>
      <c r="BC693" s="4">
        <v>57</v>
      </c>
      <c r="BD693" s="4">
        <v>0</v>
      </c>
      <c r="BE693" s="4">
        <v>0</v>
      </c>
      <c r="BF693" s="4">
        <v>-366832836</v>
      </c>
      <c r="BJ693" s="6">
        <v>2013</v>
      </c>
      <c r="BK693" s="7">
        <f t="shared" si="26"/>
        <v>274169.15000000002</v>
      </c>
      <c r="BL693" s="4" t="str">
        <f>'Generic Tax Classes'!$A$2</f>
        <v>Utility Steam Production</v>
      </c>
    </row>
    <row r="694" spans="1:64" hidden="1" x14ac:dyDescent="0.2">
      <c r="A694" s="4">
        <v>2020</v>
      </c>
      <c r="B694" s="4" t="s">
        <v>11</v>
      </c>
      <c r="C694" s="4" t="s">
        <v>178</v>
      </c>
      <c r="D694" s="4" t="s">
        <v>386</v>
      </c>
      <c r="E694" s="4" t="s">
        <v>430</v>
      </c>
      <c r="F694" s="4" t="s">
        <v>303</v>
      </c>
      <c r="H694" s="4">
        <v>0</v>
      </c>
      <c r="I694" s="4">
        <v>95833.59</v>
      </c>
      <c r="J694" s="4">
        <v>91557.51</v>
      </c>
      <c r="K694" s="4">
        <v>4276.08</v>
      </c>
      <c r="L694" s="4">
        <v>0</v>
      </c>
      <c r="M694" s="4">
        <v>0</v>
      </c>
      <c r="N694" s="4">
        <v>0</v>
      </c>
      <c r="O694" s="4">
        <v>95833.59</v>
      </c>
      <c r="P694" s="4">
        <v>95833.59</v>
      </c>
      <c r="Q694" s="4">
        <v>0</v>
      </c>
      <c r="R694" s="4">
        <v>0</v>
      </c>
      <c r="S694" s="4">
        <v>0</v>
      </c>
      <c r="T694" s="4">
        <v>0</v>
      </c>
      <c r="U694" s="4">
        <v>0</v>
      </c>
      <c r="V694" s="4">
        <v>0</v>
      </c>
      <c r="W694" s="4">
        <v>0</v>
      </c>
      <c r="X694" s="4">
        <v>0</v>
      </c>
      <c r="Y694" s="4">
        <v>0</v>
      </c>
      <c r="Z694" s="4">
        <v>0</v>
      </c>
      <c r="AA694" s="4">
        <v>0</v>
      </c>
      <c r="AB694" s="4">
        <v>0</v>
      </c>
      <c r="AC694" s="4">
        <v>0</v>
      </c>
      <c r="AG694" s="4" t="s">
        <v>289</v>
      </c>
      <c r="AH694" s="4" t="s">
        <v>270</v>
      </c>
      <c r="AJ694" s="4" t="s">
        <v>288</v>
      </c>
      <c r="AK694" s="4" t="s">
        <v>304</v>
      </c>
      <c r="AL694" s="4" t="s">
        <v>359</v>
      </c>
      <c r="AM694" s="4" t="s">
        <v>389</v>
      </c>
      <c r="AO694" s="4">
        <v>117</v>
      </c>
      <c r="AP694" s="4">
        <v>10</v>
      </c>
      <c r="AQ694" s="4">
        <v>8015366</v>
      </c>
      <c r="AR694" s="4">
        <v>2025</v>
      </c>
      <c r="AS694" s="4">
        <v>3</v>
      </c>
      <c r="AW694" s="4">
        <v>5</v>
      </c>
      <c r="AX694" s="4">
        <v>23</v>
      </c>
      <c r="AZ694" s="4">
        <v>1</v>
      </c>
      <c r="BA694" s="4">
        <v>3</v>
      </c>
      <c r="BB694" s="4">
        <v>100</v>
      </c>
      <c r="BC694" s="4">
        <v>16</v>
      </c>
      <c r="BD694" s="4">
        <v>0</v>
      </c>
      <c r="BE694" s="4">
        <v>0</v>
      </c>
      <c r="BF694" s="4">
        <v>-366832880</v>
      </c>
      <c r="BJ694" s="6">
        <v>2013</v>
      </c>
      <c r="BK694" s="7">
        <f t="shared" si="26"/>
        <v>0</v>
      </c>
      <c r="BL694" s="4" t="str">
        <f t="shared" si="27"/>
        <v>Cap Lease 1011 7 Yr Assets</v>
      </c>
    </row>
    <row r="695" spans="1:64" hidden="1" x14ac:dyDescent="0.2">
      <c r="A695" s="4">
        <v>2020</v>
      </c>
      <c r="B695" s="4" t="s">
        <v>11</v>
      </c>
      <c r="C695" s="4" t="s">
        <v>178</v>
      </c>
      <c r="D695" s="4" t="s">
        <v>338</v>
      </c>
      <c r="E695" s="4" t="s">
        <v>430</v>
      </c>
      <c r="F695" s="4" t="s">
        <v>336</v>
      </c>
      <c r="H695" s="4">
        <v>0</v>
      </c>
      <c r="I695" s="4">
        <v>2579.79</v>
      </c>
      <c r="J695" s="4">
        <v>2579.79</v>
      </c>
      <c r="K695" s="4">
        <v>0</v>
      </c>
      <c r="L695" s="4">
        <v>0</v>
      </c>
      <c r="M695" s="4">
        <v>0</v>
      </c>
      <c r="N695" s="4">
        <v>0</v>
      </c>
      <c r="O695" s="4">
        <v>2579.79</v>
      </c>
      <c r="P695" s="4">
        <v>2579.79</v>
      </c>
      <c r="Q695" s="4">
        <v>0</v>
      </c>
      <c r="R695" s="4">
        <v>0</v>
      </c>
      <c r="S695" s="4">
        <v>0</v>
      </c>
      <c r="T695" s="4">
        <v>0</v>
      </c>
      <c r="U695" s="4">
        <v>0</v>
      </c>
      <c r="V695" s="4">
        <v>0</v>
      </c>
      <c r="W695" s="4">
        <v>0</v>
      </c>
      <c r="X695" s="4">
        <v>0</v>
      </c>
      <c r="Y695" s="4">
        <v>0</v>
      </c>
      <c r="Z695" s="4">
        <v>0</v>
      </c>
      <c r="AA695" s="4">
        <v>0</v>
      </c>
      <c r="AB695" s="4">
        <v>0</v>
      </c>
      <c r="AC695" s="4">
        <v>0</v>
      </c>
      <c r="AG695" s="4" t="s">
        <v>289</v>
      </c>
      <c r="AH695" s="4" t="s">
        <v>270</v>
      </c>
      <c r="AJ695" s="4" t="s">
        <v>190</v>
      </c>
      <c r="AK695" s="4" t="s">
        <v>337</v>
      </c>
      <c r="AL695" s="4" t="s">
        <v>359</v>
      </c>
      <c r="AM695" s="4" t="s">
        <v>187</v>
      </c>
      <c r="AO695" s="4">
        <v>117</v>
      </c>
      <c r="AP695" s="4">
        <v>10</v>
      </c>
      <c r="AQ695" s="4">
        <v>280</v>
      </c>
      <c r="AR695" s="4">
        <v>2025</v>
      </c>
      <c r="AS695" s="4">
        <v>712</v>
      </c>
      <c r="AW695" s="4">
        <v>5</v>
      </c>
      <c r="AX695" s="4">
        <v>23</v>
      </c>
      <c r="AZ695" s="4">
        <v>3</v>
      </c>
      <c r="BA695" s="4">
        <v>1</v>
      </c>
      <c r="BB695" s="4">
        <v>100</v>
      </c>
      <c r="BC695" s="4">
        <v>0</v>
      </c>
      <c r="BD695" s="4">
        <v>0</v>
      </c>
      <c r="BE695" s="4">
        <v>0</v>
      </c>
      <c r="BF695" s="4">
        <v>-366832831</v>
      </c>
      <c r="BJ695" s="6">
        <v>2013</v>
      </c>
      <c r="BK695" s="7">
        <f t="shared" si="26"/>
        <v>0</v>
      </c>
      <c r="BL695" s="4" t="str">
        <f t="shared" si="27"/>
        <v>Software Mitchell</v>
      </c>
    </row>
    <row r="696" spans="1:64" hidden="1" x14ac:dyDescent="0.2">
      <c r="A696" s="4">
        <v>2020</v>
      </c>
      <c r="B696" s="4" t="s">
        <v>11</v>
      </c>
      <c r="C696" s="4" t="s">
        <v>178</v>
      </c>
      <c r="D696" s="4" t="s">
        <v>363</v>
      </c>
      <c r="E696" s="4" t="s">
        <v>430</v>
      </c>
      <c r="F696" s="4" t="s">
        <v>303</v>
      </c>
      <c r="H696" s="4">
        <v>0</v>
      </c>
      <c r="I696" s="4">
        <v>21110.41</v>
      </c>
      <c r="J696" s="4">
        <v>20168.46</v>
      </c>
      <c r="K696" s="4">
        <v>941.95</v>
      </c>
      <c r="L696" s="4">
        <v>0</v>
      </c>
      <c r="M696" s="4">
        <v>0</v>
      </c>
      <c r="N696" s="4">
        <v>0</v>
      </c>
      <c r="O696" s="4">
        <v>21110.41</v>
      </c>
      <c r="P696" s="4">
        <v>21110.41</v>
      </c>
      <c r="Q696" s="4">
        <v>0</v>
      </c>
      <c r="R696" s="4">
        <v>0</v>
      </c>
      <c r="S696" s="4">
        <v>0</v>
      </c>
      <c r="T696" s="4">
        <v>0</v>
      </c>
      <c r="U696" s="4">
        <v>0</v>
      </c>
      <c r="V696" s="4">
        <v>0</v>
      </c>
      <c r="W696" s="4">
        <v>0</v>
      </c>
      <c r="X696" s="4">
        <v>0</v>
      </c>
      <c r="Y696" s="4">
        <v>0</v>
      </c>
      <c r="Z696" s="4">
        <v>0</v>
      </c>
      <c r="AA696" s="4">
        <v>0</v>
      </c>
      <c r="AB696" s="4">
        <v>0</v>
      </c>
      <c r="AC696" s="4">
        <v>0</v>
      </c>
      <c r="AE696" s="4" t="s">
        <v>182</v>
      </c>
      <c r="AF696" s="4" t="s">
        <v>288</v>
      </c>
      <c r="AG696" s="4" t="s">
        <v>289</v>
      </c>
      <c r="AH696" s="4" t="s">
        <v>270</v>
      </c>
      <c r="AJ696" s="4" t="s">
        <v>288</v>
      </c>
      <c r="AK696" s="4" t="s">
        <v>304</v>
      </c>
      <c r="AL696" s="4" t="s">
        <v>359</v>
      </c>
      <c r="AM696" s="4" t="s">
        <v>187</v>
      </c>
      <c r="AO696" s="4">
        <v>117</v>
      </c>
      <c r="AP696" s="4">
        <v>10</v>
      </c>
      <c r="AQ696" s="4">
        <v>295</v>
      </c>
      <c r="AR696" s="4">
        <v>2025</v>
      </c>
      <c r="AS696" s="4">
        <v>3</v>
      </c>
      <c r="AU696" s="4">
        <v>1</v>
      </c>
      <c r="AV696" s="4">
        <v>4</v>
      </c>
      <c r="AW696" s="4">
        <v>5</v>
      </c>
      <c r="AX696" s="4">
        <v>23</v>
      </c>
      <c r="AZ696" s="4">
        <v>1</v>
      </c>
      <c r="BA696" s="4">
        <v>3</v>
      </c>
      <c r="BB696" s="4">
        <v>100</v>
      </c>
      <c r="BC696" s="4">
        <v>0</v>
      </c>
      <c r="BD696" s="4">
        <v>0</v>
      </c>
      <c r="BE696" s="4">
        <v>0</v>
      </c>
      <c r="BF696" s="4">
        <v>-366832832</v>
      </c>
      <c r="BJ696" s="6">
        <v>2013</v>
      </c>
      <c r="BK696" s="7">
        <f t="shared" si="26"/>
        <v>0</v>
      </c>
      <c r="BL696" s="4" t="str">
        <f t="shared" si="27"/>
        <v>Synthetic Railcars Mitchell</v>
      </c>
    </row>
    <row r="697" spans="1:64" hidden="1" x14ac:dyDescent="0.2">
      <c r="A697" s="4">
        <v>2020</v>
      </c>
      <c r="B697" s="4" t="s">
        <v>11</v>
      </c>
      <c r="C697" s="4" t="s">
        <v>178</v>
      </c>
      <c r="D697" s="4" t="s">
        <v>371</v>
      </c>
      <c r="E697" s="4" t="s">
        <v>430</v>
      </c>
      <c r="F697" s="4" t="s">
        <v>348</v>
      </c>
      <c r="H697" s="4">
        <v>0</v>
      </c>
      <c r="I697" s="4">
        <v>170558.99</v>
      </c>
      <c r="J697" s="4">
        <v>170558.99</v>
      </c>
      <c r="K697" s="4">
        <v>0</v>
      </c>
      <c r="L697" s="4">
        <v>0</v>
      </c>
      <c r="M697" s="4">
        <v>0</v>
      </c>
      <c r="N697" s="4">
        <v>0</v>
      </c>
      <c r="O697" s="4">
        <v>170558.99</v>
      </c>
      <c r="P697" s="4">
        <v>170558.99</v>
      </c>
      <c r="Q697" s="4">
        <v>0</v>
      </c>
      <c r="R697" s="4">
        <v>0</v>
      </c>
      <c r="S697" s="4">
        <v>0</v>
      </c>
      <c r="T697" s="4">
        <v>0</v>
      </c>
      <c r="U697" s="4">
        <v>0</v>
      </c>
      <c r="V697" s="4">
        <v>0</v>
      </c>
      <c r="W697" s="4">
        <v>0</v>
      </c>
      <c r="X697" s="4">
        <v>0</v>
      </c>
      <c r="Y697" s="4">
        <v>0</v>
      </c>
      <c r="Z697" s="4">
        <v>0</v>
      </c>
      <c r="AA697" s="4">
        <v>0</v>
      </c>
      <c r="AB697" s="4">
        <v>0</v>
      </c>
      <c r="AC697" s="4">
        <v>0</v>
      </c>
      <c r="AG697" s="4" t="s">
        <v>289</v>
      </c>
      <c r="AH697" s="4" t="s">
        <v>270</v>
      </c>
      <c r="AJ697" s="4" t="s">
        <v>288</v>
      </c>
      <c r="AK697" s="4" t="s">
        <v>349</v>
      </c>
      <c r="AL697" s="4" t="s">
        <v>359</v>
      </c>
      <c r="AM697" s="4" t="s">
        <v>187</v>
      </c>
      <c r="AO697" s="4">
        <v>117</v>
      </c>
      <c r="AP697" s="4">
        <v>10</v>
      </c>
      <c r="AQ697" s="4">
        <v>8015154</v>
      </c>
      <c r="AR697" s="4">
        <v>2025</v>
      </c>
      <c r="AS697" s="4">
        <v>2</v>
      </c>
      <c r="AW697" s="4">
        <v>5</v>
      </c>
      <c r="AX697" s="4">
        <v>23</v>
      </c>
      <c r="AZ697" s="4">
        <v>1</v>
      </c>
      <c r="BA697" s="4">
        <v>2</v>
      </c>
      <c r="BB697" s="4">
        <v>100</v>
      </c>
      <c r="BC697" s="4">
        <v>0</v>
      </c>
      <c r="BD697" s="4">
        <v>0</v>
      </c>
      <c r="BE697" s="4">
        <v>0</v>
      </c>
      <c r="BF697" s="4">
        <v>-366832877</v>
      </c>
      <c r="BJ697" s="6">
        <v>2013</v>
      </c>
      <c r="BK697" s="7">
        <f t="shared" si="26"/>
        <v>0</v>
      </c>
      <c r="BL697" s="4" t="str">
        <f t="shared" si="27"/>
        <v>Synthetic Vehicles &amp; IT</v>
      </c>
    </row>
    <row r="698" spans="1:64" hidden="1" x14ac:dyDescent="0.2">
      <c r="A698" s="4">
        <v>2020</v>
      </c>
      <c r="B698" s="4" t="s">
        <v>11</v>
      </c>
      <c r="C698" s="4" t="s">
        <v>178</v>
      </c>
      <c r="D698" s="4" t="s">
        <v>372</v>
      </c>
      <c r="E698" s="4" t="s">
        <v>430</v>
      </c>
      <c r="F698" s="4" t="s">
        <v>348</v>
      </c>
      <c r="H698" s="4">
        <v>0</v>
      </c>
      <c r="I698" s="4">
        <v>41032.160000000003</v>
      </c>
      <c r="J698" s="4">
        <v>41032.160000000003</v>
      </c>
      <c r="K698" s="4">
        <v>0</v>
      </c>
      <c r="L698" s="4">
        <v>0</v>
      </c>
      <c r="M698" s="4">
        <v>0</v>
      </c>
      <c r="N698" s="4">
        <v>0</v>
      </c>
      <c r="O698" s="4">
        <v>41032.160000000003</v>
      </c>
      <c r="P698" s="4">
        <v>41032.160000000003</v>
      </c>
      <c r="Q698" s="4">
        <v>0</v>
      </c>
      <c r="R698" s="4">
        <v>0</v>
      </c>
      <c r="S698" s="4">
        <v>0</v>
      </c>
      <c r="T698" s="4">
        <v>0</v>
      </c>
      <c r="U698" s="4">
        <v>0</v>
      </c>
      <c r="V698" s="4">
        <v>0</v>
      </c>
      <c r="W698" s="4">
        <v>0</v>
      </c>
      <c r="X698" s="4">
        <v>0</v>
      </c>
      <c r="Y698" s="4">
        <v>0</v>
      </c>
      <c r="Z698" s="4">
        <v>0</v>
      </c>
      <c r="AA698" s="4">
        <v>0</v>
      </c>
      <c r="AB698" s="4">
        <v>0</v>
      </c>
      <c r="AC698" s="4">
        <v>0</v>
      </c>
      <c r="AG698" s="4" t="s">
        <v>289</v>
      </c>
      <c r="AH698" s="4" t="s">
        <v>270</v>
      </c>
      <c r="AJ698" s="4" t="s">
        <v>288</v>
      </c>
      <c r="AK698" s="4" t="s">
        <v>349</v>
      </c>
      <c r="AL698" s="4" t="s">
        <v>359</v>
      </c>
      <c r="AM698" s="4" t="s">
        <v>187</v>
      </c>
      <c r="AO698" s="4">
        <v>117</v>
      </c>
      <c r="AP698" s="4">
        <v>10</v>
      </c>
      <c r="AQ698" s="4">
        <v>310</v>
      </c>
      <c r="AR698" s="4">
        <v>2025</v>
      </c>
      <c r="AS698" s="4">
        <v>2</v>
      </c>
      <c r="AW698" s="4">
        <v>5</v>
      </c>
      <c r="AX698" s="4">
        <v>23</v>
      </c>
      <c r="AZ698" s="4">
        <v>1</v>
      </c>
      <c r="BA698" s="4">
        <v>2</v>
      </c>
      <c r="BB698" s="4">
        <v>100</v>
      </c>
      <c r="BC698" s="4">
        <v>0</v>
      </c>
      <c r="BD698" s="4">
        <v>0</v>
      </c>
      <c r="BE698" s="4">
        <v>0</v>
      </c>
      <c r="BF698" s="4">
        <v>-366832835</v>
      </c>
      <c r="BJ698" s="6">
        <v>2013</v>
      </c>
      <c r="BK698" s="7">
        <f t="shared" si="26"/>
        <v>0</v>
      </c>
      <c r="BL698" s="4" t="str">
        <f t="shared" si="27"/>
        <v>Synthetic Vehicles IT Mitchell</v>
      </c>
    </row>
    <row r="699" spans="1:64" hidden="1" x14ac:dyDescent="0.2">
      <c r="A699" s="4">
        <v>2020</v>
      </c>
      <c r="B699" s="4" t="s">
        <v>11</v>
      </c>
      <c r="C699" s="4" t="s">
        <v>178</v>
      </c>
      <c r="D699" s="4" t="s">
        <v>368</v>
      </c>
      <c r="E699" s="4" t="s">
        <v>430</v>
      </c>
      <c r="F699" s="4" t="s">
        <v>369</v>
      </c>
      <c r="H699" s="4">
        <v>448109.97</v>
      </c>
      <c r="I699" s="4">
        <v>223447.09</v>
      </c>
      <c r="J699" s="4">
        <v>111294.53</v>
      </c>
      <c r="K699" s="4">
        <v>13194.55</v>
      </c>
      <c r="L699" s="4">
        <v>0</v>
      </c>
      <c r="M699" s="4">
        <v>0</v>
      </c>
      <c r="N699" s="4">
        <v>448109.97</v>
      </c>
      <c r="O699" s="4">
        <v>223447.09</v>
      </c>
      <c r="P699" s="4">
        <v>124489.08</v>
      </c>
      <c r="Q699" s="4">
        <v>0</v>
      </c>
      <c r="R699" s="4">
        <v>0</v>
      </c>
      <c r="S699" s="4">
        <v>0</v>
      </c>
      <c r="T699" s="4">
        <v>0</v>
      </c>
      <c r="U699" s="4">
        <v>0</v>
      </c>
      <c r="V699" s="4">
        <v>0</v>
      </c>
      <c r="W699" s="4">
        <v>0</v>
      </c>
      <c r="X699" s="4">
        <v>0</v>
      </c>
      <c r="Y699" s="4">
        <v>0</v>
      </c>
      <c r="Z699" s="4">
        <v>0</v>
      </c>
      <c r="AA699" s="4">
        <v>0</v>
      </c>
      <c r="AB699" s="4">
        <v>0</v>
      </c>
      <c r="AC699" s="4">
        <v>0</v>
      </c>
      <c r="AE699" s="4" t="s">
        <v>182</v>
      </c>
      <c r="AF699" s="4" t="s">
        <v>288</v>
      </c>
      <c r="AG699" s="4" t="s">
        <v>289</v>
      </c>
      <c r="AH699" s="4" t="s">
        <v>270</v>
      </c>
      <c r="AJ699" s="4" t="s">
        <v>288</v>
      </c>
      <c r="AK699" s="4" t="s">
        <v>257</v>
      </c>
      <c r="AL699" s="4" t="s">
        <v>359</v>
      </c>
      <c r="AM699" s="4" t="s">
        <v>187</v>
      </c>
      <c r="AO699" s="4">
        <v>117</v>
      </c>
      <c r="AP699" s="4">
        <v>10</v>
      </c>
      <c r="AQ699" s="4">
        <v>626</v>
      </c>
      <c r="AR699" s="4">
        <v>2025</v>
      </c>
      <c r="AS699" s="4">
        <v>5</v>
      </c>
      <c r="AU699" s="4">
        <v>1</v>
      </c>
      <c r="AV699" s="4">
        <v>4</v>
      </c>
      <c r="AW699" s="4">
        <v>5</v>
      </c>
      <c r="AX699" s="4">
        <v>23</v>
      </c>
      <c r="AZ699" s="4">
        <v>1</v>
      </c>
      <c r="BA699" s="4">
        <v>5</v>
      </c>
      <c r="BB699" s="4">
        <v>100</v>
      </c>
      <c r="BC699" s="4">
        <v>0</v>
      </c>
      <c r="BD699" s="4">
        <v>0</v>
      </c>
      <c r="BE699" s="4">
        <v>0</v>
      </c>
      <c r="BF699" s="4">
        <v>-366832833</v>
      </c>
      <c r="BJ699" s="6">
        <v>2013</v>
      </c>
      <c r="BK699" s="7">
        <f t="shared" si="26"/>
        <v>98958.01</v>
      </c>
      <c r="BL699" s="4" t="str">
        <f>'Generic Tax Classes'!$A$3</f>
        <v>Utility Transmission Plant 15 YR</v>
      </c>
    </row>
    <row r="700" spans="1:64" hidden="1" x14ac:dyDescent="0.2">
      <c r="A700" s="4">
        <v>2020</v>
      </c>
      <c r="B700" s="4" t="s">
        <v>11</v>
      </c>
      <c r="C700" s="4" t="s">
        <v>178</v>
      </c>
      <c r="D700" s="4" t="s">
        <v>272</v>
      </c>
      <c r="E700" s="4" t="s">
        <v>430</v>
      </c>
      <c r="F700" s="4" t="s">
        <v>303</v>
      </c>
      <c r="H700" s="4">
        <v>-269597.43</v>
      </c>
      <c r="I700" s="4">
        <v>-134462.41</v>
      </c>
      <c r="J700" s="4">
        <v>-128462.69</v>
      </c>
      <c r="K700" s="4">
        <v>-5999.72</v>
      </c>
      <c r="L700" s="4">
        <v>0</v>
      </c>
      <c r="M700" s="4">
        <v>0</v>
      </c>
      <c r="N700" s="4">
        <v>-269597.43</v>
      </c>
      <c r="O700" s="4">
        <v>-134462.41</v>
      </c>
      <c r="P700" s="4">
        <v>-134462.41</v>
      </c>
      <c r="Q700" s="4">
        <v>0</v>
      </c>
      <c r="R700" s="4">
        <v>0</v>
      </c>
      <c r="S700" s="4">
        <v>0</v>
      </c>
      <c r="T700" s="4">
        <v>0</v>
      </c>
      <c r="U700" s="4">
        <v>0</v>
      </c>
      <c r="V700" s="4">
        <v>0</v>
      </c>
      <c r="W700" s="4">
        <v>0</v>
      </c>
      <c r="X700" s="4">
        <v>0</v>
      </c>
      <c r="Y700" s="4">
        <v>0</v>
      </c>
      <c r="Z700" s="4">
        <v>0</v>
      </c>
      <c r="AA700" s="4">
        <v>0</v>
      </c>
      <c r="AB700" s="4">
        <v>0</v>
      </c>
      <c r="AC700" s="4">
        <v>0</v>
      </c>
      <c r="AE700" s="4" t="s">
        <v>182</v>
      </c>
      <c r="AF700" s="4" t="s">
        <v>288</v>
      </c>
      <c r="AG700" s="4" t="s">
        <v>289</v>
      </c>
      <c r="AH700" s="4" t="s">
        <v>270</v>
      </c>
      <c r="AJ700" s="4" t="s">
        <v>288</v>
      </c>
      <c r="AK700" s="4" t="s">
        <v>304</v>
      </c>
      <c r="AL700" s="4" t="s">
        <v>359</v>
      </c>
      <c r="AM700" s="4" t="s">
        <v>187</v>
      </c>
      <c r="AO700" s="4">
        <v>117</v>
      </c>
      <c r="AP700" s="4">
        <v>10</v>
      </c>
      <c r="AQ700" s="4">
        <v>484</v>
      </c>
      <c r="AR700" s="4">
        <v>2025</v>
      </c>
      <c r="AS700" s="4">
        <v>3</v>
      </c>
      <c r="AU700" s="4">
        <v>1</v>
      </c>
      <c r="AV700" s="4">
        <v>4</v>
      </c>
      <c r="AW700" s="4">
        <v>5</v>
      </c>
      <c r="AX700" s="4">
        <v>23</v>
      </c>
      <c r="AZ700" s="4">
        <v>1</v>
      </c>
      <c r="BA700" s="4">
        <v>3</v>
      </c>
      <c r="BB700" s="4">
        <v>100</v>
      </c>
      <c r="BC700" s="4">
        <v>0</v>
      </c>
      <c r="BD700" s="4">
        <v>0</v>
      </c>
      <c r="BE700" s="4">
        <v>0</v>
      </c>
      <c r="BF700" s="4">
        <v>-366832834</v>
      </c>
      <c r="BJ700" s="6">
        <v>2013</v>
      </c>
      <c r="BK700" s="7">
        <f t="shared" si="26"/>
        <v>0</v>
      </c>
      <c r="BL700" s="4" t="str">
        <f>'Generic Tax Classes'!$A$4</f>
        <v>Utility General Plant</v>
      </c>
    </row>
    <row r="701" spans="1:64" hidden="1" x14ac:dyDescent="0.2">
      <c r="A701" s="4">
        <v>2020</v>
      </c>
      <c r="B701" s="4" t="s">
        <v>11</v>
      </c>
      <c r="C701" s="4" t="s">
        <v>178</v>
      </c>
      <c r="D701" s="4" t="s">
        <v>104</v>
      </c>
      <c r="E701" s="4" t="s">
        <v>430</v>
      </c>
      <c r="F701" s="4" t="s">
        <v>301</v>
      </c>
      <c r="H701" s="4">
        <v>0</v>
      </c>
      <c r="I701" s="4">
        <v>-0.01</v>
      </c>
      <c r="J701" s="4">
        <v>-0.01</v>
      </c>
      <c r="K701" s="4">
        <v>0</v>
      </c>
      <c r="L701" s="4">
        <v>0</v>
      </c>
      <c r="M701" s="4">
        <v>0</v>
      </c>
      <c r="N701" s="4">
        <v>0</v>
      </c>
      <c r="O701" s="4">
        <v>-0.01</v>
      </c>
      <c r="P701" s="4">
        <v>-0.01</v>
      </c>
      <c r="Q701" s="4">
        <v>0</v>
      </c>
      <c r="R701" s="4">
        <v>0</v>
      </c>
      <c r="S701" s="4">
        <v>0</v>
      </c>
      <c r="T701" s="4">
        <v>0</v>
      </c>
      <c r="U701" s="4">
        <v>0</v>
      </c>
      <c r="V701" s="4">
        <v>0</v>
      </c>
      <c r="W701" s="4">
        <v>0</v>
      </c>
      <c r="X701" s="4">
        <v>0</v>
      </c>
      <c r="Y701" s="4">
        <v>0</v>
      </c>
      <c r="Z701" s="4">
        <v>0</v>
      </c>
      <c r="AA701" s="4">
        <v>0</v>
      </c>
      <c r="AB701" s="4">
        <v>0</v>
      </c>
      <c r="AC701" s="4">
        <v>0</v>
      </c>
      <c r="AE701" s="4" t="s">
        <v>182</v>
      </c>
      <c r="AF701" s="4" t="s">
        <v>288</v>
      </c>
      <c r="AG701" s="4" t="s">
        <v>289</v>
      </c>
      <c r="AH701" s="4" t="s">
        <v>270</v>
      </c>
      <c r="AJ701" s="4" t="s">
        <v>288</v>
      </c>
      <c r="AK701" s="4" t="s">
        <v>302</v>
      </c>
      <c r="AL701" s="4" t="s">
        <v>359</v>
      </c>
      <c r="AM701" s="4" t="s">
        <v>330</v>
      </c>
      <c r="AO701" s="4">
        <v>117</v>
      </c>
      <c r="AP701" s="4">
        <v>10</v>
      </c>
      <c r="AQ701" s="4">
        <v>101030</v>
      </c>
      <c r="AR701" s="4">
        <v>2025</v>
      </c>
      <c r="AS701" s="4">
        <v>7</v>
      </c>
      <c r="AU701" s="4">
        <v>1</v>
      </c>
      <c r="AV701" s="4">
        <v>4</v>
      </c>
      <c r="AW701" s="4">
        <v>5</v>
      </c>
      <c r="AX701" s="4">
        <v>23</v>
      </c>
      <c r="AZ701" s="4">
        <v>1</v>
      </c>
      <c r="BA701" s="4">
        <v>6</v>
      </c>
      <c r="BB701" s="4">
        <v>100</v>
      </c>
      <c r="BC701" s="4">
        <v>57</v>
      </c>
      <c r="BD701" s="4">
        <v>0</v>
      </c>
      <c r="BE701" s="4">
        <v>0</v>
      </c>
      <c r="BF701" s="4">
        <v>-366832881</v>
      </c>
      <c r="BJ701" s="6">
        <v>2013</v>
      </c>
      <c r="BK701" s="7">
        <f t="shared" si="26"/>
        <v>0</v>
      </c>
      <c r="BL701" s="4" t="str">
        <f t="shared" si="27"/>
        <v>Utility Steam Production</v>
      </c>
    </row>
    <row r="702" spans="1:64" hidden="1" x14ac:dyDescent="0.2">
      <c r="A702" s="4">
        <v>2020</v>
      </c>
      <c r="B702" s="4" t="s">
        <v>11</v>
      </c>
      <c r="C702" s="4" t="s">
        <v>178</v>
      </c>
      <c r="D702" s="4" t="s">
        <v>230</v>
      </c>
      <c r="E702" s="4" t="s">
        <v>430</v>
      </c>
      <c r="F702" s="4" t="s">
        <v>301</v>
      </c>
      <c r="H702" s="4">
        <v>22739261.039999999</v>
      </c>
      <c r="I702" s="4">
        <v>8800100.8200000003</v>
      </c>
      <c r="J702" s="4">
        <v>3503927.37</v>
      </c>
      <c r="K702" s="4">
        <v>397646.46</v>
      </c>
      <c r="L702" s="4">
        <v>0</v>
      </c>
      <c r="M702" s="4">
        <v>3245.01</v>
      </c>
      <c r="N702" s="4">
        <v>22422552.989999998</v>
      </c>
      <c r="O702" s="4">
        <v>8787093.3100000005</v>
      </c>
      <c r="P702" s="4">
        <v>3896100.54</v>
      </c>
      <c r="Q702" s="4">
        <v>0</v>
      </c>
      <c r="R702" s="4">
        <v>13007.51</v>
      </c>
      <c r="S702" s="4">
        <v>108288.15</v>
      </c>
      <c r="T702" s="4">
        <v>91216.639999999999</v>
      </c>
      <c r="U702" s="4">
        <v>199504.79</v>
      </c>
      <c r="V702" s="4">
        <v>108288.15</v>
      </c>
      <c r="W702" s="4">
        <v>0</v>
      </c>
      <c r="X702" s="4">
        <v>0</v>
      </c>
      <c r="Y702" s="4">
        <v>68614.11</v>
      </c>
      <c r="Z702" s="4">
        <v>10779.23</v>
      </c>
      <c r="AA702" s="4">
        <v>0</v>
      </c>
      <c r="AB702" s="4">
        <v>0</v>
      </c>
      <c r="AC702" s="4">
        <v>0</v>
      </c>
      <c r="AE702" s="4" t="s">
        <v>182</v>
      </c>
      <c r="AF702" s="4" t="s">
        <v>288</v>
      </c>
      <c r="AG702" s="4" t="s">
        <v>289</v>
      </c>
      <c r="AH702" s="4" t="s">
        <v>270</v>
      </c>
      <c r="AJ702" s="4" t="s">
        <v>288</v>
      </c>
      <c r="AK702" s="4" t="s">
        <v>302</v>
      </c>
      <c r="AL702" s="4" t="s">
        <v>359</v>
      </c>
      <c r="AM702" s="4" t="s">
        <v>330</v>
      </c>
      <c r="AO702" s="4">
        <v>117</v>
      </c>
      <c r="AP702" s="4">
        <v>10</v>
      </c>
      <c r="AQ702" s="4">
        <v>607</v>
      </c>
      <c r="AR702" s="4">
        <v>2025</v>
      </c>
      <c r="AS702" s="4">
        <v>7</v>
      </c>
      <c r="AU702" s="4">
        <v>1</v>
      </c>
      <c r="AV702" s="4">
        <v>4</v>
      </c>
      <c r="AW702" s="4">
        <v>5</v>
      </c>
      <c r="AX702" s="4">
        <v>23</v>
      </c>
      <c r="AZ702" s="4">
        <v>1</v>
      </c>
      <c r="BA702" s="4">
        <v>6</v>
      </c>
      <c r="BB702" s="4">
        <v>100</v>
      </c>
      <c r="BC702" s="4">
        <v>57</v>
      </c>
      <c r="BD702" s="4">
        <v>0</v>
      </c>
      <c r="BE702" s="4">
        <v>0</v>
      </c>
      <c r="BF702" s="4">
        <v>-366832829</v>
      </c>
      <c r="BJ702" s="6">
        <v>2013</v>
      </c>
      <c r="BK702" s="7">
        <f t="shared" si="26"/>
        <v>4890992.7700000005</v>
      </c>
      <c r="BL702" s="4" t="str">
        <f>'Generic Tax Classes'!$A$2</f>
        <v>Utility Steam Production</v>
      </c>
    </row>
    <row r="703" spans="1:64" hidden="1" x14ac:dyDescent="0.2">
      <c r="A703" s="4">
        <v>2020</v>
      </c>
      <c r="B703" s="4" t="s">
        <v>11</v>
      </c>
      <c r="C703" s="4" t="s">
        <v>178</v>
      </c>
      <c r="D703" s="4" t="s">
        <v>370</v>
      </c>
      <c r="E703" s="4" t="s">
        <v>430</v>
      </c>
      <c r="F703" s="4" t="s">
        <v>348</v>
      </c>
      <c r="H703" s="4">
        <v>-2937.76</v>
      </c>
      <c r="I703" s="4">
        <v>-1468.88</v>
      </c>
      <c r="J703" s="4">
        <v>-1468.88</v>
      </c>
      <c r="K703" s="4">
        <v>0</v>
      </c>
      <c r="L703" s="4">
        <v>0</v>
      </c>
      <c r="M703" s="4">
        <v>0</v>
      </c>
      <c r="N703" s="4">
        <v>-2937.76</v>
      </c>
      <c r="O703" s="4">
        <v>-1468.88</v>
      </c>
      <c r="P703" s="4">
        <v>-1468.88</v>
      </c>
      <c r="Q703" s="4">
        <v>0</v>
      </c>
      <c r="R703" s="4">
        <v>0</v>
      </c>
      <c r="S703" s="4">
        <v>0</v>
      </c>
      <c r="T703" s="4">
        <v>0</v>
      </c>
      <c r="U703" s="4">
        <v>0</v>
      </c>
      <c r="V703" s="4">
        <v>0</v>
      </c>
      <c r="W703" s="4">
        <v>0</v>
      </c>
      <c r="X703" s="4">
        <v>0</v>
      </c>
      <c r="Y703" s="4">
        <v>0</v>
      </c>
      <c r="Z703" s="4">
        <v>0</v>
      </c>
      <c r="AA703" s="4">
        <v>0</v>
      </c>
      <c r="AB703" s="4">
        <v>0</v>
      </c>
      <c r="AC703" s="4">
        <v>0</v>
      </c>
      <c r="AE703" s="4" t="s">
        <v>182</v>
      </c>
      <c r="AF703" s="4" t="s">
        <v>288</v>
      </c>
      <c r="AG703" s="4" t="s">
        <v>289</v>
      </c>
      <c r="AH703" s="4" t="s">
        <v>270</v>
      </c>
      <c r="AJ703" s="4" t="s">
        <v>288</v>
      </c>
      <c r="AK703" s="4" t="s">
        <v>349</v>
      </c>
      <c r="AL703" s="4" t="s">
        <v>359</v>
      </c>
      <c r="AM703" s="4" t="s">
        <v>187</v>
      </c>
      <c r="AO703" s="4">
        <v>117</v>
      </c>
      <c r="AP703" s="4">
        <v>10</v>
      </c>
      <c r="AQ703" s="4">
        <v>667</v>
      </c>
      <c r="AR703" s="4">
        <v>2025</v>
      </c>
      <c r="AS703" s="4">
        <v>2</v>
      </c>
      <c r="AU703" s="4">
        <v>1</v>
      </c>
      <c r="AV703" s="4">
        <v>4</v>
      </c>
      <c r="AW703" s="4">
        <v>5</v>
      </c>
      <c r="AX703" s="4">
        <v>23</v>
      </c>
      <c r="AZ703" s="4">
        <v>1</v>
      </c>
      <c r="BA703" s="4">
        <v>2</v>
      </c>
      <c r="BB703" s="4">
        <v>100</v>
      </c>
      <c r="BC703" s="4">
        <v>0</v>
      </c>
      <c r="BD703" s="4">
        <v>0</v>
      </c>
      <c r="BE703" s="4">
        <v>0</v>
      </c>
      <c r="BF703" s="4">
        <v>-366832830</v>
      </c>
      <c r="BJ703" s="6">
        <v>2013</v>
      </c>
      <c r="BK703" s="7">
        <f t="shared" si="26"/>
        <v>0</v>
      </c>
      <c r="BL703" s="4" t="str">
        <f t="shared" si="27"/>
        <v>Vehicles and Computers Mitchell</v>
      </c>
    </row>
    <row r="704" spans="1:64" hidden="1" x14ac:dyDescent="0.2">
      <c r="A704" s="4">
        <v>2020</v>
      </c>
      <c r="B704" s="4" t="s">
        <v>11</v>
      </c>
      <c r="C704" s="4" t="s">
        <v>178</v>
      </c>
      <c r="D704" s="4" t="s">
        <v>104</v>
      </c>
      <c r="E704" s="4" t="s">
        <v>431</v>
      </c>
      <c r="F704" s="4" t="s">
        <v>301</v>
      </c>
      <c r="H704" s="4">
        <v>3768306.64</v>
      </c>
      <c r="I704" s="4">
        <v>1995263.79</v>
      </c>
      <c r="J704" s="4">
        <v>792299.29</v>
      </c>
      <c r="K704" s="4">
        <v>90225.83</v>
      </c>
      <c r="L704" s="4">
        <v>0</v>
      </c>
      <c r="M704" s="4">
        <v>0</v>
      </c>
      <c r="N704" s="4">
        <v>3768306.64</v>
      </c>
      <c r="O704" s="4">
        <v>1995263.79</v>
      </c>
      <c r="P704" s="4">
        <v>882525.12</v>
      </c>
      <c r="Q704" s="4">
        <v>0</v>
      </c>
      <c r="R704" s="4">
        <v>0</v>
      </c>
      <c r="S704" s="4">
        <v>0</v>
      </c>
      <c r="T704" s="4">
        <v>21551.19</v>
      </c>
      <c r="U704" s="4">
        <v>21551.19</v>
      </c>
      <c r="V704" s="4">
        <v>0</v>
      </c>
      <c r="W704" s="4">
        <v>0</v>
      </c>
      <c r="X704" s="4">
        <v>0</v>
      </c>
      <c r="Y704" s="4">
        <v>0</v>
      </c>
      <c r="Z704" s="4">
        <v>0</v>
      </c>
      <c r="AA704" s="4">
        <v>0</v>
      </c>
      <c r="AB704" s="4">
        <v>0</v>
      </c>
      <c r="AC704" s="4">
        <v>0</v>
      </c>
      <c r="AE704" s="4" t="s">
        <v>182</v>
      </c>
      <c r="AF704" s="4" t="s">
        <v>288</v>
      </c>
      <c r="AG704" s="4" t="s">
        <v>289</v>
      </c>
      <c r="AH704" s="4" t="s">
        <v>185</v>
      </c>
      <c r="AJ704" s="4" t="s">
        <v>288</v>
      </c>
      <c r="AK704" s="4" t="s">
        <v>302</v>
      </c>
      <c r="AM704" s="4" t="s">
        <v>330</v>
      </c>
      <c r="AO704" s="4">
        <v>117</v>
      </c>
      <c r="AP704" s="4">
        <v>10</v>
      </c>
      <c r="AQ704" s="4">
        <v>101030</v>
      </c>
      <c r="AR704" s="4">
        <v>2024</v>
      </c>
      <c r="AS704" s="4">
        <v>7</v>
      </c>
      <c r="AU704" s="4">
        <v>1</v>
      </c>
      <c r="AV704" s="4">
        <v>4</v>
      </c>
      <c r="AW704" s="4">
        <v>5</v>
      </c>
      <c r="AX704" s="4">
        <v>24</v>
      </c>
      <c r="AZ704" s="4">
        <v>1</v>
      </c>
      <c r="BA704" s="4">
        <v>6</v>
      </c>
      <c r="BC704" s="4">
        <v>57</v>
      </c>
      <c r="BD704" s="4">
        <v>0</v>
      </c>
      <c r="BE704" s="4">
        <v>0</v>
      </c>
      <c r="BF704" s="4">
        <v>-366832879</v>
      </c>
      <c r="BJ704" s="6">
        <v>2013</v>
      </c>
      <c r="BK704" s="7">
        <f t="shared" si="26"/>
        <v>1112738.67</v>
      </c>
      <c r="BL704" s="4" t="str">
        <f t="shared" si="27"/>
        <v>Utility Steam Production</v>
      </c>
    </row>
    <row r="705" spans="1:64" hidden="1" x14ac:dyDescent="0.2">
      <c r="A705" s="4">
        <v>2020</v>
      </c>
      <c r="B705" s="4" t="s">
        <v>11</v>
      </c>
      <c r="C705" s="4" t="s">
        <v>178</v>
      </c>
      <c r="D705" s="4" t="s">
        <v>230</v>
      </c>
      <c r="E705" s="4" t="s">
        <v>431</v>
      </c>
      <c r="F705" s="4" t="s">
        <v>301</v>
      </c>
      <c r="H705" s="4">
        <v>12033103.289999999</v>
      </c>
      <c r="I705" s="4">
        <v>10583650.85</v>
      </c>
      <c r="J705" s="4">
        <v>4202661.91</v>
      </c>
      <c r="K705" s="4">
        <v>478592.68</v>
      </c>
      <c r="L705" s="4">
        <v>0</v>
      </c>
      <c r="M705" s="4">
        <v>-0.09</v>
      </c>
      <c r="N705" s="4">
        <v>12033098.890000001</v>
      </c>
      <c r="O705" s="4">
        <v>10583650.439999999</v>
      </c>
      <c r="P705" s="4">
        <v>4681254.42</v>
      </c>
      <c r="Q705" s="4">
        <v>0</v>
      </c>
      <c r="R705" s="4">
        <v>0.41</v>
      </c>
      <c r="S705" s="4">
        <v>3.44</v>
      </c>
      <c r="T705" s="4">
        <v>46841.75</v>
      </c>
      <c r="U705" s="4">
        <v>46845.19</v>
      </c>
      <c r="V705" s="4">
        <v>3.44</v>
      </c>
      <c r="W705" s="4">
        <v>0</v>
      </c>
      <c r="X705" s="4">
        <v>0</v>
      </c>
      <c r="Y705" s="4">
        <v>0.95</v>
      </c>
      <c r="Z705" s="4">
        <v>0.15</v>
      </c>
      <c r="AA705" s="4">
        <v>0</v>
      </c>
      <c r="AB705" s="4">
        <v>0</v>
      </c>
      <c r="AC705" s="4">
        <v>0</v>
      </c>
      <c r="AE705" s="4" t="s">
        <v>182</v>
      </c>
      <c r="AF705" s="4" t="s">
        <v>288</v>
      </c>
      <c r="AG705" s="4" t="s">
        <v>289</v>
      </c>
      <c r="AH705" s="4" t="s">
        <v>270</v>
      </c>
      <c r="AJ705" s="4" t="s">
        <v>288</v>
      </c>
      <c r="AK705" s="4" t="s">
        <v>302</v>
      </c>
      <c r="AM705" s="4" t="s">
        <v>330</v>
      </c>
      <c r="AO705" s="4">
        <v>117</v>
      </c>
      <c r="AP705" s="4">
        <v>10</v>
      </c>
      <c r="AQ705" s="4">
        <v>607</v>
      </c>
      <c r="AR705" s="4">
        <v>2024</v>
      </c>
      <c r="AS705" s="4">
        <v>7</v>
      </c>
      <c r="AU705" s="4">
        <v>1</v>
      </c>
      <c r="AV705" s="4">
        <v>4</v>
      </c>
      <c r="AW705" s="4">
        <v>5</v>
      </c>
      <c r="AX705" s="4">
        <v>23</v>
      </c>
      <c r="AZ705" s="4">
        <v>1</v>
      </c>
      <c r="BA705" s="4">
        <v>6</v>
      </c>
      <c r="BC705" s="4">
        <v>57</v>
      </c>
      <c r="BD705" s="4">
        <v>0</v>
      </c>
      <c r="BE705" s="4">
        <v>0</v>
      </c>
      <c r="BF705" s="4">
        <v>-366832253</v>
      </c>
      <c r="BJ705" s="6">
        <v>2013</v>
      </c>
      <c r="BK705" s="7">
        <f t="shared" si="26"/>
        <v>5902396.0199999996</v>
      </c>
      <c r="BL705" s="4" t="str">
        <f>'Generic Tax Classes'!$A$2</f>
        <v>Utility Steam Production</v>
      </c>
    </row>
    <row r="706" spans="1:64" hidden="1" x14ac:dyDescent="0.2">
      <c r="A706" s="4">
        <v>2020</v>
      </c>
      <c r="B706" s="4" t="s">
        <v>11</v>
      </c>
      <c r="C706" s="4" t="s">
        <v>178</v>
      </c>
      <c r="D706" s="4" t="s">
        <v>334</v>
      </c>
      <c r="E706" s="4" t="s">
        <v>432</v>
      </c>
      <c r="F706" s="4" t="s">
        <v>336</v>
      </c>
      <c r="H706" s="4">
        <v>0</v>
      </c>
      <c r="I706" s="4">
        <v>1410.5</v>
      </c>
      <c r="J706" s="4">
        <v>1410.5</v>
      </c>
      <c r="K706" s="4">
        <v>0</v>
      </c>
      <c r="L706" s="4">
        <v>0</v>
      </c>
      <c r="M706" s="4">
        <v>0</v>
      </c>
      <c r="N706" s="4">
        <v>0</v>
      </c>
      <c r="O706" s="4">
        <v>1410.5</v>
      </c>
      <c r="P706" s="4">
        <v>1410.5</v>
      </c>
      <c r="Q706" s="4">
        <v>0</v>
      </c>
      <c r="R706" s="4">
        <v>0</v>
      </c>
      <c r="S706" s="4">
        <v>0</v>
      </c>
      <c r="T706" s="4">
        <v>0</v>
      </c>
      <c r="U706" s="4">
        <v>0</v>
      </c>
      <c r="V706" s="4">
        <v>0</v>
      </c>
      <c r="W706" s="4">
        <v>0</v>
      </c>
      <c r="X706" s="4">
        <v>0</v>
      </c>
      <c r="Y706" s="4">
        <v>0</v>
      </c>
      <c r="Z706" s="4">
        <v>0</v>
      </c>
      <c r="AA706" s="4">
        <v>0</v>
      </c>
      <c r="AB706" s="4">
        <v>0</v>
      </c>
      <c r="AC706" s="4">
        <v>0</v>
      </c>
      <c r="AG706" s="4" t="s">
        <v>289</v>
      </c>
      <c r="AH706" s="4" t="s">
        <v>270</v>
      </c>
      <c r="AJ706" s="4" t="s">
        <v>190</v>
      </c>
      <c r="AK706" s="4" t="s">
        <v>337</v>
      </c>
      <c r="AL706" s="4" t="s">
        <v>359</v>
      </c>
      <c r="AM706" s="4" t="s">
        <v>187</v>
      </c>
      <c r="AO706" s="4">
        <v>117</v>
      </c>
      <c r="AP706" s="4">
        <v>10</v>
      </c>
      <c r="AQ706" s="4">
        <v>8015103</v>
      </c>
      <c r="AR706" s="4">
        <v>2041</v>
      </c>
      <c r="AS706" s="4">
        <v>712</v>
      </c>
      <c r="AW706" s="4">
        <v>5</v>
      </c>
      <c r="AX706" s="4">
        <v>23</v>
      </c>
      <c r="AZ706" s="4">
        <v>3</v>
      </c>
      <c r="BA706" s="4">
        <v>1</v>
      </c>
      <c r="BB706" s="4">
        <v>100</v>
      </c>
      <c r="BC706" s="4">
        <v>0</v>
      </c>
      <c r="BD706" s="4">
        <v>0</v>
      </c>
      <c r="BE706" s="4">
        <v>0</v>
      </c>
      <c r="BF706" s="4">
        <v>-366833105</v>
      </c>
      <c r="BJ706" s="6">
        <v>2014</v>
      </c>
      <c r="BK706" s="7">
        <f t="shared" si="26"/>
        <v>0</v>
      </c>
      <c r="BL706" s="4" t="str">
        <f t="shared" si="27"/>
        <v>Software</v>
      </c>
    </row>
    <row r="707" spans="1:64" hidden="1" x14ac:dyDescent="0.2">
      <c r="A707" s="4">
        <v>2020</v>
      </c>
      <c r="B707" s="4" t="s">
        <v>11</v>
      </c>
      <c r="C707" s="4" t="s">
        <v>178</v>
      </c>
      <c r="D707" s="4" t="s">
        <v>428</v>
      </c>
      <c r="E707" s="4" t="s">
        <v>432</v>
      </c>
      <c r="F707" s="4" t="s">
        <v>303</v>
      </c>
      <c r="H707" s="4">
        <v>0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4">
        <v>0</v>
      </c>
      <c r="R707" s="4">
        <v>0</v>
      </c>
      <c r="S707" s="4">
        <v>0</v>
      </c>
      <c r="T707" s="4">
        <v>0</v>
      </c>
      <c r="U707" s="4">
        <v>0</v>
      </c>
      <c r="V707" s="4">
        <v>0</v>
      </c>
      <c r="W707" s="4">
        <v>0</v>
      </c>
      <c r="X707" s="4">
        <v>0</v>
      </c>
      <c r="Y707" s="4">
        <v>0</v>
      </c>
      <c r="Z707" s="4">
        <v>0</v>
      </c>
      <c r="AA707" s="4">
        <v>0</v>
      </c>
      <c r="AB707" s="4">
        <v>0</v>
      </c>
      <c r="AC707" s="4">
        <v>0</v>
      </c>
      <c r="AE707" s="4" t="s">
        <v>182</v>
      </c>
      <c r="AF707" s="4" t="s">
        <v>288</v>
      </c>
      <c r="AG707" s="4" t="s">
        <v>289</v>
      </c>
      <c r="AH707" s="4" t="s">
        <v>270</v>
      </c>
      <c r="AJ707" s="4" t="s">
        <v>288</v>
      </c>
      <c r="AK707" s="4" t="s">
        <v>304</v>
      </c>
      <c r="AL707" s="4" t="s">
        <v>359</v>
      </c>
      <c r="AM707" s="4" t="s">
        <v>187</v>
      </c>
      <c r="AO707" s="4">
        <v>117</v>
      </c>
      <c r="AP707" s="4">
        <v>10</v>
      </c>
      <c r="AQ707" s="4">
        <v>8015156</v>
      </c>
      <c r="AR707" s="4">
        <v>2041</v>
      </c>
      <c r="AS707" s="4">
        <v>3</v>
      </c>
      <c r="AU707" s="4">
        <v>1</v>
      </c>
      <c r="AV707" s="4">
        <v>4</v>
      </c>
      <c r="AW707" s="4">
        <v>5</v>
      </c>
      <c r="AX707" s="4">
        <v>23</v>
      </c>
      <c r="AZ707" s="4">
        <v>1</v>
      </c>
      <c r="BA707" s="4">
        <v>3</v>
      </c>
      <c r="BB707" s="4">
        <v>100</v>
      </c>
      <c r="BC707" s="4">
        <v>0</v>
      </c>
      <c r="BD707" s="4">
        <v>0</v>
      </c>
      <c r="BE707" s="4">
        <v>0</v>
      </c>
      <c r="BF707" s="4">
        <v>-366833104</v>
      </c>
      <c r="BJ707" s="6">
        <v>2014</v>
      </c>
      <c r="BK707" s="7">
        <f t="shared" si="26"/>
        <v>0</v>
      </c>
      <c r="BL707" s="4" t="str">
        <f t="shared" si="27"/>
        <v>Synthetic Railcars</v>
      </c>
    </row>
    <row r="708" spans="1:64" hidden="1" x14ac:dyDescent="0.2">
      <c r="A708" s="4">
        <v>2020</v>
      </c>
      <c r="B708" s="4" t="s">
        <v>11</v>
      </c>
      <c r="C708" s="4" t="s">
        <v>178</v>
      </c>
      <c r="D708" s="4" t="s">
        <v>371</v>
      </c>
      <c r="E708" s="4" t="s">
        <v>432</v>
      </c>
      <c r="F708" s="4" t="s">
        <v>348</v>
      </c>
      <c r="H708" s="4">
        <v>0</v>
      </c>
      <c r="I708" s="4">
        <v>8092</v>
      </c>
      <c r="J708" s="4">
        <v>8092</v>
      </c>
      <c r="K708" s="4">
        <v>0</v>
      </c>
      <c r="L708" s="4">
        <v>0</v>
      </c>
      <c r="M708" s="4">
        <v>0</v>
      </c>
      <c r="N708" s="4">
        <v>0</v>
      </c>
      <c r="O708" s="4">
        <v>8092</v>
      </c>
      <c r="P708" s="4">
        <v>8092</v>
      </c>
      <c r="Q708" s="4">
        <v>0</v>
      </c>
      <c r="R708" s="4">
        <v>0</v>
      </c>
      <c r="S708" s="4">
        <v>0</v>
      </c>
      <c r="T708" s="4">
        <v>0</v>
      </c>
      <c r="U708" s="4">
        <v>0</v>
      </c>
      <c r="V708" s="4">
        <v>0</v>
      </c>
      <c r="W708" s="4">
        <v>0</v>
      </c>
      <c r="X708" s="4">
        <v>0</v>
      </c>
      <c r="Y708" s="4">
        <v>0</v>
      </c>
      <c r="Z708" s="4">
        <v>0</v>
      </c>
      <c r="AA708" s="4">
        <v>0</v>
      </c>
      <c r="AB708" s="4">
        <v>0</v>
      </c>
      <c r="AC708" s="4">
        <v>0</v>
      </c>
      <c r="AG708" s="4" t="s">
        <v>289</v>
      </c>
      <c r="AH708" s="4" t="s">
        <v>270</v>
      </c>
      <c r="AJ708" s="4" t="s">
        <v>288</v>
      </c>
      <c r="AK708" s="4" t="s">
        <v>349</v>
      </c>
      <c r="AL708" s="4" t="s">
        <v>359</v>
      </c>
      <c r="AM708" s="4" t="s">
        <v>187</v>
      </c>
      <c r="AO708" s="4">
        <v>117</v>
      </c>
      <c r="AP708" s="4">
        <v>10</v>
      </c>
      <c r="AQ708" s="4">
        <v>8015154</v>
      </c>
      <c r="AR708" s="4">
        <v>2041</v>
      </c>
      <c r="AS708" s="4">
        <v>2</v>
      </c>
      <c r="AW708" s="4">
        <v>5</v>
      </c>
      <c r="AX708" s="4">
        <v>23</v>
      </c>
      <c r="AZ708" s="4">
        <v>1</v>
      </c>
      <c r="BA708" s="4">
        <v>2</v>
      </c>
      <c r="BB708" s="4">
        <v>100</v>
      </c>
      <c r="BC708" s="4">
        <v>0</v>
      </c>
      <c r="BD708" s="4">
        <v>0</v>
      </c>
      <c r="BE708" s="4">
        <v>0</v>
      </c>
      <c r="BF708" s="4">
        <v>-366833103</v>
      </c>
      <c r="BJ708" s="6">
        <v>2014</v>
      </c>
      <c r="BK708" s="7">
        <f t="shared" si="26"/>
        <v>0</v>
      </c>
      <c r="BL708" s="4" t="str">
        <f t="shared" si="27"/>
        <v>Synthetic Vehicles &amp; IT</v>
      </c>
    </row>
    <row r="709" spans="1:64" hidden="1" x14ac:dyDescent="0.2">
      <c r="A709" s="4">
        <v>2020</v>
      </c>
      <c r="B709" s="4" t="s">
        <v>11</v>
      </c>
      <c r="C709" s="4" t="s">
        <v>178</v>
      </c>
      <c r="D709" s="4" t="s">
        <v>104</v>
      </c>
      <c r="E709" s="4" t="s">
        <v>432</v>
      </c>
      <c r="F709" s="4" t="s">
        <v>301</v>
      </c>
      <c r="H709" s="4">
        <v>80440991.359999999</v>
      </c>
      <c r="I709" s="4">
        <v>41218651.439999998</v>
      </c>
      <c r="J709" s="4">
        <v>14352746.619999999</v>
      </c>
      <c r="K709" s="4">
        <v>2014620.65</v>
      </c>
      <c r="L709" s="4">
        <v>0</v>
      </c>
      <c r="M709" s="4">
        <v>-31.62</v>
      </c>
      <c r="N709" s="4">
        <v>80331029.450000003</v>
      </c>
      <c r="O709" s="4">
        <v>41212635.340000004</v>
      </c>
      <c r="P709" s="4">
        <v>16365125.369999999</v>
      </c>
      <c r="Q709" s="4">
        <v>0</v>
      </c>
      <c r="R709" s="4">
        <v>6016.1</v>
      </c>
      <c r="S709" s="4">
        <v>50084.35</v>
      </c>
      <c r="T709" s="4">
        <v>179203.76</v>
      </c>
      <c r="U709" s="4">
        <v>229288.11</v>
      </c>
      <c r="V709" s="4">
        <v>50084.35</v>
      </c>
      <c r="W709" s="4">
        <v>0</v>
      </c>
      <c r="X709" s="4">
        <v>0</v>
      </c>
      <c r="Y709" s="4">
        <v>23823.01</v>
      </c>
      <c r="Z709" s="4">
        <v>3742.58</v>
      </c>
      <c r="AA709" s="4">
        <v>0</v>
      </c>
      <c r="AB709" s="4">
        <v>0</v>
      </c>
      <c r="AC709" s="4">
        <v>0</v>
      </c>
      <c r="AE709" s="4" t="s">
        <v>182</v>
      </c>
      <c r="AF709" s="4" t="s">
        <v>288</v>
      </c>
      <c r="AG709" s="4" t="s">
        <v>289</v>
      </c>
      <c r="AH709" s="4" t="s">
        <v>270</v>
      </c>
      <c r="AJ709" s="4" t="s">
        <v>288</v>
      </c>
      <c r="AK709" s="4" t="s">
        <v>302</v>
      </c>
      <c r="AL709" s="4" t="s">
        <v>359</v>
      </c>
      <c r="AM709" s="4" t="s">
        <v>389</v>
      </c>
      <c r="AO709" s="4">
        <v>117</v>
      </c>
      <c r="AP709" s="4">
        <v>10</v>
      </c>
      <c r="AQ709" s="4">
        <v>101030</v>
      </c>
      <c r="AR709" s="4">
        <v>2041</v>
      </c>
      <c r="AS709" s="4">
        <v>7</v>
      </c>
      <c r="AU709" s="4">
        <v>1</v>
      </c>
      <c r="AV709" s="4">
        <v>4</v>
      </c>
      <c r="AW709" s="4">
        <v>5</v>
      </c>
      <c r="AX709" s="4">
        <v>23</v>
      </c>
      <c r="AZ709" s="4">
        <v>1</v>
      </c>
      <c r="BA709" s="4">
        <v>6</v>
      </c>
      <c r="BB709" s="4">
        <v>100</v>
      </c>
      <c r="BC709" s="4">
        <v>16</v>
      </c>
      <c r="BD709" s="4">
        <v>0</v>
      </c>
      <c r="BE709" s="4">
        <v>0</v>
      </c>
      <c r="BF709" s="4">
        <v>-366833106</v>
      </c>
      <c r="BJ709" s="6">
        <v>2014</v>
      </c>
      <c r="BK709" s="7">
        <f t="shared" si="26"/>
        <v>24847509.970000006</v>
      </c>
      <c r="BL709" s="4" t="str">
        <f t="shared" si="27"/>
        <v>Utility Steam Production</v>
      </c>
    </row>
    <row r="710" spans="1:64" hidden="1" x14ac:dyDescent="0.2">
      <c r="A710" s="4">
        <v>2020</v>
      </c>
      <c r="B710" s="4" t="s">
        <v>11</v>
      </c>
      <c r="C710" s="4" t="s">
        <v>178</v>
      </c>
      <c r="D710" s="4" t="s">
        <v>104</v>
      </c>
      <c r="E710" s="4" t="s">
        <v>433</v>
      </c>
      <c r="F710" s="4" t="s">
        <v>301</v>
      </c>
      <c r="H710" s="4">
        <v>3303075.45</v>
      </c>
      <c r="I710" s="4">
        <v>0</v>
      </c>
      <c r="J710" s="4">
        <v>0</v>
      </c>
      <c r="K710" s="4">
        <v>0</v>
      </c>
      <c r="L710" s="4">
        <v>0</v>
      </c>
      <c r="M710" s="4">
        <v>936.93</v>
      </c>
      <c r="N710" s="4">
        <v>3275547.33</v>
      </c>
      <c r="O710" s="4">
        <v>0</v>
      </c>
      <c r="P710" s="4">
        <v>0</v>
      </c>
      <c r="Q710" s="4">
        <v>0</v>
      </c>
      <c r="R710" s="4">
        <v>0</v>
      </c>
      <c r="S710" s="4">
        <v>0</v>
      </c>
      <c r="T710" s="4">
        <v>0</v>
      </c>
      <c r="U710" s="4">
        <v>0</v>
      </c>
      <c r="V710" s="4">
        <v>0</v>
      </c>
      <c r="W710" s="4">
        <v>0</v>
      </c>
      <c r="X710" s="4">
        <v>0</v>
      </c>
      <c r="Y710" s="4">
        <v>5963.91</v>
      </c>
      <c r="Z710" s="4">
        <v>936.93</v>
      </c>
      <c r="AA710" s="4">
        <v>0</v>
      </c>
      <c r="AB710" s="4">
        <v>0</v>
      </c>
      <c r="AC710" s="4">
        <v>0</v>
      </c>
      <c r="AE710" s="4" t="s">
        <v>182</v>
      </c>
      <c r="AF710" s="4" t="s">
        <v>288</v>
      </c>
      <c r="AG710" s="4" t="s">
        <v>289</v>
      </c>
      <c r="AH710" s="4" t="s">
        <v>185</v>
      </c>
      <c r="AJ710" s="4" t="s">
        <v>288</v>
      </c>
      <c r="AK710" s="4" t="s">
        <v>302</v>
      </c>
      <c r="AM710" s="4" t="s">
        <v>389</v>
      </c>
      <c r="AO710" s="4">
        <v>117</v>
      </c>
      <c r="AP710" s="4">
        <v>10</v>
      </c>
      <c r="AQ710" s="4">
        <v>101030</v>
      </c>
      <c r="AR710" s="4">
        <v>2039</v>
      </c>
      <c r="AS710" s="4">
        <v>7</v>
      </c>
      <c r="AU710" s="4">
        <v>1</v>
      </c>
      <c r="AV710" s="4">
        <v>4</v>
      </c>
      <c r="AW710" s="4">
        <v>5</v>
      </c>
      <c r="AX710" s="4">
        <v>24</v>
      </c>
      <c r="AZ710" s="4">
        <v>1</v>
      </c>
      <c r="BA710" s="4">
        <v>6</v>
      </c>
      <c r="BC710" s="4">
        <v>16</v>
      </c>
      <c r="BD710" s="4">
        <v>0</v>
      </c>
      <c r="BE710" s="4">
        <v>0</v>
      </c>
      <c r="BF710" s="4">
        <v>-366833102</v>
      </c>
      <c r="BJ710" s="6">
        <v>2014</v>
      </c>
      <c r="BK710" s="7">
        <f t="shared" si="26"/>
        <v>0</v>
      </c>
      <c r="BL710" s="4" t="str">
        <f t="shared" si="27"/>
        <v>Utility Steam Production</v>
      </c>
    </row>
    <row r="711" spans="1:64" hidden="1" x14ac:dyDescent="0.2">
      <c r="A711" s="4">
        <v>2020</v>
      </c>
      <c r="B711" s="4" t="s">
        <v>11</v>
      </c>
      <c r="C711" s="4" t="s">
        <v>178</v>
      </c>
      <c r="D711" s="4" t="s">
        <v>428</v>
      </c>
      <c r="E711" s="4" t="s">
        <v>434</v>
      </c>
      <c r="F711" s="4" t="s">
        <v>303</v>
      </c>
      <c r="H711" s="4">
        <v>0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0</v>
      </c>
      <c r="S711" s="4">
        <v>0</v>
      </c>
      <c r="T711" s="4">
        <v>0</v>
      </c>
      <c r="U711" s="4">
        <v>0</v>
      </c>
      <c r="V711" s="4">
        <v>0</v>
      </c>
      <c r="W711" s="4">
        <v>0</v>
      </c>
      <c r="X711" s="4">
        <v>0</v>
      </c>
      <c r="Y711" s="4">
        <v>0</v>
      </c>
      <c r="Z711" s="4">
        <v>0</v>
      </c>
      <c r="AA711" s="4">
        <v>0</v>
      </c>
      <c r="AB711" s="4">
        <v>0</v>
      </c>
      <c r="AC711" s="4">
        <v>0</v>
      </c>
      <c r="AE711" s="4" t="s">
        <v>182</v>
      </c>
      <c r="AF711" s="4" t="s">
        <v>288</v>
      </c>
      <c r="AG711" s="4" t="s">
        <v>289</v>
      </c>
      <c r="AH711" s="4" t="s">
        <v>270</v>
      </c>
      <c r="AJ711" s="4" t="s">
        <v>288</v>
      </c>
      <c r="AK711" s="4" t="s">
        <v>304</v>
      </c>
      <c r="AM711" s="4" t="s">
        <v>187</v>
      </c>
      <c r="AO711" s="4">
        <v>117</v>
      </c>
      <c r="AP711" s="4">
        <v>10</v>
      </c>
      <c r="AQ711" s="4">
        <v>8015156</v>
      </c>
      <c r="AR711" s="4">
        <v>2040</v>
      </c>
      <c r="AS711" s="4">
        <v>3</v>
      </c>
      <c r="AU711" s="4">
        <v>1</v>
      </c>
      <c r="AV711" s="4">
        <v>4</v>
      </c>
      <c r="AW711" s="4">
        <v>5</v>
      </c>
      <c r="AX711" s="4">
        <v>23</v>
      </c>
      <c r="AZ711" s="4">
        <v>1</v>
      </c>
      <c r="BA711" s="4">
        <v>3</v>
      </c>
      <c r="BC711" s="4">
        <v>0</v>
      </c>
      <c r="BD711" s="4">
        <v>0</v>
      </c>
      <c r="BE711" s="4">
        <v>0</v>
      </c>
      <c r="BF711" s="4">
        <v>-366832203</v>
      </c>
      <c r="BJ711" s="6">
        <v>2015</v>
      </c>
      <c r="BK711" s="7">
        <f t="shared" si="26"/>
        <v>0</v>
      </c>
      <c r="BL711" s="4" t="str">
        <f t="shared" si="27"/>
        <v>Synthetic Railcars</v>
      </c>
    </row>
    <row r="712" spans="1:64" hidden="1" x14ac:dyDescent="0.2">
      <c r="A712" s="4">
        <v>2020</v>
      </c>
      <c r="B712" s="4" t="s">
        <v>11</v>
      </c>
      <c r="C712" s="4" t="s">
        <v>178</v>
      </c>
      <c r="D712" s="4" t="s">
        <v>371</v>
      </c>
      <c r="E712" s="4" t="s">
        <v>434</v>
      </c>
      <c r="F712" s="4" t="s">
        <v>348</v>
      </c>
      <c r="H712" s="4">
        <v>0</v>
      </c>
      <c r="I712" s="4">
        <v>20757</v>
      </c>
      <c r="J712" s="4">
        <v>19561.400000000001</v>
      </c>
      <c r="K712" s="4">
        <v>1195.5999999999999</v>
      </c>
      <c r="L712" s="4">
        <v>0</v>
      </c>
      <c r="M712" s="4">
        <v>0</v>
      </c>
      <c r="N712" s="4">
        <v>0</v>
      </c>
      <c r="O712" s="4">
        <v>20757</v>
      </c>
      <c r="P712" s="4">
        <v>20757</v>
      </c>
      <c r="Q712" s="4">
        <v>0</v>
      </c>
      <c r="R712" s="4">
        <v>0</v>
      </c>
      <c r="S712" s="4">
        <v>0</v>
      </c>
      <c r="T712" s="4">
        <v>0</v>
      </c>
      <c r="U712" s="4">
        <v>0</v>
      </c>
      <c r="V712" s="4">
        <v>0</v>
      </c>
      <c r="W712" s="4">
        <v>0</v>
      </c>
      <c r="X712" s="4">
        <v>0</v>
      </c>
      <c r="Y712" s="4">
        <v>0</v>
      </c>
      <c r="Z712" s="4">
        <v>0</v>
      </c>
      <c r="AA712" s="4">
        <v>0</v>
      </c>
      <c r="AB712" s="4">
        <v>0</v>
      </c>
      <c r="AC712" s="4">
        <v>0</v>
      </c>
      <c r="AE712" s="4" t="s">
        <v>182</v>
      </c>
      <c r="AG712" s="4" t="s">
        <v>289</v>
      </c>
      <c r="AH712" s="4" t="s">
        <v>270</v>
      </c>
      <c r="AJ712" s="4" t="s">
        <v>288</v>
      </c>
      <c r="AK712" s="4" t="s">
        <v>349</v>
      </c>
      <c r="AM712" s="4" t="s">
        <v>187</v>
      </c>
      <c r="AO712" s="4">
        <v>117</v>
      </c>
      <c r="AP712" s="4">
        <v>10</v>
      </c>
      <c r="AQ712" s="4">
        <v>8015154</v>
      </c>
      <c r="AR712" s="4">
        <v>2040</v>
      </c>
      <c r="AS712" s="4">
        <v>2</v>
      </c>
      <c r="AU712" s="4">
        <v>1</v>
      </c>
      <c r="AW712" s="4">
        <v>5</v>
      </c>
      <c r="AX712" s="4">
        <v>23</v>
      </c>
      <c r="AZ712" s="4">
        <v>1</v>
      </c>
      <c r="BA712" s="4">
        <v>2</v>
      </c>
      <c r="BC712" s="4">
        <v>0</v>
      </c>
      <c r="BD712" s="4">
        <v>0</v>
      </c>
      <c r="BE712" s="4">
        <v>0</v>
      </c>
      <c r="BF712" s="4">
        <v>-366832202</v>
      </c>
      <c r="BJ712" s="6">
        <v>2015</v>
      </c>
      <c r="BK712" s="7">
        <f t="shared" si="26"/>
        <v>0</v>
      </c>
      <c r="BL712" s="4" t="str">
        <f t="shared" si="27"/>
        <v>Synthetic Vehicles &amp; IT</v>
      </c>
    </row>
    <row r="713" spans="1:64" hidden="1" x14ac:dyDescent="0.2">
      <c r="A713" s="4">
        <v>2020</v>
      </c>
      <c r="B713" s="4" t="s">
        <v>11</v>
      </c>
      <c r="C713" s="4" t="s">
        <v>178</v>
      </c>
      <c r="D713" s="4" t="s">
        <v>104</v>
      </c>
      <c r="E713" s="4" t="s">
        <v>434</v>
      </c>
      <c r="F713" s="4" t="s">
        <v>301</v>
      </c>
      <c r="H713" s="4">
        <v>0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>
        <v>0</v>
      </c>
      <c r="Q713" s="4">
        <v>0</v>
      </c>
      <c r="R713" s="4">
        <v>0</v>
      </c>
      <c r="S713" s="4">
        <v>0</v>
      </c>
      <c r="T713" s="4">
        <v>0</v>
      </c>
      <c r="U713" s="4">
        <v>0</v>
      </c>
      <c r="V713" s="4">
        <v>0</v>
      </c>
      <c r="W713" s="4">
        <v>0</v>
      </c>
      <c r="X713" s="4">
        <v>0</v>
      </c>
      <c r="Y713" s="4">
        <v>0</v>
      </c>
      <c r="Z713" s="4">
        <v>0</v>
      </c>
      <c r="AA713" s="4">
        <v>0</v>
      </c>
      <c r="AB713" s="4">
        <v>0</v>
      </c>
      <c r="AC713" s="4">
        <v>0</v>
      </c>
      <c r="AG713" s="4" t="s">
        <v>289</v>
      </c>
      <c r="AH713" s="4" t="s">
        <v>289</v>
      </c>
      <c r="AJ713" s="4" t="s">
        <v>288</v>
      </c>
      <c r="AK713" s="4" t="s">
        <v>302</v>
      </c>
      <c r="AM713" s="4" t="s">
        <v>187</v>
      </c>
      <c r="AO713" s="4">
        <v>117</v>
      </c>
      <c r="AP713" s="4">
        <v>10</v>
      </c>
      <c r="AQ713" s="4">
        <v>101030</v>
      </c>
      <c r="AR713" s="4">
        <v>2040</v>
      </c>
      <c r="AS713" s="4">
        <v>7</v>
      </c>
      <c r="AW713" s="4">
        <v>5</v>
      </c>
      <c r="AX713" s="4">
        <v>5</v>
      </c>
      <c r="AZ713" s="4">
        <v>1</v>
      </c>
      <c r="BA713" s="4">
        <v>6</v>
      </c>
      <c r="BC713" s="4">
        <v>0</v>
      </c>
      <c r="BD713" s="4">
        <v>0</v>
      </c>
      <c r="BE713" s="4">
        <v>0</v>
      </c>
      <c r="BF713" s="4">
        <v>-366832204</v>
      </c>
      <c r="BJ713" s="6">
        <v>2015</v>
      </c>
      <c r="BK713" s="7">
        <f t="shared" si="26"/>
        <v>0</v>
      </c>
      <c r="BL713" s="4" t="str">
        <f t="shared" si="27"/>
        <v>Utility Steam Production</v>
      </c>
    </row>
    <row r="714" spans="1:64" hidden="1" x14ac:dyDescent="0.2">
      <c r="A714" s="4">
        <v>2020</v>
      </c>
      <c r="B714" s="4" t="s">
        <v>11</v>
      </c>
      <c r="C714" s="4" t="s">
        <v>178</v>
      </c>
      <c r="D714" s="4" t="s">
        <v>334</v>
      </c>
      <c r="E714" s="4" t="s">
        <v>435</v>
      </c>
      <c r="F714" s="4" t="s">
        <v>336</v>
      </c>
      <c r="H714" s="4">
        <v>0</v>
      </c>
      <c r="I714" s="4">
        <v>476.5</v>
      </c>
      <c r="J714" s="4">
        <v>476.5</v>
      </c>
      <c r="K714" s="4">
        <v>0</v>
      </c>
      <c r="L714" s="4">
        <v>0</v>
      </c>
      <c r="M714" s="4">
        <v>0</v>
      </c>
      <c r="N714" s="4">
        <v>0</v>
      </c>
      <c r="O714" s="4">
        <v>476.5</v>
      </c>
      <c r="P714" s="4">
        <v>476.5</v>
      </c>
      <c r="Q714" s="4">
        <v>0</v>
      </c>
      <c r="R714" s="4">
        <v>0</v>
      </c>
      <c r="S714" s="4">
        <v>0</v>
      </c>
      <c r="T714" s="4">
        <v>0</v>
      </c>
      <c r="U714" s="4">
        <v>0</v>
      </c>
      <c r="V714" s="4">
        <v>0</v>
      </c>
      <c r="W714" s="4">
        <v>0</v>
      </c>
      <c r="X714" s="4">
        <v>0</v>
      </c>
      <c r="Y714" s="4">
        <v>0</v>
      </c>
      <c r="Z714" s="4">
        <v>0</v>
      </c>
      <c r="AA714" s="4">
        <v>0</v>
      </c>
      <c r="AB714" s="4">
        <v>0</v>
      </c>
      <c r="AC714" s="4">
        <v>0</v>
      </c>
      <c r="AG714" s="4" t="s">
        <v>289</v>
      </c>
      <c r="AH714" s="4" t="s">
        <v>270</v>
      </c>
      <c r="AJ714" s="4" t="s">
        <v>190</v>
      </c>
      <c r="AK714" s="4" t="s">
        <v>337</v>
      </c>
      <c r="AL714" s="4" t="s">
        <v>359</v>
      </c>
      <c r="AM714" s="4" t="s">
        <v>187</v>
      </c>
      <c r="AO714" s="4">
        <v>117</v>
      </c>
      <c r="AP714" s="4">
        <v>10</v>
      </c>
      <c r="AQ714" s="4">
        <v>8015103</v>
      </c>
      <c r="AR714" s="4">
        <v>2043</v>
      </c>
      <c r="AS714" s="4">
        <v>712</v>
      </c>
      <c r="AW714" s="4">
        <v>5</v>
      </c>
      <c r="AX714" s="4">
        <v>23</v>
      </c>
      <c r="AZ714" s="4">
        <v>3</v>
      </c>
      <c r="BA714" s="4">
        <v>1</v>
      </c>
      <c r="BB714" s="4">
        <v>100</v>
      </c>
      <c r="BC714" s="4">
        <v>0</v>
      </c>
      <c r="BD714" s="4">
        <v>0</v>
      </c>
      <c r="BE714" s="4">
        <v>0</v>
      </c>
      <c r="BF714" s="4">
        <v>-366833059</v>
      </c>
      <c r="BJ714" s="6">
        <v>2015</v>
      </c>
      <c r="BK714" s="7">
        <f t="shared" si="26"/>
        <v>0</v>
      </c>
      <c r="BL714" s="4" t="str">
        <f t="shared" si="27"/>
        <v>Software</v>
      </c>
    </row>
    <row r="715" spans="1:64" hidden="1" x14ac:dyDescent="0.2">
      <c r="A715" s="4">
        <v>2020</v>
      </c>
      <c r="B715" s="4" t="s">
        <v>11</v>
      </c>
      <c r="C715" s="4" t="s">
        <v>178</v>
      </c>
      <c r="D715" s="4" t="s">
        <v>428</v>
      </c>
      <c r="E715" s="4" t="s">
        <v>435</v>
      </c>
      <c r="F715" s="4" t="s">
        <v>303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>
        <v>0</v>
      </c>
      <c r="Q715" s="4">
        <v>0</v>
      </c>
      <c r="R715" s="4">
        <v>0</v>
      </c>
      <c r="S715" s="4">
        <v>0</v>
      </c>
      <c r="T715" s="4">
        <v>0</v>
      </c>
      <c r="U715" s="4">
        <v>0</v>
      </c>
      <c r="V715" s="4">
        <v>0</v>
      </c>
      <c r="W715" s="4">
        <v>0</v>
      </c>
      <c r="X715" s="4">
        <v>0</v>
      </c>
      <c r="Y715" s="4">
        <v>0</v>
      </c>
      <c r="Z715" s="4">
        <v>0</v>
      </c>
      <c r="AA715" s="4">
        <v>0</v>
      </c>
      <c r="AB715" s="4">
        <v>0</v>
      </c>
      <c r="AC715" s="4">
        <v>0</v>
      </c>
      <c r="AE715" s="4" t="s">
        <v>182</v>
      </c>
      <c r="AF715" s="4" t="s">
        <v>288</v>
      </c>
      <c r="AG715" s="4" t="s">
        <v>289</v>
      </c>
      <c r="AH715" s="4" t="s">
        <v>270</v>
      </c>
      <c r="AJ715" s="4" t="s">
        <v>288</v>
      </c>
      <c r="AK715" s="4" t="s">
        <v>304</v>
      </c>
      <c r="AL715" s="4" t="s">
        <v>359</v>
      </c>
      <c r="AM715" s="4" t="s">
        <v>187</v>
      </c>
      <c r="AO715" s="4">
        <v>117</v>
      </c>
      <c r="AP715" s="4">
        <v>10</v>
      </c>
      <c r="AQ715" s="4">
        <v>8015156</v>
      </c>
      <c r="AR715" s="4">
        <v>2043</v>
      </c>
      <c r="AS715" s="4">
        <v>3</v>
      </c>
      <c r="AU715" s="4">
        <v>1</v>
      </c>
      <c r="AV715" s="4">
        <v>4</v>
      </c>
      <c r="AW715" s="4">
        <v>5</v>
      </c>
      <c r="AX715" s="4">
        <v>23</v>
      </c>
      <c r="AZ715" s="4">
        <v>1</v>
      </c>
      <c r="BA715" s="4">
        <v>3</v>
      </c>
      <c r="BB715" s="4">
        <v>100</v>
      </c>
      <c r="BC715" s="4">
        <v>0</v>
      </c>
      <c r="BD715" s="4">
        <v>0</v>
      </c>
      <c r="BE715" s="4">
        <v>0</v>
      </c>
      <c r="BF715" s="4">
        <v>-366833058</v>
      </c>
      <c r="BJ715" s="6">
        <v>2015</v>
      </c>
      <c r="BK715" s="7">
        <f t="shared" si="26"/>
        <v>0</v>
      </c>
      <c r="BL715" s="4" t="str">
        <f t="shared" si="27"/>
        <v>Synthetic Railcars</v>
      </c>
    </row>
    <row r="716" spans="1:64" hidden="1" x14ac:dyDescent="0.2">
      <c r="A716" s="4">
        <v>2020</v>
      </c>
      <c r="B716" s="4" t="s">
        <v>11</v>
      </c>
      <c r="C716" s="4" t="s">
        <v>178</v>
      </c>
      <c r="D716" s="4" t="s">
        <v>371</v>
      </c>
      <c r="E716" s="4" t="s">
        <v>435</v>
      </c>
      <c r="F716" s="4" t="s">
        <v>348</v>
      </c>
      <c r="H716" s="4">
        <v>0</v>
      </c>
      <c r="I716" s="4">
        <v>2628.5</v>
      </c>
      <c r="J716" s="4">
        <v>2477.09</v>
      </c>
      <c r="K716" s="4">
        <v>151.41</v>
      </c>
      <c r="L716" s="4">
        <v>0</v>
      </c>
      <c r="M716" s="4">
        <v>0</v>
      </c>
      <c r="N716" s="4">
        <v>0</v>
      </c>
      <c r="O716" s="4">
        <v>2628.5</v>
      </c>
      <c r="P716" s="4">
        <v>2628.5</v>
      </c>
      <c r="Q716" s="4">
        <v>0</v>
      </c>
      <c r="R716" s="4">
        <v>0</v>
      </c>
      <c r="S716" s="4">
        <v>0</v>
      </c>
      <c r="T716" s="4">
        <v>0</v>
      </c>
      <c r="U716" s="4">
        <v>0</v>
      </c>
      <c r="V716" s="4">
        <v>0</v>
      </c>
      <c r="W716" s="4">
        <v>0</v>
      </c>
      <c r="X716" s="4">
        <v>0</v>
      </c>
      <c r="Y716" s="4">
        <v>0</v>
      </c>
      <c r="Z716" s="4">
        <v>0</v>
      </c>
      <c r="AA716" s="4">
        <v>0</v>
      </c>
      <c r="AB716" s="4">
        <v>0</v>
      </c>
      <c r="AC716" s="4">
        <v>0</v>
      </c>
      <c r="AG716" s="4" t="s">
        <v>289</v>
      </c>
      <c r="AH716" s="4" t="s">
        <v>270</v>
      </c>
      <c r="AJ716" s="4" t="s">
        <v>288</v>
      </c>
      <c r="AK716" s="4" t="s">
        <v>349</v>
      </c>
      <c r="AL716" s="4" t="s">
        <v>359</v>
      </c>
      <c r="AM716" s="4" t="s">
        <v>187</v>
      </c>
      <c r="AO716" s="4">
        <v>117</v>
      </c>
      <c r="AP716" s="4">
        <v>10</v>
      </c>
      <c r="AQ716" s="4">
        <v>8015154</v>
      </c>
      <c r="AR716" s="4">
        <v>2043</v>
      </c>
      <c r="AS716" s="4">
        <v>2</v>
      </c>
      <c r="AW716" s="4">
        <v>5</v>
      </c>
      <c r="AX716" s="4">
        <v>23</v>
      </c>
      <c r="AZ716" s="4">
        <v>1</v>
      </c>
      <c r="BA716" s="4">
        <v>2</v>
      </c>
      <c r="BB716" s="4">
        <v>100</v>
      </c>
      <c r="BC716" s="4">
        <v>0</v>
      </c>
      <c r="BD716" s="4">
        <v>0</v>
      </c>
      <c r="BE716" s="4">
        <v>0</v>
      </c>
      <c r="BF716" s="4">
        <v>-366833057</v>
      </c>
      <c r="BJ716" s="6">
        <v>2015</v>
      </c>
      <c r="BK716" s="7">
        <f t="shared" si="26"/>
        <v>0</v>
      </c>
      <c r="BL716" s="4" t="str">
        <f t="shared" si="27"/>
        <v>Synthetic Vehicles &amp; IT</v>
      </c>
    </row>
    <row r="717" spans="1:64" hidden="1" x14ac:dyDescent="0.2">
      <c r="A717" s="4">
        <v>2020</v>
      </c>
      <c r="B717" s="4" t="s">
        <v>11</v>
      </c>
      <c r="C717" s="4" t="s">
        <v>178</v>
      </c>
      <c r="D717" s="4" t="s">
        <v>104</v>
      </c>
      <c r="E717" s="4" t="s">
        <v>435</v>
      </c>
      <c r="F717" s="4" t="s">
        <v>301</v>
      </c>
      <c r="H717" s="4">
        <v>26237029.109999999</v>
      </c>
      <c r="I717" s="4">
        <v>11865232.93</v>
      </c>
      <c r="J717" s="4">
        <v>3504515.19</v>
      </c>
      <c r="K717" s="4">
        <v>626898.01</v>
      </c>
      <c r="L717" s="4">
        <v>0</v>
      </c>
      <c r="M717" s="4">
        <v>308.75</v>
      </c>
      <c r="N717" s="4">
        <v>26092561.760000002</v>
      </c>
      <c r="O717" s="4">
        <v>11858438.289999999</v>
      </c>
      <c r="P717" s="4">
        <v>4129226.79</v>
      </c>
      <c r="Q717" s="4">
        <v>0</v>
      </c>
      <c r="R717" s="4">
        <v>6794.64</v>
      </c>
      <c r="S717" s="4">
        <v>56565.71</v>
      </c>
      <c r="T717" s="4">
        <v>358221.53</v>
      </c>
      <c r="U717" s="4">
        <v>414787.24</v>
      </c>
      <c r="V717" s="4">
        <v>56565.71</v>
      </c>
      <c r="W717" s="4">
        <v>0</v>
      </c>
      <c r="X717" s="4">
        <v>0</v>
      </c>
      <c r="Y717" s="4">
        <v>31298.54</v>
      </c>
      <c r="Z717" s="4">
        <v>4916.9799999999996</v>
      </c>
      <c r="AA717" s="4">
        <v>0</v>
      </c>
      <c r="AB717" s="4">
        <v>0</v>
      </c>
      <c r="AC717" s="4">
        <v>0</v>
      </c>
      <c r="AE717" s="4" t="s">
        <v>182</v>
      </c>
      <c r="AF717" s="4" t="s">
        <v>288</v>
      </c>
      <c r="AG717" s="4" t="s">
        <v>289</v>
      </c>
      <c r="AH717" s="4" t="s">
        <v>270</v>
      </c>
      <c r="AJ717" s="4" t="s">
        <v>288</v>
      </c>
      <c r="AK717" s="4" t="s">
        <v>302</v>
      </c>
      <c r="AL717" s="4" t="s">
        <v>359</v>
      </c>
      <c r="AM717" s="4" t="s">
        <v>389</v>
      </c>
      <c r="AO717" s="4">
        <v>117</v>
      </c>
      <c r="AP717" s="4">
        <v>10</v>
      </c>
      <c r="AQ717" s="4">
        <v>101030</v>
      </c>
      <c r="AR717" s="4">
        <v>2043</v>
      </c>
      <c r="AS717" s="4">
        <v>7</v>
      </c>
      <c r="AU717" s="4">
        <v>1</v>
      </c>
      <c r="AV717" s="4">
        <v>4</v>
      </c>
      <c r="AW717" s="4">
        <v>5</v>
      </c>
      <c r="AX717" s="4">
        <v>23</v>
      </c>
      <c r="AZ717" s="4">
        <v>1</v>
      </c>
      <c r="BA717" s="4">
        <v>6</v>
      </c>
      <c r="BB717" s="4">
        <v>100</v>
      </c>
      <c r="BC717" s="4">
        <v>16</v>
      </c>
      <c r="BD717" s="4">
        <v>0</v>
      </c>
      <c r="BE717" s="4">
        <v>0</v>
      </c>
      <c r="BF717" s="4">
        <v>-366833060</v>
      </c>
      <c r="BJ717" s="6">
        <v>2015</v>
      </c>
      <c r="BK717" s="7">
        <f t="shared" si="26"/>
        <v>7729211.4999999991</v>
      </c>
      <c r="BL717" s="4" t="str">
        <f t="shared" si="27"/>
        <v>Utility Steam Production</v>
      </c>
    </row>
    <row r="718" spans="1:64" hidden="1" x14ac:dyDescent="0.2">
      <c r="A718" s="4">
        <v>2020</v>
      </c>
      <c r="B718" s="4" t="s">
        <v>11</v>
      </c>
      <c r="C718" s="4" t="s">
        <v>178</v>
      </c>
      <c r="D718" s="4" t="s">
        <v>104</v>
      </c>
      <c r="E718" s="4" t="s">
        <v>436</v>
      </c>
      <c r="F718" s="4" t="s">
        <v>301</v>
      </c>
      <c r="H718" s="4">
        <v>6117015.2999999998</v>
      </c>
      <c r="I718" s="4">
        <v>0</v>
      </c>
      <c r="J718" s="4">
        <v>0</v>
      </c>
      <c r="K718" s="4">
        <v>0</v>
      </c>
      <c r="L718" s="4">
        <v>0</v>
      </c>
      <c r="M718" s="4">
        <v>282.69</v>
      </c>
      <c r="N718" s="4">
        <v>6108709.5199999996</v>
      </c>
      <c r="O718" s="4">
        <v>0</v>
      </c>
      <c r="P718" s="4">
        <v>0</v>
      </c>
      <c r="Q718" s="4">
        <v>0</v>
      </c>
      <c r="R718" s="4">
        <v>0</v>
      </c>
      <c r="S718" s="4">
        <v>0</v>
      </c>
      <c r="T718" s="4">
        <v>0</v>
      </c>
      <c r="U718" s="4">
        <v>0</v>
      </c>
      <c r="V718" s="4">
        <v>0</v>
      </c>
      <c r="W718" s="4">
        <v>0</v>
      </c>
      <c r="X718" s="4">
        <v>0</v>
      </c>
      <c r="Y718" s="4">
        <v>1799.43</v>
      </c>
      <c r="Z718" s="4">
        <v>282.69</v>
      </c>
      <c r="AA718" s="4">
        <v>0</v>
      </c>
      <c r="AB718" s="4">
        <v>0</v>
      </c>
      <c r="AC718" s="4">
        <v>0</v>
      </c>
      <c r="AE718" s="4" t="s">
        <v>182</v>
      </c>
      <c r="AF718" s="4" t="s">
        <v>288</v>
      </c>
      <c r="AG718" s="4" t="s">
        <v>289</v>
      </c>
      <c r="AH718" s="4" t="s">
        <v>185</v>
      </c>
      <c r="AJ718" s="4" t="s">
        <v>288</v>
      </c>
      <c r="AK718" s="4" t="s">
        <v>302</v>
      </c>
      <c r="AM718" s="4" t="s">
        <v>389</v>
      </c>
      <c r="AO718" s="4">
        <v>117</v>
      </c>
      <c r="AP718" s="4">
        <v>10</v>
      </c>
      <c r="AQ718" s="4">
        <v>101030</v>
      </c>
      <c r="AR718" s="4">
        <v>2042</v>
      </c>
      <c r="AS718" s="4">
        <v>7</v>
      </c>
      <c r="AU718" s="4">
        <v>1</v>
      </c>
      <c r="AV718" s="4">
        <v>4</v>
      </c>
      <c r="AW718" s="4">
        <v>5</v>
      </c>
      <c r="AX718" s="4">
        <v>24</v>
      </c>
      <c r="AZ718" s="4">
        <v>1</v>
      </c>
      <c r="BA718" s="4">
        <v>6</v>
      </c>
      <c r="BC718" s="4">
        <v>16</v>
      </c>
      <c r="BD718" s="4">
        <v>0</v>
      </c>
      <c r="BE718" s="4">
        <v>0</v>
      </c>
      <c r="BF718" s="4">
        <v>-366833101</v>
      </c>
      <c r="BJ718" s="6">
        <v>2015</v>
      </c>
      <c r="BK718" s="7">
        <f t="shared" si="26"/>
        <v>0</v>
      </c>
      <c r="BL718" s="4" t="str">
        <f t="shared" si="27"/>
        <v>Utility Steam Production</v>
      </c>
    </row>
    <row r="719" spans="1:64" hidden="1" x14ac:dyDescent="0.2">
      <c r="A719" s="4">
        <v>2020</v>
      </c>
      <c r="B719" s="4" t="s">
        <v>11</v>
      </c>
      <c r="C719" s="4" t="s">
        <v>178</v>
      </c>
      <c r="D719" s="4" t="s">
        <v>428</v>
      </c>
      <c r="E719" s="4" t="s">
        <v>437</v>
      </c>
      <c r="F719" s="4" t="s">
        <v>303</v>
      </c>
      <c r="H719" s="4">
        <v>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>
        <v>0</v>
      </c>
      <c r="Q719" s="4">
        <v>0</v>
      </c>
      <c r="R719" s="4">
        <v>0</v>
      </c>
      <c r="S719" s="4">
        <v>0</v>
      </c>
      <c r="T719" s="4">
        <v>0</v>
      </c>
      <c r="U719" s="4">
        <v>0</v>
      </c>
      <c r="V719" s="4">
        <v>0</v>
      </c>
      <c r="W719" s="4">
        <v>0</v>
      </c>
      <c r="X719" s="4">
        <v>0</v>
      </c>
      <c r="Y719" s="4">
        <v>0</v>
      </c>
      <c r="Z719" s="4">
        <v>0</v>
      </c>
      <c r="AA719" s="4">
        <v>0</v>
      </c>
      <c r="AB719" s="4">
        <v>0</v>
      </c>
      <c r="AC719" s="4">
        <v>0</v>
      </c>
      <c r="AE719" s="4" t="s">
        <v>182</v>
      </c>
      <c r="AF719" s="4" t="s">
        <v>288</v>
      </c>
      <c r="AG719" s="4" t="s">
        <v>289</v>
      </c>
      <c r="AH719" s="4" t="s">
        <v>270</v>
      </c>
      <c r="AJ719" s="4" t="s">
        <v>288</v>
      </c>
      <c r="AK719" s="4" t="s">
        <v>304</v>
      </c>
      <c r="AM719" s="4" t="s">
        <v>187</v>
      </c>
      <c r="AO719" s="4">
        <v>117</v>
      </c>
      <c r="AP719" s="4">
        <v>10</v>
      </c>
      <c r="AQ719" s="4">
        <v>8015156</v>
      </c>
      <c r="AR719" s="4">
        <v>85</v>
      </c>
      <c r="AS719" s="4">
        <v>3</v>
      </c>
      <c r="AU719" s="4">
        <v>1</v>
      </c>
      <c r="AV719" s="4">
        <v>4</v>
      </c>
      <c r="AW719" s="4">
        <v>5</v>
      </c>
      <c r="AX719" s="4">
        <v>23</v>
      </c>
      <c r="AZ719" s="4">
        <v>1</v>
      </c>
      <c r="BA719" s="4">
        <v>3</v>
      </c>
      <c r="BC719" s="4">
        <v>0</v>
      </c>
      <c r="BD719" s="4">
        <v>0</v>
      </c>
      <c r="BE719" s="4">
        <v>0</v>
      </c>
      <c r="BF719" s="4">
        <v>-366833099</v>
      </c>
      <c r="BJ719" s="6">
        <v>2016</v>
      </c>
      <c r="BK719" s="7">
        <f t="shared" si="26"/>
        <v>0</v>
      </c>
      <c r="BL719" s="4" t="str">
        <f t="shared" si="27"/>
        <v>Synthetic Railcars</v>
      </c>
    </row>
    <row r="720" spans="1:64" hidden="1" x14ac:dyDescent="0.2">
      <c r="A720" s="4">
        <v>2020</v>
      </c>
      <c r="B720" s="4" t="s">
        <v>11</v>
      </c>
      <c r="C720" s="4" t="s">
        <v>178</v>
      </c>
      <c r="D720" s="4" t="s">
        <v>371</v>
      </c>
      <c r="E720" s="4" t="s">
        <v>437</v>
      </c>
      <c r="F720" s="4" t="s">
        <v>348</v>
      </c>
      <c r="H720" s="4">
        <v>0</v>
      </c>
      <c r="I720" s="4">
        <v>22403.919999999998</v>
      </c>
      <c r="J720" s="4">
        <v>18532.509999999998</v>
      </c>
      <c r="K720" s="4">
        <v>2580.9299999999998</v>
      </c>
      <c r="L720" s="4">
        <v>0</v>
      </c>
      <c r="M720" s="4">
        <v>0</v>
      </c>
      <c r="N720" s="4">
        <v>0</v>
      </c>
      <c r="O720" s="4">
        <v>22403.919999999998</v>
      </c>
      <c r="P720" s="4">
        <v>21113.439999999999</v>
      </c>
      <c r="Q720" s="4">
        <v>0</v>
      </c>
      <c r="R720" s="4">
        <v>0</v>
      </c>
      <c r="S720" s="4">
        <v>0</v>
      </c>
      <c r="T720" s="4">
        <v>0</v>
      </c>
      <c r="U720" s="4">
        <v>0</v>
      </c>
      <c r="V720" s="4">
        <v>0</v>
      </c>
      <c r="W720" s="4">
        <v>0</v>
      </c>
      <c r="X720" s="4">
        <v>0</v>
      </c>
      <c r="Y720" s="4">
        <v>0</v>
      </c>
      <c r="Z720" s="4">
        <v>0</v>
      </c>
      <c r="AA720" s="4">
        <v>0</v>
      </c>
      <c r="AB720" s="4">
        <v>0</v>
      </c>
      <c r="AC720" s="4">
        <v>0</v>
      </c>
      <c r="AE720" s="4" t="s">
        <v>182</v>
      </c>
      <c r="AG720" s="4" t="s">
        <v>289</v>
      </c>
      <c r="AH720" s="4" t="s">
        <v>270</v>
      </c>
      <c r="AJ720" s="4" t="s">
        <v>288</v>
      </c>
      <c r="AK720" s="4" t="s">
        <v>349</v>
      </c>
      <c r="AM720" s="4" t="s">
        <v>187</v>
      </c>
      <c r="AO720" s="4">
        <v>117</v>
      </c>
      <c r="AP720" s="4">
        <v>10</v>
      </c>
      <c r="AQ720" s="4">
        <v>8015154</v>
      </c>
      <c r="AR720" s="4">
        <v>85</v>
      </c>
      <c r="AS720" s="4">
        <v>2</v>
      </c>
      <c r="AU720" s="4">
        <v>1</v>
      </c>
      <c r="AW720" s="4">
        <v>5</v>
      </c>
      <c r="AX720" s="4">
        <v>23</v>
      </c>
      <c r="AZ720" s="4">
        <v>1</v>
      </c>
      <c r="BA720" s="4">
        <v>2</v>
      </c>
      <c r="BC720" s="4">
        <v>0</v>
      </c>
      <c r="BD720" s="4">
        <v>0</v>
      </c>
      <c r="BE720" s="4">
        <v>0</v>
      </c>
      <c r="BF720" s="4">
        <v>-366833098</v>
      </c>
      <c r="BJ720" s="6">
        <v>2016</v>
      </c>
      <c r="BK720" s="7">
        <f t="shared" si="26"/>
        <v>1290.4799999999996</v>
      </c>
      <c r="BL720" s="4" t="str">
        <f t="shared" si="27"/>
        <v>Synthetic Vehicles &amp; IT</v>
      </c>
    </row>
    <row r="721" spans="1:64" hidden="1" x14ac:dyDescent="0.2">
      <c r="A721" s="4">
        <v>2020</v>
      </c>
      <c r="B721" s="4" t="s">
        <v>11</v>
      </c>
      <c r="C721" s="4" t="s">
        <v>178</v>
      </c>
      <c r="D721" s="4" t="s">
        <v>112</v>
      </c>
      <c r="E721" s="4" t="s">
        <v>437</v>
      </c>
      <c r="F721" s="4" t="s">
        <v>303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>
        <v>0</v>
      </c>
      <c r="Q721" s="4">
        <v>0</v>
      </c>
      <c r="R721" s="4">
        <v>0</v>
      </c>
      <c r="S721" s="4">
        <v>0</v>
      </c>
      <c r="T721" s="4">
        <v>0</v>
      </c>
      <c r="U721" s="4">
        <v>0</v>
      </c>
      <c r="V721" s="4">
        <v>0</v>
      </c>
      <c r="W721" s="4">
        <v>0</v>
      </c>
      <c r="X721" s="4">
        <v>0</v>
      </c>
      <c r="Y721" s="4">
        <v>0</v>
      </c>
      <c r="Z721" s="4">
        <v>0</v>
      </c>
      <c r="AA721" s="4">
        <v>0</v>
      </c>
      <c r="AB721" s="4">
        <v>0</v>
      </c>
      <c r="AC721" s="4">
        <v>0</v>
      </c>
      <c r="AG721" s="4" t="s">
        <v>289</v>
      </c>
      <c r="AH721" s="4" t="s">
        <v>289</v>
      </c>
      <c r="AJ721" s="4" t="s">
        <v>288</v>
      </c>
      <c r="AK721" s="4" t="s">
        <v>304</v>
      </c>
      <c r="AM721" s="4" t="s">
        <v>187</v>
      </c>
      <c r="AO721" s="4">
        <v>117</v>
      </c>
      <c r="AP721" s="4">
        <v>10</v>
      </c>
      <c r="AQ721" s="4">
        <v>109040</v>
      </c>
      <c r="AR721" s="4">
        <v>85</v>
      </c>
      <c r="AS721" s="4">
        <v>3</v>
      </c>
      <c r="AW721" s="4">
        <v>5</v>
      </c>
      <c r="AX721" s="4">
        <v>5</v>
      </c>
      <c r="AZ721" s="4">
        <v>1</v>
      </c>
      <c r="BA721" s="4">
        <v>3</v>
      </c>
      <c r="BC721" s="4">
        <v>0</v>
      </c>
      <c r="BD721" s="4">
        <v>0</v>
      </c>
      <c r="BE721" s="4">
        <v>0</v>
      </c>
      <c r="BF721" s="4">
        <v>-366833056</v>
      </c>
      <c r="BJ721" s="6">
        <v>2016</v>
      </c>
      <c r="BK721" s="7">
        <f t="shared" si="26"/>
        <v>0</v>
      </c>
      <c r="BL721" s="4" t="str">
        <f t="shared" si="27"/>
        <v>Utility General Plant</v>
      </c>
    </row>
    <row r="722" spans="1:64" hidden="1" x14ac:dyDescent="0.2">
      <c r="A722" s="4">
        <v>2020</v>
      </c>
      <c r="B722" s="4" t="s">
        <v>11</v>
      </c>
      <c r="C722" s="4" t="s">
        <v>178</v>
      </c>
      <c r="D722" s="4" t="s">
        <v>104</v>
      </c>
      <c r="E722" s="4" t="s">
        <v>437</v>
      </c>
      <c r="F722" s="4" t="s">
        <v>301</v>
      </c>
      <c r="H722" s="4">
        <v>0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>
        <v>0</v>
      </c>
      <c r="Q722" s="4">
        <v>0</v>
      </c>
      <c r="R722" s="4">
        <v>0</v>
      </c>
      <c r="S722" s="4">
        <v>0</v>
      </c>
      <c r="T722" s="4">
        <v>0</v>
      </c>
      <c r="U722" s="4">
        <v>0</v>
      </c>
      <c r="V722" s="4">
        <v>0</v>
      </c>
      <c r="W722" s="4">
        <v>0</v>
      </c>
      <c r="X722" s="4">
        <v>0</v>
      </c>
      <c r="Y722" s="4">
        <v>0</v>
      </c>
      <c r="Z722" s="4">
        <v>0</v>
      </c>
      <c r="AA722" s="4">
        <v>0</v>
      </c>
      <c r="AB722" s="4">
        <v>0</v>
      </c>
      <c r="AC722" s="4">
        <v>0</v>
      </c>
      <c r="AG722" s="4" t="s">
        <v>289</v>
      </c>
      <c r="AH722" s="4" t="s">
        <v>289</v>
      </c>
      <c r="AJ722" s="4" t="s">
        <v>288</v>
      </c>
      <c r="AK722" s="4" t="s">
        <v>302</v>
      </c>
      <c r="AM722" s="4" t="s">
        <v>187</v>
      </c>
      <c r="AO722" s="4">
        <v>117</v>
      </c>
      <c r="AP722" s="4">
        <v>10</v>
      </c>
      <c r="AQ722" s="4">
        <v>101030</v>
      </c>
      <c r="AR722" s="4">
        <v>85</v>
      </c>
      <c r="AS722" s="4">
        <v>7</v>
      </c>
      <c r="AW722" s="4">
        <v>5</v>
      </c>
      <c r="AX722" s="4">
        <v>5</v>
      </c>
      <c r="AZ722" s="4">
        <v>1</v>
      </c>
      <c r="BA722" s="4">
        <v>6</v>
      </c>
      <c r="BC722" s="4">
        <v>0</v>
      </c>
      <c r="BD722" s="4">
        <v>0</v>
      </c>
      <c r="BE722" s="4">
        <v>0</v>
      </c>
      <c r="BF722" s="4">
        <v>-366833100</v>
      </c>
      <c r="BJ722" s="6">
        <v>2016</v>
      </c>
      <c r="BK722" s="7">
        <f t="shared" si="26"/>
        <v>0</v>
      </c>
      <c r="BL722" s="4" t="str">
        <f t="shared" si="27"/>
        <v>Utility Steam Production</v>
      </c>
    </row>
    <row r="723" spans="1:64" hidden="1" x14ac:dyDescent="0.2">
      <c r="A723" s="4">
        <v>2020</v>
      </c>
      <c r="B723" s="4" t="s">
        <v>11</v>
      </c>
      <c r="C723" s="4" t="s">
        <v>178</v>
      </c>
      <c r="D723" s="4" t="s">
        <v>334</v>
      </c>
      <c r="E723" s="4" t="s">
        <v>438</v>
      </c>
      <c r="F723" s="4" t="s">
        <v>336</v>
      </c>
      <c r="H723" s="4">
        <v>0</v>
      </c>
      <c r="I723" s="4">
        <v>233</v>
      </c>
      <c r="J723" s="4">
        <v>233</v>
      </c>
      <c r="K723" s="4">
        <v>0</v>
      </c>
      <c r="L723" s="4">
        <v>0</v>
      </c>
      <c r="M723" s="4">
        <v>0</v>
      </c>
      <c r="N723" s="4">
        <v>0</v>
      </c>
      <c r="O723" s="4">
        <v>233</v>
      </c>
      <c r="P723" s="4">
        <v>233</v>
      </c>
      <c r="Q723" s="4">
        <v>0</v>
      </c>
      <c r="R723" s="4">
        <v>0</v>
      </c>
      <c r="S723" s="4">
        <v>0</v>
      </c>
      <c r="T723" s="4">
        <v>0</v>
      </c>
      <c r="U723" s="4">
        <v>0</v>
      </c>
      <c r="V723" s="4">
        <v>0</v>
      </c>
      <c r="W723" s="4">
        <v>0</v>
      </c>
      <c r="X723" s="4">
        <v>0</v>
      </c>
      <c r="Y723" s="4">
        <v>0</v>
      </c>
      <c r="Z723" s="4">
        <v>0</v>
      </c>
      <c r="AA723" s="4">
        <v>0</v>
      </c>
      <c r="AB723" s="4">
        <v>0</v>
      </c>
      <c r="AC723" s="4">
        <v>0</v>
      </c>
      <c r="AG723" s="4" t="s">
        <v>289</v>
      </c>
      <c r="AH723" s="4" t="s">
        <v>270</v>
      </c>
      <c r="AJ723" s="4" t="s">
        <v>190</v>
      </c>
      <c r="AK723" s="4" t="s">
        <v>337</v>
      </c>
      <c r="AL723" s="4" t="s">
        <v>359</v>
      </c>
      <c r="AM723" s="4" t="s">
        <v>187</v>
      </c>
      <c r="AO723" s="4">
        <v>117</v>
      </c>
      <c r="AP723" s="4">
        <v>10</v>
      </c>
      <c r="AQ723" s="4">
        <v>8015103</v>
      </c>
      <c r="AR723" s="4">
        <v>2044</v>
      </c>
      <c r="AS723" s="4">
        <v>712</v>
      </c>
      <c r="AW723" s="4">
        <v>5</v>
      </c>
      <c r="AX723" s="4">
        <v>23</v>
      </c>
      <c r="AZ723" s="4">
        <v>3</v>
      </c>
      <c r="BA723" s="4">
        <v>1</v>
      </c>
      <c r="BB723" s="4">
        <v>100</v>
      </c>
      <c r="BC723" s="4">
        <v>0</v>
      </c>
      <c r="BD723" s="4">
        <v>0</v>
      </c>
      <c r="BE723" s="4">
        <v>0</v>
      </c>
      <c r="BF723" s="4">
        <v>-366833096</v>
      </c>
      <c r="BJ723" s="6">
        <v>2016</v>
      </c>
      <c r="BK723" s="7">
        <f t="shared" si="26"/>
        <v>0</v>
      </c>
      <c r="BL723" s="4" t="str">
        <f t="shared" si="27"/>
        <v>Software</v>
      </c>
    </row>
    <row r="724" spans="1:64" hidden="1" x14ac:dyDescent="0.2">
      <c r="A724" s="4">
        <v>2020</v>
      </c>
      <c r="B724" s="4" t="s">
        <v>11</v>
      </c>
      <c r="C724" s="4" t="s">
        <v>178</v>
      </c>
      <c r="D724" s="4" t="s">
        <v>428</v>
      </c>
      <c r="E724" s="4" t="s">
        <v>438</v>
      </c>
      <c r="F724" s="4" t="s">
        <v>303</v>
      </c>
      <c r="H724" s="4">
        <v>0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>
        <v>0</v>
      </c>
      <c r="Q724" s="4">
        <v>0</v>
      </c>
      <c r="R724" s="4">
        <v>0</v>
      </c>
      <c r="S724" s="4">
        <v>0</v>
      </c>
      <c r="T724" s="4">
        <v>0</v>
      </c>
      <c r="U724" s="4">
        <v>0</v>
      </c>
      <c r="V724" s="4">
        <v>0</v>
      </c>
      <c r="W724" s="4">
        <v>0</v>
      </c>
      <c r="X724" s="4">
        <v>0</v>
      </c>
      <c r="Y724" s="4">
        <v>0</v>
      </c>
      <c r="Z724" s="4">
        <v>0</v>
      </c>
      <c r="AA724" s="4">
        <v>0</v>
      </c>
      <c r="AB724" s="4">
        <v>0</v>
      </c>
      <c r="AC724" s="4">
        <v>0</v>
      </c>
      <c r="AE724" s="4" t="s">
        <v>182</v>
      </c>
      <c r="AF724" s="4" t="s">
        <v>288</v>
      </c>
      <c r="AG724" s="4" t="s">
        <v>289</v>
      </c>
      <c r="AH724" s="4" t="s">
        <v>270</v>
      </c>
      <c r="AJ724" s="4" t="s">
        <v>288</v>
      </c>
      <c r="AK724" s="4" t="s">
        <v>304</v>
      </c>
      <c r="AL724" s="4" t="s">
        <v>359</v>
      </c>
      <c r="AM724" s="4" t="s">
        <v>187</v>
      </c>
      <c r="AO724" s="4">
        <v>117</v>
      </c>
      <c r="AP724" s="4">
        <v>10</v>
      </c>
      <c r="AQ724" s="4">
        <v>8015156</v>
      </c>
      <c r="AR724" s="4">
        <v>2044</v>
      </c>
      <c r="AS724" s="4">
        <v>3</v>
      </c>
      <c r="AU724" s="4">
        <v>1</v>
      </c>
      <c r="AV724" s="4">
        <v>4</v>
      </c>
      <c r="AW724" s="4">
        <v>5</v>
      </c>
      <c r="AX724" s="4">
        <v>23</v>
      </c>
      <c r="AZ724" s="4">
        <v>1</v>
      </c>
      <c r="BA724" s="4">
        <v>3</v>
      </c>
      <c r="BB724" s="4">
        <v>100</v>
      </c>
      <c r="BC724" s="4">
        <v>0</v>
      </c>
      <c r="BD724" s="4">
        <v>0</v>
      </c>
      <c r="BE724" s="4">
        <v>0</v>
      </c>
      <c r="BF724" s="4">
        <v>-366833095</v>
      </c>
      <c r="BJ724" s="6">
        <v>2016</v>
      </c>
      <c r="BK724" s="7">
        <f t="shared" si="26"/>
        <v>0</v>
      </c>
      <c r="BL724" s="4" t="str">
        <f t="shared" si="27"/>
        <v>Synthetic Railcars</v>
      </c>
    </row>
    <row r="725" spans="1:64" hidden="1" x14ac:dyDescent="0.2">
      <c r="A725" s="4">
        <v>2020</v>
      </c>
      <c r="B725" s="4" t="s">
        <v>11</v>
      </c>
      <c r="C725" s="4" t="s">
        <v>178</v>
      </c>
      <c r="D725" s="4" t="s">
        <v>371</v>
      </c>
      <c r="E725" s="4" t="s">
        <v>438</v>
      </c>
      <c r="F725" s="4" t="s">
        <v>348</v>
      </c>
      <c r="H725" s="4">
        <v>0</v>
      </c>
      <c r="I725" s="4">
        <v>92592.22</v>
      </c>
      <c r="J725" s="4">
        <v>76592.28</v>
      </c>
      <c r="K725" s="4">
        <v>10666.62</v>
      </c>
      <c r="L725" s="4">
        <v>0</v>
      </c>
      <c r="M725" s="4">
        <v>0</v>
      </c>
      <c r="N725" s="4">
        <v>0</v>
      </c>
      <c r="O725" s="4">
        <v>92592.22</v>
      </c>
      <c r="P725" s="4">
        <v>87258.9</v>
      </c>
      <c r="Q725" s="4">
        <v>0</v>
      </c>
      <c r="R725" s="4">
        <v>0</v>
      </c>
      <c r="S725" s="4">
        <v>0</v>
      </c>
      <c r="T725" s="4">
        <v>0</v>
      </c>
      <c r="U725" s="4">
        <v>0</v>
      </c>
      <c r="V725" s="4">
        <v>0</v>
      </c>
      <c r="W725" s="4">
        <v>0</v>
      </c>
      <c r="X725" s="4">
        <v>0</v>
      </c>
      <c r="Y725" s="4">
        <v>0</v>
      </c>
      <c r="Z725" s="4">
        <v>0</v>
      </c>
      <c r="AA725" s="4">
        <v>0</v>
      </c>
      <c r="AB725" s="4">
        <v>0</v>
      </c>
      <c r="AC725" s="4">
        <v>0</v>
      </c>
      <c r="AG725" s="4" t="s">
        <v>289</v>
      </c>
      <c r="AH725" s="4" t="s">
        <v>270</v>
      </c>
      <c r="AJ725" s="4" t="s">
        <v>288</v>
      </c>
      <c r="AK725" s="4" t="s">
        <v>349</v>
      </c>
      <c r="AL725" s="4" t="s">
        <v>359</v>
      </c>
      <c r="AM725" s="4" t="s">
        <v>187</v>
      </c>
      <c r="AO725" s="4">
        <v>117</v>
      </c>
      <c r="AP725" s="4">
        <v>10</v>
      </c>
      <c r="AQ725" s="4">
        <v>8015154</v>
      </c>
      <c r="AR725" s="4">
        <v>2044</v>
      </c>
      <c r="AS725" s="4">
        <v>2</v>
      </c>
      <c r="AW725" s="4">
        <v>5</v>
      </c>
      <c r="AX725" s="4">
        <v>23</v>
      </c>
      <c r="AZ725" s="4">
        <v>1</v>
      </c>
      <c r="BA725" s="4">
        <v>2</v>
      </c>
      <c r="BB725" s="4">
        <v>100</v>
      </c>
      <c r="BC725" s="4">
        <v>0</v>
      </c>
      <c r="BD725" s="4">
        <v>0</v>
      </c>
      <c r="BE725" s="4">
        <v>0</v>
      </c>
      <c r="BF725" s="4">
        <v>-366833094</v>
      </c>
      <c r="BJ725" s="6">
        <v>2016</v>
      </c>
      <c r="BK725" s="7">
        <f t="shared" si="26"/>
        <v>5333.320000000007</v>
      </c>
      <c r="BL725" s="4" t="str">
        <f t="shared" si="27"/>
        <v>Synthetic Vehicles &amp; IT</v>
      </c>
    </row>
    <row r="726" spans="1:64" hidden="1" x14ac:dyDescent="0.2">
      <c r="A726" s="4">
        <v>2020</v>
      </c>
      <c r="B726" s="4" t="s">
        <v>11</v>
      </c>
      <c r="C726" s="4" t="s">
        <v>178</v>
      </c>
      <c r="D726" s="4" t="s">
        <v>112</v>
      </c>
      <c r="E726" s="4" t="s">
        <v>438</v>
      </c>
      <c r="F726" s="4" t="s">
        <v>303</v>
      </c>
      <c r="H726" s="4">
        <v>7889.92</v>
      </c>
      <c r="I726" s="4">
        <v>3940.96</v>
      </c>
      <c r="J726" s="4">
        <v>2709.92</v>
      </c>
      <c r="K726" s="4">
        <v>351.73</v>
      </c>
      <c r="L726" s="4">
        <v>0</v>
      </c>
      <c r="M726" s="4">
        <v>0</v>
      </c>
      <c r="N726" s="4">
        <v>7889.92</v>
      </c>
      <c r="O726" s="4">
        <v>3940.96</v>
      </c>
      <c r="P726" s="4">
        <v>3061.65</v>
      </c>
      <c r="Q726" s="4">
        <v>0</v>
      </c>
      <c r="R726" s="4">
        <v>0</v>
      </c>
      <c r="S726" s="4">
        <v>0</v>
      </c>
      <c r="T726" s="4">
        <v>0</v>
      </c>
      <c r="U726" s="4">
        <v>0</v>
      </c>
      <c r="V726" s="4">
        <v>0</v>
      </c>
      <c r="W726" s="4">
        <v>0</v>
      </c>
      <c r="X726" s="4">
        <v>0</v>
      </c>
      <c r="Y726" s="4">
        <v>0</v>
      </c>
      <c r="Z726" s="4">
        <v>0</v>
      </c>
      <c r="AA726" s="4">
        <v>0</v>
      </c>
      <c r="AB726" s="4">
        <v>0</v>
      </c>
      <c r="AC726" s="4">
        <v>0</v>
      </c>
      <c r="AE726" s="4" t="s">
        <v>182</v>
      </c>
      <c r="AF726" s="4" t="s">
        <v>288</v>
      </c>
      <c r="AG726" s="4" t="s">
        <v>289</v>
      </c>
      <c r="AH726" s="4" t="s">
        <v>270</v>
      </c>
      <c r="AJ726" s="4" t="s">
        <v>288</v>
      </c>
      <c r="AK726" s="4" t="s">
        <v>304</v>
      </c>
      <c r="AL726" s="4" t="s">
        <v>359</v>
      </c>
      <c r="AM726" s="4" t="s">
        <v>187</v>
      </c>
      <c r="AO726" s="4">
        <v>117</v>
      </c>
      <c r="AP726" s="4">
        <v>10</v>
      </c>
      <c r="AQ726" s="4">
        <v>109040</v>
      </c>
      <c r="AR726" s="4">
        <v>2044</v>
      </c>
      <c r="AS726" s="4">
        <v>3</v>
      </c>
      <c r="AU726" s="4">
        <v>1</v>
      </c>
      <c r="AV726" s="4">
        <v>4</v>
      </c>
      <c r="AW726" s="4">
        <v>5</v>
      </c>
      <c r="AX726" s="4">
        <v>23</v>
      </c>
      <c r="AZ726" s="4">
        <v>1</v>
      </c>
      <c r="BA726" s="4">
        <v>3</v>
      </c>
      <c r="BB726" s="4">
        <v>100</v>
      </c>
      <c r="BC726" s="4">
        <v>0</v>
      </c>
      <c r="BD726" s="4">
        <v>0</v>
      </c>
      <c r="BE726" s="4">
        <v>0</v>
      </c>
      <c r="BF726" s="4">
        <v>-366833055</v>
      </c>
      <c r="BJ726" s="6">
        <v>2016</v>
      </c>
      <c r="BK726" s="7">
        <f t="shared" si="26"/>
        <v>879.31</v>
      </c>
      <c r="BL726" s="4" t="str">
        <f t="shared" si="27"/>
        <v>Utility General Plant</v>
      </c>
    </row>
    <row r="727" spans="1:64" hidden="1" x14ac:dyDescent="0.2">
      <c r="A727" s="4">
        <v>2020</v>
      </c>
      <c r="B727" s="4" t="s">
        <v>11</v>
      </c>
      <c r="C727" s="4" t="s">
        <v>178</v>
      </c>
      <c r="D727" s="4" t="s">
        <v>104</v>
      </c>
      <c r="E727" s="4" t="s">
        <v>438</v>
      </c>
      <c r="F727" s="4" t="s">
        <v>301</v>
      </c>
      <c r="H727" s="4">
        <v>65516489.369999997</v>
      </c>
      <c r="I727" s="4">
        <v>32946782.559999999</v>
      </c>
      <c r="J727" s="4">
        <v>7848912.0099999998</v>
      </c>
      <c r="K727" s="4">
        <v>1881955.07</v>
      </c>
      <c r="L727" s="4">
        <v>0</v>
      </c>
      <c r="M727" s="4">
        <v>-996.61</v>
      </c>
      <c r="N727" s="4">
        <v>65323583.770000003</v>
      </c>
      <c r="O727" s="4">
        <v>32936468.66</v>
      </c>
      <c r="P727" s="4">
        <v>9728115.3900000006</v>
      </c>
      <c r="Q727" s="4">
        <v>0</v>
      </c>
      <c r="R727" s="4">
        <v>10313.9</v>
      </c>
      <c r="S727" s="4">
        <v>85863.679999999993</v>
      </c>
      <c r="T727" s="4">
        <v>282010.63</v>
      </c>
      <c r="U727" s="4">
        <v>367874.31</v>
      </c>
      <c r="V727" s="4">
        <v>85863.679999999993</v>
      </c>
      <c r="W727" s="4">
        <v>0</v>
      </c>
      <c r="X727" s="4">
        <v>0</v>
      </c>
      <c r="Y727" s="4">
        <v>41792.58</v>
      </c>
      <c r="Z727" s="4">
        <v>6565.59</v>
      </c>
      <c r="AA727" s="4">
        <v>0</v>
      </c>
      <c r="AB727" s="4">
        <v>0</v>
      </c>
      <c r="AC727" s="4">
        <v>0</v>
      </c>
      <c r="AE727" s="4" t="s">
        <v>182</v>
      </c>
      <c r="AF727" s="4" t="s">
        <v>288</v>
      </c>
      <c r="AG727" s="4" t="s">
        <v>289</v>
      </c>
      <c r="AH727" s="4" t="s">
        <v>270</v>
      </c>
      <c r="AJ727" s="4" t="s">
        <v>288</v>
      </c>
      <c r="AK727" s="4" t="s">
        <v>302</v>
      </c>
      <c r="AL727" s="4" t="s">
        <v>359</v>
      </c>
      <c r="AM727" s="4" t="s">
        <v>389</v>
      </c>
      <c r="AO727" s="4">
        <v>117</v>
      </c>
      <c r="AP727" s="4">
        <v>10</v>
      </c>
      <c r="AQ727" s="4">
        <v>101030</v>
      </c>
      <c r="AR727" s="4">
        <v>2044</v>
      </c>
      <c r="AS727" s="4">
        <v>7</v>
      </c>
      <c r="AU727" s="4">
        <v>1</v>
      </c>
      <c r="AV727" s="4">
        <v>4</v>
      </c>
      <c r="AW727" s="4">
        <v>5</v>
      </c>
      <c r="AX727" s="4">
        <v>23</v>
      </c>
      <c r="AZ727" s="4">
        <v>1</v>
      </c>
      <c r="BA727" s="4">
        <v>6</v>
      </c>
      <c r="BB727" s="4">
        <v>100</v>
      </c>
      <c r="BC727" s="4">
        <v>16</v>
      </c>
      <c r="BD727" s="4">
        <v>0</v>
      </c>
      <c r="BE727" s="4">
        <v>0</v>
      </c>
      <c r="BF727" s="4">
        <v>-366833097</v>
      </c>
      <c r="BJ727" s="6">
        <v>2016</v>
      </c>
      <c r="BK727" s="7">
        <f t="shared" si="26"/>
        <v>23208353.27</v>
      </c>
      <c r="BL727" s="4" t="str">
        <f t="shared" si="27"/>
        <v>Utility Steam Production</v>
      </c>
    </row>
    <row r="728" spans="1:64" hidden="1" x14ac:dyDescent="0.2">
      <c r="A728" s="4">
        <v>2020</v>
      </c>
      <c r="B728" s="4" t="s">
        <v>11</v>
      </c>
      <c r="C728" s="4" t="s">
        <v>178</v>
      </c>
      <c r="D728" s="4" t="s">
        <v>104</v>
      </c>
      <c r="E728" s="4" t="s">
        <v>439</v>
      </c>
      <c r="F728" s="4" t="s">
        <v>301</v>
      </c>
      <c r="H728" s="4">
        <v>9930087.8800000008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  <c r="N728" s="4">
        <v>9930087.8800000008</v>
      </c>
      <c r="O728" s="4">
        <v>0</v>
      </c>
      <c r="P728" s="4">
        <v>0</v>
      </c>
      <c r="Q728" s="4">
        <v>0</v>
      </c>
      <c r="R728" s="4">
        <v>0</v>
      </c>
      <c r="S728" s="4">
        <v>0</v>
      </c>
      <c r="T728" s="4">
        <v>0</v>
      </c>
      <c r="U728" s="4">
        <v>0</v>
      </c>
      <c r="V728" s="4">
        <v>0</v>
      </c>
      <c r="W728" s="4">
        <v>0</v>
      </c>
      <c r="X728" s="4">
        <v>0</v>
      </c>
      <c r="Y728" s="4">
        <v>0</v>
      </c>
      <c r="Z728" s="4">
        <v>0</v>
      </c>
      <c r="AA728" s="4">
        <v>0</v>
      </c>
      <c r="AB728" s="4">
        <v>0</v>
      </c>
      <c r="AC728" s="4">
        <v>0</v>
      </c>
      <c r="AE728" s="4" t="s">
        <v>182</v>
      </c>
      <c r="AF728" s="4" t="s">
        <v>288</v>
      </c>
      <c r="AG728" s="4" t="s">
        <v>289</v>
      </c>
      <c r="AH728" s="4" t="s">
        <v>185</v>
      </c>
      <c r="AJ728" s="4" t="s">
        <v>288</v>
      </c>
      <c r="AK728" s="4" t="s">
        <v>302</v>
      </c>
      <c r="AM728" s="4" t="s">
        <v>187</v>
      </c>
      <c r="AO728" s="4">
        <v>117</v>
      </c>
      <c r="AP728" s="4">
        <v>10</v>
      </c>
      <c r="AQ728" s="4">
        <v>101030</v>
      </c>
      <c r="AR728" s="4">
        <v>2045</v>
      </c>
      <c r="AS728" s="4">
        <v>7</v>
      </c>
      <c r="AU728" s="4">
        <v>1</v>
      </c>
      <c r="AV728" s="4">
        <v>4</v>
      </c>
      <c r="AW728" s="4">
        <v>5</v>
      </c>
      <c r="AX728" s="4">
        <v>24</v>
      </c>
      <c r="AZ728" s="4">
        <v>1</v>
      </c>
      <c r="BA728" s="4">
        <v>6</v>
      </c>
      <c r="BC728" s="4">
        <v>0</v>
      </c>
      <c r="BD728" s="4">
        <v>0</v>
      </c>
      <c r="BE728" s="4">
        <v>0</v>
      </c>
      <c r="BF728" s="4">
        <v>-366833093</v>
      </c>
      <c r="BJ728" s="6">
        <v>2016</v>
      </c>
      <c r="BK728" s="7">
        <f t="shared" si="26"/>
        <v>0</v>
      </c>
      <c r="BL728" s="4" t="str">
        <f t="shared" si="27"/>
        <v>Utility Steam Production</v>
      </c>
    </row>
    <row r="729" spans="1:64" hidden="1" x14ac:dyDescent="0.2">
      <c r="A729" s="4">
        <v>2020</v>
      </c>
      <c r="B729" s="4" t="s">
        <v>11</v>
      </c>
      <c r="C729" s="4" t="s">
        <v>178</v>
      </c>
      <c r="D729" s="4" t="s">
        <v>428</v>
      </c>
      <c r="E729" s="4" t="s">
        <v>440</v>
      </c>
      <c r="F729" s="4" t="s">
        <v>303</v>
      </c>
      <c r="H729" s="4">
        <v>0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0</v>
      </c>
      <c r="S729" s="4">
        <v>0</v>
      </c>
      <c r="T729" s="4">
        <v>0</v>
      </c>
      <c r="U729" s="4">
        <v>0</v>
      </c>
      <c r="V729" s="4">
        <v>0</v>
      </c>
      <c r="W729" s="4">
        <v>0</v>
      </c>
      <c r="X729" s="4">
        <v>0</v>
      </c>
      <c r="Y729" s="4">
        <v>0</v>
      </c>
      <c r="Z729" s="4">
        <v>0</v>
      </c>
      <c r="AA729" s="4">
        <v>0</v>
      </c>
      <c r="AB729" s="4">
        <v>0</v>
      </c>
      <c r="AC729" s="4">
        <v>0</v>
      </c>
      <c r="AE729" s="4" t="s">
        <v>182</v>
      </c>
      <c r="AF729" s="4" t="s">
        <v>288</v>
      </c>
      <c r="AG729" s="4" t="s">
        <v>289</v>
      </c>
      <c r="AH729" s="4" t="s">
        <v>270</v>
      </c>
      <c r="AJ729" s="4" t="s">
        <v>288</v>
      </c>
      <c r="AK729" s="4" t="s">
        <v>304</v>
      </c>
      <c r="AM729" s="4" t="s">
        <v>187</v>
      </c>
      <c r="AO729" s="4">
        <v>117</v>
      </c>
      <c r="AP729" s="4">
        <v>10</v>
      </c>
      <c r="AQ729" s="4">
        <v>8015156</v>
      </c>
      <c r="AR729" s="4">
        <v>2016</v>
      </c>
      <c r="AS729" s="4">
        <v>3</v>
      </c>
      <c r="AU729" s="4">
        <v>1</v>
      </c>
      <c r="AV729" s="4">
        <v>4</v>
      </c>
      <c r="AW729" s="4">
        <v>5</v>
      </c>
      <c r="AX729" s="4">
        <v>23</v>
      </c>
      <c r="AZ729" s="4">
        <v>1</v>
      </c>
      <c r="BA729" s="4">
        <v>3</v>
      </c>
      <c r="BC729" s="4">
        <v>0</v>
      </c>
      <c r="BD729" s="4">
        <v>0</v>
      </c>
      <c r="BE729" s="4">
        <v>0</v>
      </c>
      <c r="BF729" s="4">
        <v>-366833129</v>
      </c>
      <c r="BJ729" s="6">
        <v>2017</v>
      </c>
      <c r="BK729" s="7">
        <f t="shared" si="26"/>
        <v>0</v>
      </c>
      <c r="BL729" s="4" t="str">
        <f t="shared" si="27"/>
        <v>Synthetic Railcars</v>
      </c>
    </row>
    <row r="730" spans="1:64" hidden="1" x14ac:dyDescent="0.2">
      <c r="A730" s="4">
        <v>2020</v>
      </c>
      <c r="B730" s="4" t="s">
        <v>11</v>
      </c>
      <c r="C730" s="4" t="s">
        <v>178</v>
      </c>
      <c r="D730" s="4" t="s">
        <v>371</v>
      </c>
      <c r="E730" s="4" t="s">
        <v>440</v>
      </c>
      <c r="F730" s="4" t="s">
        <v>348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>
        <v>0</v>
      </c>
      <c r="Q730" s="4">
        <v>0</v>
      </c>
      <c r="R730" s="4">
        <v>0</v>
      </c>
      <c r="S730" s="4">
        <v>0</v>
      </c>
      <c r="T730" s="4">
        <v>0</v>
      </c>
      <c r="U730" s="4">
        <v>0</v>
      </c>
      <c r="V730" s="4">
        <v>0</v>
      </c>
      <c r="W730" s="4">
        <v>0</v>
      </c>
      <c r="X730" s="4">
        <v>0</v>
      </c>
      <c r="Y730" s="4">
        <v>0</v>
      </c>
      <c r="Z730" s="4">
        <v>0</v>
      </c>
      <c r="AA730" s="4">
        <v>0</v>
      </c>
      <c r="AB730" s="4">
        <v>0</v>
      </c>
      <c r="AC730" s="4">
        <v>0</v>
      </c>
      <c r="AE730" s="4" t="s">
        <v>182</v>
      </c>
      <c r="AG730" s="4" t="s">
        <v>289</v>
      </c>
      <c r="AH730" s="4" t="s">
        <v>270</v>
      </c>
      <c r="AJ730" s="4" t="s">
        <v>288</v>
      </c>
      <c r="AK730" s="4" t="s">
        <v>349</v>
      </c>
      <c r="AM730" s="4" t="s">
        <v>187</v>
      </c>
      <c r="AO730" s="4">
        <v>117</v>
      </c>
      <c r="AP730" s="4">
        <v>10</v>
      </c>
      <c r="AQ730" s="4">
        <v>8015154</v>
      </c>
      <c r="AR730" s="4">
        <v>2016</v>
      </c>
      <c r="AS730" s="4">
        <v>2</v>
      </c>
      <c r="AU730" s="4">
        <v>1</v>
      </c>
      <c r="AW730" s="4">
        <v>5</v>
      </c>
      <c r="AX730" s="4">
        <v>23</v>
      </c>
      <c r="AZ730" s="4">
        <v>1</v>
      </c>
      <c r="BA730" s="4">
        <v>2</v>
      </c>
      <c r="BC730" s="4">
        <v>0</v>
      </c>
      <c r="BD730" s="4">
        <v>0</v>
      </c>
      <c r="BE730" s="4">
        <v>0</v>
      </c>
      <c r="BF730" s="4">
        <v>-366833128</v>
      </c>
      <c r="BJ730" s="6">
        <v>2017</v>
      </c>
      <c r="BK730" s="7">
        <f t="shared" si="26"/>
        <v>0</v>
      </c>
      <c r="BL730" s="4" t="str">
        <f t="shared" si="27"/>
        <v>Synthetic Vehicles &amp; IT</v>
      </c>
    </row>
    <row r="731" spans="1:64" hidden="1" x14ac:dyDescent="0.2">
      <c r="A731" s="4">
        <v>2020</v>
      </c>
      <c r="B731" s="4" t="s">
        <v>11</v>
      </c>
      <c r="C731" s="4" t="s">
        <v>178</v>
      </c>
      <c r="D731" s="4" t="s">
        <v>371</v>
      </c>
      <c r="E731" s="4" t="s">
        <v>440</v>
      </c>
      <c r="F731" s="4" t="s">
        <v>348</v>
      </c>
      <c r="H731" s="4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0</v>
      </c>
      <c r="S731" s="4">
        <v>0</v>
      </c>
      <c r="T731" s="4">
        <v>0</v>
      </c>
      <c r="U731" s="4">
        <v>0</v>
      </c>
      <c r="V731" s="4">
        <v>0</v>
      </c>
      <c r="W731" s="4">
        <v>0</v>
      </c>
      <c r="X731" s="4">
        <v>0</v>
      </c>
      <c r="Y731" s="4">
        <v>0</v>
      </c>
      <c r="Z731" s="4">
        <v>0</v>
      </c>
      <c r="AA731" s="4">
        <v>0</v>
      </c>
      <c r="AB731" s="4">
        <v>0</v>
      </c>
      <c r="AC731" s="4">
        <v>0</v>
      </c>
      <c r="AE731" s="4" t="s">
        <v>182</v>
      </c>
      <c r="AG731" s="4" t="s">
        <v>289</v>
      </c>
      <c r="AH731" s="4" t="s">
        <v>270</v>
      </c>
      <c r="AJ731" s="4" t="s">
        <v>288</v>
      </c>
      <c r="AK731" s="4" t="s">
        <v>349</v>
      </c>
      <c r="AM731" s="4" t="s">
        <v>187</v>
      </c>
      <c r="AO731" s="4">
        <v>117</v>
      </c>
      <c r="AP731" s="4">
        <v>10</v>
      </c>
      <c r="AQ731" s="4">
        <v>8015154</v>
      </c>
      <c r="AR731" s="4">
        <v>2016</v>
      </c>
      <c r="AS731" s="4">
        <v>2</v>
      </c>
      <c r="AU731" s="4">
        <v>1</v>
      </c>
      <c r="AW731" s="4">
        <v>5</v>
      </c>
      <c r="AX731" s="4">
        <v>23</v>
      </c>
      <c r="AZ731" s="4">
        <v>1</v>
      </c>
      <c r="BA731" s="4">
        <v>2</v>
      </c>
      <c r="BC731" s="4">
        <v>0</v>
      </c>
      <c r="BD731" s="4">
        <v>0</v>
      </c>
      <c r="BE731" s="4">
        <v>0</v>
      </c>
      <c r="BF731" s="4">
        <v>-366833109</v>
      </c>
      <c r="BJ731" s="6">
        <v>2017</v>
      </c>
      <c r="BK731" s="7">
        <f t="shared" si="26"/>
        <v>0</v>
      </c>
      <c r="BL731" s="4" t="str">
        <f t="shared" si="27"/>
        <v>Synthetic Vehicles &amp; IT</v>
      </c>
    </row>
    <row r="732" spans="1:64" hidden="1" x14ac:dyDescent="0.2">
      <c r="A732" s="4">
        <v>2020</v>
      </c>
      <c r="B732" s="4" t="s">
        <v>11</v>
      </c>
      <c r="C732" s="4" t="s">
        <v>178</v>
      </c>
      <c r="D732" s="4" t="s">
        <v>112</v>
      </c>
      <c r="E732" s="4" t="s">
        <v>440</v>
      </c>
      <c r="F732" s="4" t="s">
        <v>303</v>
      </c>
      <c r="H732" s="4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  <c r="S732" s="4">
        <v>0</v>
      </c>
      <c r="T732" s="4">
        <v>0</v>
      </c>
      <c r="U732" s="4">
        <v>0</v>
      </c>
      <c r="V732" s="4">
        <v>0</v>
      </c>
      <c r="W732" s="4">
        <v>0</v>
      </c>
      <c r="X732" s="4">
        <v>0</v>
      </c>
      <c r="Y732" s="4">
        <v>0</v>
      </c>
      <c r="Z732" s="4">
        <v>0</v>
      </c>
      <c r="AA732" s="4">
        <v>0</v>
      </c>
      <c r="AB732" s="4">
        <v>0</v>
      </c>
      <c r="AC732" s="4">
        <v>0</v>
      </c>
      <c r="AG732" s="4" t="s">
        <v>289</v>
      </c>
      <c r="AH732" s="4" t="s">
        <v>289</v>
      </c>
      <c r="AJ732" s="4" t="s">
        <v>288</v>
      </c>
      <c r="AK732" s="4" t="s">
        <v>304</v>
      </c>
      <c r="AM732" s="4" t="s">
        <v>187</v>
      </c>
      <c r="AO732" s="4">
        <v>117</v>
      </c>
      <c r="AP732" s="4">
        <v>10</v>
      </c>
      <c r="AQ732" s="4">
        <v>109040</v>
      </c>
      <c r="AR732" s="4">
        <v>2016</v>
      </c>
      <c r="AS732" s="4">
        <v>3</v>
      </c>
      <c r="AW732" s="4">
        <v>5</v>
      </c>
      <c r="AX732" s="4">
        <v>5</v>
      </c>
      <c r="AZ732" s="4">
        <v>1</v>
      </c>
      <c r="BA732" s="4">
        <v>3</v>
      </c>
      <c r="BC732" s="4">
        <v>0</v>
      </c>
      <c r="BD732" s="4">
        <v>0</v>
      </c>
      <c r="BE732" s="4">
        <v>0</v>
      </c>
      <c r="BF732" s="4">
        <v>-366833127</v>
      </c>
      <c r="BJ732" s="6">
        <v>2017</v>
      </c>
      <c r="BK732" s="7">
        <f t="shared" si="26"/>
        <v>0</v>
      </c>
      <c r="BL732" s="4" t="str">
        <f t="shared" si="27"/>
        <v>Utility General Plant</v>
      </c>
    </row>
    <row r="733" spans="1:64" hidden="1" x14ac:dyDescent="0.2">
      <c r="A733" s="4">
        <v>2020</v>
      </c>
      <c r="B733" s="4" t="s">
        <v>11</v>
      </c>
      <c r="C733" s="4" t="s">
        <v>178</v>
      </c>
      <c r="D733" s="4" t="s">
        <v>104</v>
      </c>
      <c r="E733" s="4" t="s">
        <v>440</v>
      </c>
      <c r="F733" s="4" t="s">
        <v>301</v>
      </c>
      <c r="H733" s="4">
        <v>0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  <c r="S733" s="4">
        <v>0</v>
      </c>
      <c r="T733" s="4">
        <v>0</v>
      </c>
      <c r="U733" s="4">
        <v>0</v>
      </c>
      <c r="V733" s="4">
        <v>0</v>
      </c>
      <c r="W733" s="4">
        <v>0</v>
      </c>
      <c r="X733" s="4">
        <v>0</v>
      </c>
      <c r="Y733" s="4">
        <v>0</v>
      </c>
      <c r="Z733" s="4">
        <v>0</v>
      </c>
      <c r="AA733" s="4">
        <v>0</v>
      </c>
      <c r="AB733" s="4">
        <v>0</v>
      </c>
      <c r="AC733" s="4">
        <v>0</v>
      </c>
      <c r="AG733" s="4" t="s">
        <v>289</v>
      </c>
      <c r="AH733" s="4" t="s">
        <v>289</v>
      </c>
      <c r="AJ733" s="4" t="s">
        <v>288</v>
      </c>
      <c r="AK733" s="4" t="s">
        <v>302</v>
      </c>
      <c r="AM733" s="4" t="s">
        <v>187</v>
      </c>
      <c r="AO733" s="4">
        <v>117</v>
      </c>
      <c r="AP733" s="4">
        <v>10</v>
      </c>
      <c r="AQ733" s="4">
        <v>101030</v>
      </c>
      <c r="AR733" s="4">
        <v>2016</v>
      </c>
      <c r="AS733" s="4">
        <v>7</v>
      </c>
      <c r="AW733" s="4">
        <v>5</v>
      </c>
      <c r="AX733" s="4">
        <v>5</v>
      </c>
      <c r="AZ733" s="4">
        <v>1</v>
      </c>
      <c r="BA733" s="4">
        <v>6</v>
      </c>
      <c r="BC733" s="4">
        <v>0</v>
      </c>
      <c r="BD733" s="4">
        <v>0</v>
      </c>
      <c r="BE733" s="4">
        <v>0</v>
      </c>
      <c r="BF733" s="4">
        <v>-366833130</v>
      </c>
      <c r="BJ733" s="6">
        <v>2017</v>
      </c>
      <c r="BK733" s="7">
        <f t="shared" si="26"/>
        <v>0</v>
      </c>
      <c r="BL733" s="4" t="str">
        <f t="shared" si="27"/>
        <v>Utility Steam Production</v>
      </c>
    </row>
    <row r="734" spans="1:64" hidden="1" x14ac:dyDescent="0.2">
      <c r="A734" s="4">
        <v>2020</v>
      </c>
      <c r="B734" s="4" t="s">
        <v>11</v>
      </c>
      <c r="C734" s="4" t="s">
        <v>178</v>
      </c>
      <c r="D734" s="4" t="s">
        <v>385</v>
      </c>
      <c r="E734" s="4" t="s">
        <v>441</v>
      </c>
      <c r="F734" s="4" t="s">
        <v>348</v>
      </c>
      <c r="H734" s="4">
        <v>0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>
        <v>0</v>
      </c>
      <c r="Q734" s="4">
        <v>0</v>
      </c>
      <c r="R734" s="4">
        <v>0</v>
      </c>
      <c r="S734" s="4">
        <v>0</v>
      </c>
      <c r="T734" s="4">
        <v>0</v>
      </c>
      <c r="U734" s="4">
        <v>0</v>
      </c>
      <c r="V734" s="4">
        <v>0</v>
      </c>
      <c r="W734" s="4">
        <v>0</v>
      </c>
      <c r="X734" s="4">
        <v>0</v>
      </c>
      <c r="Y734" s="4">
        <v>0</v>
      </c>
      <c r="Z734" s="4">
        <v>0</v>
      </c>
      <c r="AA734" s="4">
        <v>0</v>
      </c>
      <c r="AB734" s="4">
        <v>0</v>
      </c>
      <c r="AC734" s="4">
        <v>0</v>
      </c>
      <c r="AG734" s="4" t="s">
        <v>289</v>
      </c>
      <c r="AH734" s="4" t="s">
        <v>270</v>
      </c>
      <c r="AJ734" s="4" t="s">
        <v>288</v>
      </c>
      <c r="AK734" s="4" t="s">
        <v>349</v>
      </c>
      <c r="AL734" s="4" t="s">
        <v>402</v>
      </c>
      <c r="AM734" s="4" t="s">
        <v>187</v>
      </c>
      <c r="AO734" s="4">
        <v>117</v>
      </c>
      <c r="AP734" s="4">
        <v>10</v>
      </c>
      <c r="AQ734" s="4">
        <v>173</v>
      </c>
      <c r="AR734" s="4">
        <v>2051</v>
      </c>
      <c r="AS734" s="4">
        <v>2</v>
      </c>
      <c r="AW734" s="4">
        <v>5</v>
      </c>
      <c r="AX734" s="4">
        <v>23</v>
      </c>
      <c r="AZ734" s="4">
        <v>1</v>
      </c>
      <c r="BA734" s="4">
        <v>2</v>
      </c>
      <c r="BB734" s="4">
        <v>101</v>
      </c>
      <c r="BC734" s="4">
        <v>0</v>
      </c>
      <c r="BD734" s="4">
        <v>0</v>
      </c>
      <c r="BE734" s="4">
        <v>0</v>
      </c>
      <c r="BF734" s="4">
        <v>-366833124</v>
      </c>
      <c r="BJ734" s="6">
        <v>2017</v>
      </c>
      <c r="BK734" s="7">
        <f t="shared" si="26"/>
        <v>0</v>
      </c>
      <c r="BL734" s="4" t="str">
        <f t="shared" si="27"/>
        <v>Cap Lease 1011 5 Yr Mitchell</v>
      </c>
    </row>
    <row r="735" spans="1:64" hidden="1" x14ac:dyDescent="0.2">
      <c r="A735" s="4">
        <v>2020</v>
      </c>
      <c r="B735" s="4" t="s">
        <v>11</v>
      </c>
      <c r="C735" s="4" t="s">
        <v>178</v>
      </c>
      <c r="D735" s="4" t="s">
        <v>385</v>
      </c>
      <c r="E735" s="4" t="s">
        <v>441</v>
      </c>
      <c r="F735" s="4" t="s">
        <v>348</v>
      </c>
      <c r="H735" s="4">
        <v>0</v>
      </c>
      <c r="I735" s="4">
        <v>0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>
        <v>0</v>
      </c>
      <c r="Q735" s="4">
        <v>0</v>
      </c>
      <c r="R735" s="4">
        <v>0</v>
      </c>
      <c r="S735" s="4">
        <v>0</v>
      </c>
      <c r="T735" s="4">
        <v>0</v>
      </c>
      <c r="U735" s="4">
        <v>0</v>
      </c>
      <c r="V735" s="4">
        <v>0</v>
      </c>
      <c r="W735" s="4">
        <v>0</v>
      </c>
      <c r="X735" s="4">
        <v>0</v>
      </c>
      <c r="Y735" s="4">
        <v>0</v>
      </c>
      <c r="Z735" s="4">
        <v>0</v>
      </c>
      <c r="AA735" s="4">
        <v>0</v>
      </c>
      <c r="AB735" s="4">
        <v>0</v>
      </c>
      <c r="AC735" s="4">
        <v>0</v>
      </c>
      <c r="AG735" s="4" t="s">
        <v>289</v>
      </c>
      <c r="AH735" s="4" t="s">
        <v>270</v>
      </c>
      <c r="AJ735" s="4" t="s">
        <v>288</v>
      </c>
      <c r="AK735" s="4" t="s">
        <v>349</v>
      </c>
      <c r="AL735" s="4" t="s">
        <v>402</v>
      </c>
      <c r="AM735" s="4" t="s">
        <v>187</v>
      </c>
      <c r="AO735" s="4">
        <v>117</v>
      </c>
      <c r="AP735" s="4">
        <v>10</v>
      </c>
      <c r="AQ735" s="4">
        <v>173</v>
      </c>
      <c r="AR735" s="4">
        <v>2051</v>
      </c>
      <c r="AS735" s="4">
        <v>2</v>
      </c>
      <c r="AW735" s="4">
        <v>5</v>
      </c>
      <c r="AX735" s="4">
        <v>23</v>
      </c>
      <c r="AZ735" s="4">
        <v>1</v>
      </c>
      <c r="BA735" s="4">
        <v>2</v>
      </c>
      <c r="BB735" s="4">
        <v>101</v>
      </c>
      <c r="BC735" s="4">
        <v>0</v>
      </c>
      <c r="BD735" s="4">
        <v>0</v>
      </c>
      <c r="BE735" s="4">
        <v>0</v>
      </c>
      <c r="BF735" s="4">
        <v>-366833121</v>
      </c>
      <c r="BJ735" s="6">
        <v>2017</v>
      </c>
      <c r="BK735" s="7">
        <f t="shared" si="26"/>
        <v>0</v>
      </c>
      <c r="BL735" s="4" t="str">
        <f t="shared" si="27"/>
        <v>Cap Lease 1011 5 Yr Mitchell</v>
      </c>
    </row>
    <row r="736" spans="1:64" hidden="1" x14ac:dyDescent="0.2">
      <c r="A736" s="4">
        <v>2020</v>
      </c>
      <c r="B736" s="4" t="s">
        <v>11</v>
      </c>
      <c r="C736" s="4" t="s">
        <v>178</v>
      </c>
      <c r="D736" s="4" t="s">
        <v>387</v>
      </c>
      <c r="E736" s="4" t="s">
        <v>441</v>
      </c>
      <c r="F736" s="4" t="s">
        <v>303</v>
      </c>
      <c r="H736" s="4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0</v>
      </c>
      <c r="S736" s="4">
        <v>0</v>
      </c>
      <c r="T736" s="4">
        <v>0</v>
      </c>
      <c r="U736" s="4">
        <v>0</v>
      </c>
      <c r="V736" s="4">
        <v>0</v>
      </c>
      <c r="W736" s="4">
        <v>0</v>
      </c>
      <c r="X736" s="4">
        <v>0</v>
      </c>
      <c r="Y736" s="4">
        <v>0</v>
      </c>
      <c r="Z736" s="4">
        <v>0</v>
      </c>
      <c r="AA736" s="4">
        <v>0</v>
      </c>
      <c r="AB736" s="4">
        <v>0</v>
      </c>
      <c r="AC736" s="4">
        <v>0</v>
      </c>
      <c r="AG736" s="4" t="s">
        <v>289</v>
      </c>
      <c r="AH736" s="4" t="s">
        <v>270</v>
      </c>
      <c r="AJ736" s="4" t="s">
        <v>288</v>
      </c>
      <c r="AK736" s="4" t="s">
        <v>304</v>
      </c>
      <c r="AL736" s="4" t="s">
        <v>402</v>
      </c>
      <c r="AM736" s="4" t="s">
        <v>187</v>
      </c>
      <c r="AO736" s="4">
        <v>117</v>
      </c>
      <c r="AP736" s="4">
        <v>10</v>
      </c>
      <c r="AQ736" s="4">
        <v>188</v>
      </c>
      <c r="AR736" s="4">
        <v>2051</v>
      </c>
      <c r="AS736" s="4">
        <v>3</v>
      </c>
      <c r="AW736" s="4">
        <v>5</v>
      </c>
      <c r="AX736" s="4">
        <v>23</v>
      </c>
      <c r="AZ736" s="4">
        <v>1</v>
      </c>
      <c r="BA736" s="4">
        <v>3</v>
      </c>
      <c r="BB736" s="4">
        <v>101</v>
      </c>
      <c r="BC736" s="4">
        <v>0</v>
      </c>
      <c r="BD736" s="4">
        <v>0</v>
      </c>
      <c r="BE736" s="4">
        <v>0</v>
      </c>
      <c r="BF736" s="4">
        <v>-366833123</v>
      </c>
      <c r="BJ736" s="6">
        <v>2017</v>
      </c>
      <c r="BK736" s="7">
        <f t="shared" si="26"/>
        <v>0</v>
      </c>
      <c r="BL736" s="4" t="str">
        <f t="shared" si="27"/>
        <v>Cap Lease 1011 7 Yr Mitchell</v>
      </c>
    </row>
    <row r="737" spans="1:64" hidden="1" x14ac:dyDescent="0.2">
      <c r="A737" s="4">
        <v>2020</v>
      </c>
      <c r="B737" s="4" t="s">
        <v>11</v>
      </c>
      <c r="C737" s="4" t="s">
        <v>178</v>
      </c>
      <c r="D737" s="4" t="s">
        <v>387</v>
      </c>
      <c r="E737" s="4" t="s">
        <v>441</v>
      </c>
      <c r="F737" s="4" t="s">
        <v>303</v>
      </c>
      <c r="H737" s="4">
        <v>0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  <c r="S737" s="4">
        <v>0</v>
      </c>
      <c r="T737" s="4">
        <v>0</v>
      </c>
      <c r="U737" s="4">
        <v>0</v>
      </c>
      <c r="V737" s="4">
        <v>0</v>
      </c>
      <c r="W737" s="4">
        <v>0</v>
      </c>
      <c r="X737" s="4">
        <v>0</v>
      </c>
      <c r="Y737" s="4">
        <v>0</v>
      </c>
      <c r="Z737" s="4">
        <v>0</v>
      </c>
      <c r="AA737" s="4">
        <v>0</v>
      </c>
      <c r="AB737" s="4">
        <v>0</v>
      </c>
      <c r="AC737" s="4">
        <v>0</v>
      </c>
      <c r="AG737" s="4" t="s">
        <v>289</v>
      </c>
      <c r="AH737" s="4" t="s">
        <v>270</v>
      </c>
      <c r="AJ737" s="4" t="s">
        <v>288</v>
      </c>
      <c r="AK737" s="4" t="s">
        <v>304</v>
      </c>
      <c r="AL737" s="4" t="s">
        <v>402</v>
      </c>
      <c r="AM737" s="4" t="s">
        <v>187</v>
      </c>
      <c r="AO737" s="4">
        <v>117</v>
      </c>
      <c r="AP737" s="4">
        <v>10</v>
      </c>
      <c r="AQ737" s="4">
        <v>188</v>
      </c>
      <c r="AR737" s="4">
        <v>2051</v>
      </c>
      <c r="AS737" s="4">
        <v>3</v>
      </c>
      <c r="AW737" s="4">
        <v>5</v>
      </c>
      <c r="AX737" s="4">
        <v>23</v>
      </c>
      <c r="AZ737" s="4">
        <v>1</v>
      </c>
      <c r="BA737" s="4">
        <v>3</v>
      </c>
      <c r="BB737" s="4">
        <v>101</v>
      </c>
      <c r="BC737" s="4">
        <v>0</v>
      </c>
      <c r="BD737" s="4">
        <v>0</v>
      </c>
      <c r="BE737" s="4">
        <v>0</v>
      </c>
      <c r="BF737" s="4">
        <v>-366833122</v>
      </c>
      <c r="BJ737" s="6">
        <v>2017</v>
      </c>
      <c r="BK737" s="7">
        <f t="shared" si="26"/>
        <v>0</v>
      </c>
      <c r="BL737" s="4" t="str">
        <f t="shared" si="27"/>
        <v>Cap Lease 1011 7 Yr Mitchell</v>
      </c>
    </row>
    <row r="738" spans="1:64" hidden="1" x14ac:dyDescent="0.2">
      <c r="A738" s="4">
        <v>2020</v>
      </c>
      <c r="B738" s="4" t="s">
        <v>11</v>
      </c>
      <c r="C738" s="4" t="s">
        <v>178</v>
      </c>
      <c r="D738" s="4" t="s">
        <v>428</v>
      </c>
      <c r="E738" s="4" t="s">
        <v>441</v>
      </c>
      <c r="F738" s="4" t="s">
        <v>303</v>
      </c>
      <c r="H738" s="4">
        <v>0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  <c r="S738" s="4">
        <v>0</v>
      </c>
      <c r="T738" s="4">
        <v>0</v>
      </c>
      <c r="U738" s="4">
        <v>0</v>
      </c>
      <c r="V738" s="4">
        <v>0</v>
      </c>
      <c r="W738" s="4">
        <v>0</v>
      </c>
      <c r="X738" s="4">
        <v>0</v>
      </c>
      <c r="Y738" s="4">
        <v>0</v>
      </c>
      <c r="Z738" s="4">
        <v>0</v>
      </c>
      <c r="AA738" s="4">
        <v>0</v>
      </c>
      <c r="AB738" s="4">
        <v>0</v>
      </c>
      <c r="AC738" s="4">
        <v>0</v>
      </c>
      <c r="AE738" s="4" t="s">
        <v>182</v>
      </c>
      <c r="AF738" s="4" t="s">
        <v>288</v>
      </c>
      <c r="AG738" s="4" t="s">
        <v>289</v>
      </c>
      <c r="AH738" s="4" t="s">
        <v>270</v>
      </c>
      <c r="AJ738" s="4" t="s">
        <v>288</v>
      </c>
      <c r="AK738" s="4" t="s">
        <v>304</v>
      </c>
      <c r="AL738" s="4" t="s">
        <v>402</v>
      </c>
      <c r="AM738" s="4" t="s">
        <v>187</v>
      </c>
      <c r="AO738" s="4">
        <v>117</v>
      </c>
      <c r="AP738" s="4">
        <v>10</v>
      </c>
      <c r="AQ738" s="4">
        <v>8015156</v>
      </c>
      <c r="AR738" s="4">
        <v>2051</v>
      </c>
      <c r="AS738" s="4">
        <v>3</v>
      </c>
      <c r="AU738" s="4">
        <v>1</v>
      </c>
      <c r="AV738" s="4">
        <v>4</v>
      </c>
      <c r="AW738" s="4">
        <v>5</v>
      </c>
      <c r="AX738" s="4">
        <v>23</v>
      </c>
      <c r="AZ738" s="4">
        <v>1</v>
      </c>
      <c r="BA738" s="4">
        <v>3</v>
      </c>
      <c r="BB738" s="4">
        <v>101</v>
      </c>
      <c r="BC738" s="4">
        <v>0</v>
      </c>
      <c r="BD738" s="4">
        <v>0</v>
      </c>
      <c r="BE738" s="4">
        <v>0</v>
      </c>
      <c r="BF738" s="4">
        <v>-366833108</v>
      </c>
      <c r="BJ738" s="6">
        <v>2017</v>
      </c>
      <c r="BK738" s="7">
        <f t="shared" si="26"/>
        <v>0</v>
      </c>
      <c r="BL738" s="4" t="str">
        <f t="shared" si="27"/>
        <v>Synthetic Railcars</v>
      </c>
    </row>
    <row r="739" spans="1:64" hidden="1" x14ac:dyDescent="0.2">
      <c r="A739" s="4">
        <v>2020</v>
      </c>
      <c r="B739" s="4" t="s">
        <v>11</v>
      </c>
      <c r="C739" s="4" t="s">
        <v>178</v>
      </c>
      <c r="D739" s="4" t="s">
        <v>371</v>
      </c>
      <c r="E739" s="4" t="s">
        <v>441</v>
      </c>
      <c r="F739" s="4" t="s">
        <v>348</v>
      </c>
      <c r="H739" s="4">
        <v>0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>
        <v>0</v>
      </c>
      <c r="Q739" s="4">
        <v>0</v>
      </c>
      <c r="R739" s="4">
        <v>0</v>
      </c>
      <c r="S739" s="4">
        <v>0</v>
      </c>
      <c r="T739" s="4">
        <v>0</v>
      </c>
      <c r="U739" s="4">
        <v>0</v>
      </c>
      <c r="V739" s="4">
        <v>0</v>
      </c>
      <c r="W739" s="4">
        <v>0</v>
      </c>
      <c r="X739" s="4">
        <v>0</v>
      </c>
      <c r="Y739" s="4">
        <v>0</v>
      </c>
      <c r="Z739" s="4">
        <v>0</v>
      </c>
      <c r="AA739" s="4">
        <v>0</v>
      </c>
      <c r="AB739" s="4">
        <v>0</v>
      </c>
      <c r="AC739" s="4">
        <v>0</v>
      </c>
      <c r="AG739" s="4" t="s">
        <v>289</v>
      </c>
      <c r="AH739" s="4" t="s">
        <v>270</v>
      </c>
      <c r="AJ739" s="4" t="s">
        <v>288</v>
      </c>
      <c r="AK739" s="4" t="s">
        <v>349</v>
      </c>
      <c r="AL739" s="4" t="s">
        <v>402</v>
      </c>
      <c r="AM739" s="4" t="s">
        <v>187</v>
      </c>
      <c r="AO739" s="4">
        <v>117</v>
      </c>
      <c r="AP739" s="4">
        <v>10</v>
      </c>
      <c r="AQ739" s="4">
        <v>8015154</v>
      </c>
      <c r="AR739" s="4">
        <v>2051</v>
      </c>
      <c r="AS739" s="4">
        <v>2</v>
      </c>
      <c r="AW739" s="4">
        <v>5</v>
      </c>
      <c r="AX739" s="4">
        <v>23</v>
      </c>
      <c r="AZ739" s="4">
        <v>1</v>
      </c>
      <c r="BA739" s="4">
        <v>2</v>
      </c>
      <c r="BB739" s="4">
        <v>101</v>
      </c>
      <c r="BC739" s="4">
        <v>0</v>
      </c>
      <c r="BD739" s="4">
        <v>0</v>
      </c>
      <c r="BE739" s="4">
        <v>0</v>
      </c>
      <c r="BF739" s="4">
        <v>-366833107</v>
      </c>
      <c r="BJ739" s="6">
        <v>2017</v>
      </c>
      <c r="BK739" s="7">
        <f t="shared" si="26"/>
        <v>0</v>
      </c>
      <c r="BL739" s="4" t="str">
        <f t="shared" si="27"/>
        <v>Synthetic Vehicles &amp; IT</v>
      </c>
    </row>
    <row r="740" spans="1:64" hidden="1" x14ac:dyDescent="0.2">
      <c r="A740" s="4">
        <v>2020</v>
      </c>
      <c r="B740" s="4" t="s">
        <v>11</v>
      </c>
      <c r="C740" s="4" t="s">
        <v>178</v>
      </c>
      <c r="D740" s="4" t="s">
        <v>368</v>
      </c>
      <c r="E740" s="4" t="s">
        <v>441</v>
      </c>
      <c r="F740" s="4" t="s">
        <v>369</v>
      </c>
      <c r="H740" s="4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>
        <v>0</v>
      </c>
      <c r="Q740" s="4">
        <v>0</v>
      </c>
      <c r="R740" s="4">
        <v>0</v>
      </c>
      <c r="S740" s="4">
        <v>0</v>
      </c>
      <c r="T740" s="4">
        <v>0</v>
      </c>
      <c r="U740" s="4">
        <v>0</v>
      </c>
      <c r="V740" s="4">
        <v>0</v>
      </c>
      <c r="W740" s="4">
        <v>0</v>
      </c>
      <c r="X740" s="4">
        <v>0</v>
      </c>
      <c r="Y740" s="4">
        <v>0</v>
      </c>
      <c r="Z740" s="4">
        <v>0</v>
      </c>
      <c r="AA740" s="4">
        <v>0</v>
      </c>
      <c r="AB740" s="4">
        <v>0</v>
      </c>
      <c r="AC740" s="4">
        <v>0</v>
      </c>
      <c r="AE740" s="4" t="s">
        <v>182</v>
      </c>
      <c r="AF740" s="4" t="s">
        <v>288</v>
      </c>
      <c r="AG740" s="4" t="s">
        <v>289</v>
      </c>
      <c r="AH740" s="4" t="s">
        <v>270</v>
      </c>
      <c r="AJ740" s="4" t="s">
        <v>288</v>
      </c>
      <c r="AK740" s="4" t="s">
        <v>257</v>
      </c>
      <c r="AL740" s="4" t="s">
        <v>402</v>
      </c>
      <c r="AM740" s="4" t="s">
        <v>187</v>
      </c>
      <c r="AO740" s="4">
        <v>117</v>
      </c>
      <c r="AP740" s="4">
        <v>10</v>
      </c>
      <c r="AQ740" s="4">
        <v>626</v>
      </c>
      <c r="AR740" s="4">
        <v>2051</v>
      </c>
      <c r="AS740" s="4">
        <v>5</v>
      </c>
      <c r="AU740" s="4">
        <v>1</v>
      </c>
      <c r="AV740" s="4">
        <v>4</v>
      </c>
      <c r="AW740" s="4">
        <v>5</v>
      </c>
      <c r="AX740" s="4">
        <v>23</v>
      </c>
      <c r="AZ740" s="4">
        <v>1</v>
      </c>
      <c r="BA740" s="4">
        <v>5</v>
      </c>
      <c r="BB740" s="4">
        <v>101</v>
      </c>
      <c r="BC740" s="4">
        <v>0</v>
      </c>
      <c r="BD740" s="4">
        <v>0</v>
      </c>
      <c r="BE740" s="4">
        <v>0</v>
      </c>
      <c r="BF740" s="4">
        <v>-366833118</v>
      </c>
      <c r="BJ740" s="6">
        <v>2017</v>
      </c>
      <c r="BK740" s="7">
        <f t="shared" si="26"/>
        <v>0</v>
      </c>
      <c r="BL740" s="4" t="str">
        <f>'Generic Tax Classes'!$A$3</f>
        <v>Utility Transmission Plant 15 YR</v>
      </c>
    </row>
    <row r="741" spans="1:64" hidden="1" x14ac:dyDescent="0.2">
      <c r="A741" s="4">
        <v>2020</v>
      </c>
      <c r="B741" s="4" t="s">
        <v>11</v>
      </c>
      <c r="C741" s="4" t="s">
        <v>178</v>
      </c>
      <c r="D741" s="4" t="s">
        <v>272</v>
      </c>
      <c r="E741" s="4" t="s">
        <v>441</v>
      </c>
      <c r="F741" s="4" t="s">
        <v>303</v>
      </c>
      <c r="H741" s="4">
        <v>0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0</v>
      </c>
      <c r="S741" s="4">
        <v>0</v>
      </c>
      <c r="T741" s="4">
        <v>0</v>
      </c>
      <c r="U741" s="4">
        <v>0</v>
      </c>
      <c r="V741" s="4">
        <v>0</v>
      </c>
      <c r="W741" s="4">
        <v>0</v>
      </c>
      <c r="X741" s="4">
        <v>0</v>
      </c>
      <c r="Y741" s="4">
        <v>0</v>
      </c>
      <c r="Z741" s="4">
        <v>0</v>
      </c>
      <c r="AA741" s="4">
        <v>0</v>
      </c>
      <c r="AB741" s="4">
        <v>0</v>
      </c>
      <c r="AC741" s="4">
        <v>0</v>
      </c>
      <c r="AE741" s="4" t="s">
        <v>182</v>
      </c>
      <c r="AF741" s="4" t="s">
        <v>288</v>
      </c>
      <c r="AG741" s="4" t="s">
        <v>289</v>
      </c>
      <c r="AH741" s="4" t="s">
        <v>270</v>
      </c>
      <c r="AJ741" s="4" t="s">
        <v>288</v>
      </c>
      <c r="AK741" s="4" t="s">
        <v>304</v>
      </c>
      <c r="AL741" s="4" t="s">
        <v>402</v>
      </c>
      <c r="AM741" s="4" t="s">
        <v>187</v>
      </c>
      <c r="AO741" s="4">
        <v>117</v>
      </c>
      <c r="AP741" s="4">
        <v>10</v>
      </c>
      <c r="AQ741" s="4">
        <v>484</v>
      </c>
      <c r="AR741" s="4">
        <v>2051</v>
      </c>
      <c r="AS741" s="4">
        <v>3</v>
      </c>
      <c r="AU741" s="4">
        <v>1</v>
      </c>
      <c r="AV741" s="4">
        <v>4</v>
      </c>
      <c r="AW741" s="4">
        <v>5</v>
      </c>
      <c r="AX741" s="4">
        <v>23</v>
      </c>
      <c r="AZ741" s="4">
        <v>1</v>
      </c>
      <c r="BA741" s="4">
        <v>3</v>
      </c>
      <c r="BB741" s="4">
        <v>101</v>
      </c>
      <c r="BC741" s="4">
        <v>0</v>
      </c>
      <c r="BD741" s="4">
        <v>0</v>
      </c>
      <c r="BE741" s="4">
        <v>0</v>
      </c>
      <c r="BF741" s="4">
        <v>-366833120</v>
      </c>
      <c r="BJ741" s="6">
        <v>2017</v>
      </c>
      <c r="BK741" s="7">
        <f t="shared" si="26"/>
        <v>0</v>
      </c>
      <c r="BL741" s="4" t="str">
        <f>'Generic Tax Classes'!$A$4</f>
        <v>Utility General Plant</v>
      </c>
    </row>
    <row r="742" spans="1:64" hidden="1" x14ac:dyDescent="0.2">
      <c r="A742" s="4">
        <v>2020</v>
      </c>
      <c r="B742" s="4" t="s">
        <v>11</v>
      </c>
      <c r="C742" s="4" t="s">
        <v>178</v>
      </c>
      <c r="D742" s="4" t="s">
        <v>272</v>
      </c>
      <c r="E742" s="4" t="s">
        <v>441</v>
      </c>
      <c r="F742" s="4" t="s">
        <v>303</v>
      </c>
      <c r="H742" s="4">
        <v>0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  <c r="S742" s="4">
        <v>0</v>
      </c>
      <c r="T742" s="4">
        <v>0</v>
      </c>
      <c r="U742" s="4">
        <v>0</v>
      </c>
      <c r="V742" s="4">
        <v>0</v>
      </c>
      <c r="W742" s="4">
        <v>0</v>
      </c>
      <c r="X742" s="4">
        <v>0</v>
      </c>
      <c r="Y742" s="4">
        <v>0</v>
      </c>
      <c r="Z742" s="4">
        <v>0</v>
      </c>
      <c r="AA742" s="4">
        <v>0</v>
      </c>
      <c r="AB742" s="4">
        <v>0</v>
      </c>
      <c r="AC742" s="4">
        <v>0</v>
      </c>
      <c r="AE742" s="4" t="s">
        <v>182</v>
      </c>
      <c r="AF742" s="4" t="s">
        <v>288</v>
      </c>
      <c r="AG742" s="4" t="s">
        <v>289</v>
      </c>
      <c r="AH742" s="4" t="s">
        <v>270</v>
      </c>
      <c r="AJ742" s="4" t="s">
        <v>288</v>
      </c>
      <c r="AK742" s="4" t="s">
        <v>304</v>
      </c>
      <c r="AL742" s="4" t="s">
        <v>402</v>
      </c>
      <c r="AM742" s="4" t="s">
        <v>187</v>
      </c>
      <c r="AO742" s="4">
        <v>117</v>
      </c>
      <c r="AP742" s="4">
        <v>10</v>
      </c>
      <c r="AQ742" s="4">
        <v>484</v>
      </c>
      <c r="AR742" s="4">
        <v>2051</v>
      </c>
      <c r="AS742" s="4">
        <v>3</v>
      </c>
      <c r="AU742" s="4">
        <v>1</v>
      </c>
      <c r="AV742" s="4">
        <v>4</v>
      </c>
      <c r="AW742" s="4">
        <v>5</v>
      </c>
      <c r="AX742" s="4">
        <v>23</v>
      </c>
      <c r="AZ742" s="4">
        <v>1</v>
      </c>
      <c r="BA742" s="4">
        <v>3</v>
      </c>
      <c r="BB742" s="4">
        <v>101</v>
      </c>
      <c r="BC742" s="4">
        <v>0</v>
      </c>
      <c r="BD742" s="4">
        <v>0</v>
      </c>
      <c r="BE742" s="4">
        <v>0</v>
      </c>
      <c r="BF742" s="4">
        <v>-366833116</v>
      </c>
      <c r="BJ742" s="6">
        <v>2017</v>
      </c>
      <c r="BK742" s="7">
        <f t="shared" si="26"/>
        <v>0</v>
      </c>
      <c r="BL742" s="4" t="str">
        <f>'Generic Tax Classes'!$A$4</f>
        <v>Utility General Plant</v>
      </c>
    </row>
    <row r="743" spans="1:64" hidden="1" x14ac:dyDescent="0.2">
      <c r="A743" s="4">
        <v>2020</v>
      </c>
      <c r="B743" s="4" t="s">
        <v>11</v>
      </c>
      <c r="C743" s="4" t="s">
        <v>178</v>
      </c>
      <c r="D743" s="4" t="s">
        <v>104</v>
      </c>
      <c r="E743" s="4" t="s">
        <v>441</v>
      </c>
      <c r="F743" s="4" t="s">
        <v>301</v>
      </c>
      <c r="H743" s="4">
        <v>577992.82999999996</v>
      </c>
      <c r="I743" s="4">
        <v>0</v>
      </c>
      <c r="J743" s="4">
        <v>0</v>
      </c>
      <c r="K743" s="4">
        <v>0</v>
      </c>
      <c r="L743" s="4">
        <v>0</v>
      </c>
      <c r="M743" s="4">
        <v>628.28</v>
      </c>
      <c r="N743" s="4">
        <v>559533.06000000006</v>
      </c>
      <c r="O743" s="4">
        <v>0</v>
      </c>
      <c r="P743" s="4">
        <v>0</v>
      </c>
      <c r="Q743" s="4">
        <v>0</v>
      </c>
      <c r="R743" s="4">
        <v>0</v>
      </c>
      <c r="S743" s="4">
        <v>0</v>
      </c>
      <c r="T743" s="4">
        <v>0</v>
      </c>
      <c r="U743" s="4">
        <v>0</v>
      </c>
      <c r="V743" s="4">
        <v>0</v>
      </c>
      <c r="W743" s="4">
        <v>0</v>
      </c>
      <c r="X743" s="4">
        <v>0</v>
      </c>
      <c r="Y743" s="4">
        <v>3999.27</v>
      </c>
      <c r="Z743" s="4">
        <v>628.28</v>
      </c>
      <c r="AA743" s="4">
        <v>0</v>
      </c>
      <c r="AB743" s="4">
        <v>0</v>
      </c>
      <c r="AC743" s="4">
        <v>0</v>
      </c>
      <c r="AE743" s="4" t="s">
        <v>182</v>
      </c>
      <c r="AF743" s="4" t="s">
        <v>288</v>
      </c>
      <c r="AG743" s="4" t="s">
        <v>289</v>
      </c>
      <c r="AH743" s="4" t="s">
        <v>270</v>
      </c>
      <c r="AJ743" s="4" t="s">
        <v>288</v>
      </c>
      <c r="AK743" s="4" t="s">
        <v>302</v>
      </c>
      <c r="AL743" s="4" t="s">
        <v>402</v>
      </c>
      <c r="AM743" s="4" t="s">
        <v>330</v>
      </c>
      <c r="AO743" s="4">
        <v>117</v>
      </c>
      <c r="AP743" s="4">
        <v>10</v>
      </c>
      <c r="AQ743" s="4">
        <v>101030</v>
      </c>
      <c r="AR743" s="4">
        <v>2051</v>
      </c>
      <c r="AS743" s="4">
        <v>7</v>
      </c>
      <c r="AU743" s="4">
        <v>1</v>
      </c>
      <c r="AV743" s="4">
        <v>4</v>
      </c>
      <c r="AW743" s="4">
        <v>5</v>
      </c>
      <c r="AX743" s="4">
        <v>23</v>
      </c>
      <c r="AZ743" s="4">
        <v>1</v>
      </c>
      <c r="BA743" s="4">
        <v>6</v>
      </c>
      <c r="BB743" s="4">
        <v>101</v>
      </c>
      <c r="BC743" s="4">
        <v>57</v>
      </c>
      <c r="BD743" s="4">
        <v>0</v>
      </c>
      <c r="BE743" s="4">
        <v>0</v>
      </c>
      <c r="BF743" s="4">
        <v>-366833125</v>
      </c>
      <c r="BJ743" s="6">
        <v>2017</v>
      </c>
      <c r="BK743" s="7">
        <f t="shared" si="26"/>
        <v>0</v>
      </c>
      <c r="BL743" s="4" t="str">
        <f t="shared" si="27"/>
        <v>Utility Steam Production</v>
      </c>
    </row>
    <row r="744" spans="1:64" hidden="1" x14ac:dyDescent="0.2">
      <c r="A744" s="4">
        <v>2020</v>
      </c>
      <c r="B744" s="4" t="s">
        <v>11</v>
      </c>
      <c r="C744" s="4" t="s">
        <v>178</v>
      </c>
      <c r="D744" s="4" t="s">
        <v>230</v>
      </c>
      <c r="E744" s="4" t="s">
        <v>441</v>
      </c>
      <c r="F744" s="4" t="s">
        <v>301</v>
      </c>
      <c r="H744" s="4">
        <v>0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4">
        <v>0</v>
      </c>
      <c r="T744" s="4">
        <v>0</v>
      </c>
      <c r="U744" s="4">
        <v>0</v>
      </c>
      <c r="V744" s="4">
        <v>0</v>
      </c>
      <c r="W744" s="4">
        <v>0</v>
      </c>
      <c r="X744" s="4">
        <v>0</v>
      </c>
      <c r="Y744" s="4">
        <v>0</v>
      </c>
      <c r="Z744" s="4">
        <v>0</v>
      </c>
      <c r="AA744" s="4">
        <v>0</v>
      </c>
      <c r="AB744" s="4">
        <v>0</v>
      </c>
      <c r="AC744" s="4">
        <v>0</v>
      </c>
      <c r="AE744" s="4" t="s">
        <v>182</v>
      </c>
      <c r="AF744" s="4" t="s">
        <v>288</v>
      </c>
      <c r="AG744" s="4" t="s">
        <v>289</v>
      </c>
      <c r="AH744" s="4" t="s">
        <v>270</v>
      </c>
      <c r="AJ744" s="4" t="s">
        <v>288</v>
      </c>
      <c r="AK744" s="4" t="s">
        <v>302</v>
      </c>
      <c r="AL744" s="4" t="s">
        <v>402</v>
      </c>
      <c r="AM744" s="4" t="s">
        <v>330</v>
      </c>
      <c r="AO744" s="4">
        <v>117</v>
      </c>
      <c r="AP744" s="4">
        <v>10</v>
      </c>
      <c r="AQ744" s="4">
        <v>607</v>
      </c>
      <c r="AR744" s="4">
        <v>2051</v>
      </c>
      <c r="AS744" s="4">
        <v>7</v>
      </c>
      <c r="AU744" s="4">
        <v>1</v>
      </c>
      <c r="AV744" s="4">
        <v>4</v>
      </c>
      <c r="AW744" s="4">
        <v>5</v>
      </c>
      <c r="AX744" s="4">
        <v>23</v>
      </c>
      <c r="AZ744" s="4">
        <v>1</v>
      </c>
      <c r="BA744" s="4">
        <v>6</v>
      </c>
      <c r="BB744" s="4">
        <v>101</v>
      </c>
      <c r="BC744" s="4">
        <v>57</v>
      </c>
      <c r="BD744" s="4">
        <v>0</v>
      </c>
      <c r="BE744" s="4">
        <v>0</v>
      </c>
      <c r="BF744" s="4">
        <v>-366833119</v>
      </c>
      <c r="BJ744" s="6">
        <v>2017</v>
      </c>
      <c r="BK744" s="7">
        <f t="shared" si="26"/>
        <v>0</v>
      </c>
      <c r="BL744" s="4" t="str">
        <f>'Generic Tax Classes'!$A$2</f>
        <v>Utility Steam Production</v>
      </c>
    </row>
    <row r="745" spans="1:64" hidden="1" x14ac:dyDescent="0.2">
      <c r="A745" s="4">
        <v>2020</v>
      </c>
      <c r="B745" s="4" t="s">
        <v>11</v>
      </c>
      <c r="C745" s="4" t="s">
        <v>178</v>
      </c>
      <c r="D745" s="4" t="s">
        <v>230</v>
      </c>
      <c r="E745" s="4" t="s">
        <v>441</v>
      </c>
      <c r="F745" s="4" t="s">
        <v>301</v>
      </c>
      <c r="H745" s="4">
        <v>0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4">
        <v>0</v>
      </c>
      <c r="R745" s="4">
        <v>0</v>
      </c>
      <c r="S745" s="4">
        <v>0</v>
      </c>
      <c r="T745" s="4">
        <v>0</v>
      </c>
      <c r="U745" s="4">
        <v>0</v>
      </c>
      <c r="V745" s="4">
        <v>0</v>
      </c>
      <c r="W745" s="4">
        <v>0</v>
      </c>
      <c r="X745" s="4">
        <v>0</v>
      </c>
      <c r="Y745" s="4">
        <v>0</v>
      </c>
      <c r="Z745" s="4">
        <v>0</v>
      </c>
      <c r="AA745" s="4">
        <v>0</v>
      </c>
      <c r="AB745" s="4">
        <v>0</v>
      </c>
      <c r="AC745" s="4">
        <v>0</v>
      </c>
      <c r="AE745" s="4" t="s">
        <v>182</v>
      </c>
      <c r="AF745" s="4" t="s">
        <v>288</v>
      </c>
      <c r="AG745" s="4" t="s">
        <v>289</v>
      </c>
      <c r="AH745" s="4" t="s">
        <v>270</v>
      </c>
      <c r="AJ745" s="4" t="s">
        <v>288</v>
      </c>
      <c r="AK745" s="4" t="s">
        <v>302</v>
      </c>
      <c r="AL745" s="4" t="s">
        <v>402</v>
      </c>
      <c r="AM745" s="4" t="s">
        <v>187</v>
      </c>
      <c r="AO745" s="4">
        <v>117</v>
      </c>
      <c r="AP745" s="4">
        <v>10</v>
      </c>
      <c r="AQ745" s="4">
        <v>607</v>
      </c>
      <c r="AR745" s="4">
        <v>2051</v>
      </c>
      <c r="AS745" s="4">
        <v>7</v>
      </c>
      <c r="AU745" s="4">
        <v>1</v>
      </c>
      <c r="AV745" s="4">
        <v>4</v>
      </c>
      <c r="AW745" s="4">
        <v>5</v>
      </c>
      <c r="AX745" s="4">
        <v>23</v>
      </c>
      <c r="AZ745" s="4">
        <v>1</v>
      </c>
      <c r="BA745" s="4">
        <v>6</v>
      </c>
      <c r="BB745" s="4">
        <v>101</v>
      </c>
      <c r="BC745" s="4">
        <v>0</v>
      </c>
      <c r="BD745" s="4">
        <v>0</v>
      </c>
      <c r="BE745" s="4">
        <v>0</v>
      </c>
      <c r="BF745" s="4">
        <v>-366833117</v>
      </c>
      <c r="BJ745" s="6">
        <v>2017</v>
      </c>
      <c r="BK745" s="7">
        <f t="shared" si="26"/>
        <v>0</v>
      </c>
      <c r="BL745" s="4" t="str">
        <f>'Generic Tax Classes'!$A$2</f>
        <v>Utility Steam Production</v>
      </c>
    </row>
    <row r="746" spans="1:64" hidden="1" x14ac:dyDescent="0.2">
      <c r="A746" s="4">
        <v>2020</v>
      </c>
      <c r="B746" s="4" t="s">
        <v>11</v>
      </c>
      <c r="C746" s="4" t="s">
        <v>178</v>
      </c>
      <c r="D746" s="4" t="s">
        <v>442</v>
      </c>
      <c r="E746" s="4" t="s">
        <v>443</v>
      </c>
      <c r="F746" s="4" t="s">
        <v>336</v>
      </c>
      <c r="H746" s="4">
        <v>0</v>
      </c>
      <c r="I746" s="4">
        <v>1070913.19</v>
      </c>
      <c r="J746" s="4">
        <v>892424.08</v>
      </c>
      <c r="K746" s="4">
        <v>178489.11</v>
      </c>
      <c r="L746" s="4">
        <v>0</v>
      </c>
      <c r="M746" s="4">
        <v>0</v>
      </c>
      <c r="N746" s="4">
        <v>0</v>
      </c>
      <c r="O746" s="4">
        <v>1070913.19</v>
      </c>
      <c r="P746" s="4">
        <v>1070913.19</v>
      </c>
      <c r="Q746" s="4">
        <v>0</v>
      </c>
      <c r="R746" s="4">
        <v>0</v>
      </c>
      <c r="S746" s="4">
        <v>0</v>
      </c>
      <c r="T746" s="4">
        <v>0</v>
      </c>
      <c r="U746" s="4">
        <v>0</v>
      </c>
      <c r="V746" s="4">
        <v>0</v>
      </c>
      <c r="W746" s="4">
        <v>0</v>
      </c>
      <c r="X746" s="4">
        <v>0</v>
      </c>
      <c r="Y746" s="4">
        <v>0</v>
      </c>
      <c r="Z746" s="4">
        <v>0</v>
      </c>
      <c r="AA746" s="4">
        <v>0</v>
      </c>
      <c r="AB746" s="4">
        <v>0</v>
      </c>
      <c r="AC746" s="4">
        <v>0</v>
      </c>
      <c r="AG746" s="4" t="s">
        <v>289</v>
      </c>
      <c r="AH746" s="4" t="s">
        <v>270</v>
      </c>
      <c r="AJ746" s="4" t="s">
        <v>190</v>
      </c>
      <c r="AK746" s="4" t="s">
        <v>337</v>
      </c>
      <c r="AL746" s="4" t="s">
        <v>359</v>
      </c>
      <c r="AM746" s="4" t="s">
        <v>187</v>
      </c>
      <c r="AO746" s="4">
        <v>117</v>
      </c>
      <c r="AP746" s="4">
        <v>10</v>
      </c>
      <c r="AQ746" s="4">
        <v>8015472</v>
      </c>
      <c r="AR746" s="4">
        <v>2046</v>
      </c>
      <c r="AS746" s="4">
        <v>712</v>
      </c>
      <c r="AW746" s="4">
        <v>5</v>
      </c>
      <c r="AX746" s="4">
        <v>23</v>
      </c>
      <c r="AZ746" s="4">
        <v>3</v>
      </c>
      <c r="BA746" s="4">
        <v>1</v>
      </c>
      <c r="BB746" s="4">
        <v>100</v>
      </c>
      <c r="BC746" s="4">
        <v>0</v>
      </c>
      <c r="BD746" s="4">
        <v>0</v>
      </c>
      <c r="BE746" s="4">
        <v>0</v>
      </c>
      <c r="BF746" s="4">
        <v>-366833110</v>
      </c>
      <c r="BJ746" s="6">
        <v>2017</v>
      </c>
      <c r="BK746" s="7">
        <f t="shared" si="26"/>
        <v>0</v>
      </c>
      <c r="BL746" s="4" t="str">
        <f t="shared" si="27"/>
        <v>Oracle Software</v>
      </c>
    </row>
    <row r="747" spans="1:64" hidden="1" x14ac:dyDescent="0.2">
      <c r="A747" s="4">
        <v>2020</v>
      </c>
      <c r="B747" s="4" t="s">
        <v>11</v>
      </c>
      <c r="C747" s="4" t="s">
        <v>178</v>
      </c>
      <c r="D747" s="4" t="s">
        <v>334</v>
      </c>
      <c r="E747" s="4" t="s">
        <v>443</v>
      </c>
      <c r="F747" s="4" t="s">
        <v>336</v>
      </c>
      <c r="H747" s="4">
        <v>0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>
        <v>0</v>
      </c>
      <c r="Q747" s="4">
        <v>0</v>
      </c>
      <c r="R747" s="4">
        <v>0</v>
      </c>
      <c r="S747" s="4">
        <v>0</v>
      </c>
      <c r="T747" s="4">
        <v>0</v>
      </c>
      <c r="U747" s="4">
        <v>0</v>
      </c>
      <c r="V747" s="4">
        <v>0</v>
      </c>
      <c r="W747" s="4">
        <v>0</v>
      </c>
      <c r="X747" s="4">
        <v>0</v>
      </c>
      <c r="Y747" s="4">
        <v>0</v>
      </c>
      <c r="Z747" s="4">
        <v>0</v>
      </c>
      <c r="AA747" s="4">
        <v>0</v>
      </c>
      <c r="AB747" s="4">
        <v>0</v>
      </c>
      <c r="AC747" s="4">
        <v>0</v>
      </c>
      <c r="AG747" s="4" t="s">
        <v>289</v>
      </c>
      <c r="AH747" s="4" t="s">
        <v>270</v>
      </c>
      <c r="AJ747" s="4" t="s">
        <v>190</v>
      </c>
      <c r="AK747" s="4" t="s">
        <v>337</v>
      </c>
      <c r="AL747" s="4" t="s">
        <v>359</v>
      </c>
      <c r="AM747" s="4" t="s">
        <v>187</v>
      </c>
      <c r="AO747" s="4">
        <v>117</v>
      </c>
      <c r="AP747" s="4">
        <v>10</v>
      </c>
      <c r="AQ747" s="4">
        <v>8015103</v>
      </c>
      <c r="AR747" s="4">
        <v>2046</v>
      </c>
      <c r="AS747" s="4">
        <v>712</v>
      </c>
      <c r="AW747" s="4">
        <v>5</v>
      </c>
      <c r="AX747" s="4">
        <v>23</v>
      </c>
      <c r="AZ747" s="4">
        <v>3</v>
      </c>
      <c r="BA747" s="4">
        <v>1</v>
      </c>
      <c r="BB747" s="4">
        <v>100</v>
      </c>
      <c r="BC747" s="4">
        <v>0</v>
      </c>
      <c r="BD747" s="4">
        <v>0</v>
      </c>
      <c r="BE747" s="4">
        <v>0</v>
      </c>
      <c r="BF747" s="4">
        <v>-366833112</v>
      </c>
      <c r="BJ747" s="6">
        <v>2017</v>
      </c>
      <c r="BK747" s="7">
        <f t="shared" si="26"/>
        <v>0</v>
      </c>
      <c r="BL747" s="4" t="str">
        <f t="shared" si="27"/>
        <v>Software</v>
      </c>
    </row>
    <row r="748" spans="1:64" hidden="1" x14ac:dyDescent="0.2">
      <c r="A748" s="4">
        <v>2020</v>
      </c>
      <c r="B748" s="4" t="s">
        <v>11</v>
      </c>
      <c r="C748" s="4" t="s">
        <v>178</v>
      </c>
      <c r="D748" s="4" t="s">
        <v>428</v>
      </c>
      <c r="E748" s="4" t="s">
        <v>443</v>
      </c>
      <c r="F748" s="4" t="s">
        <v>303</v>
      </c>
      <c r="H748" s="4">
        <v>0</v>
      </c>
      <c r="I748" s="4">
        <v>-0.01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-0.01</v>
      </c>
      <c r="P748" s="4">
        <v>0</v>
      </c>
      <c r="Q748" s="4">
        <v>0</v>
      </c>
      <c r="R748" s="4">
        <v>0</v>
      </c>
      <c r="S748" s="4">
        <v>0</v>
      </c>
      <c r="T748" s="4">
        <v>0</v>
      </c>
      <c r="U748" s="4">
        <v>0</v>
      </c>
      <c r="V748" s="4">
        <v>0</v>
      </c>
      <c r="W748" s="4">
        <v>0</v>
      </c>
      <c r="X748" s="4">
        <v>0</v>
      </c>
      <c r="Y748" s="4">
        <v>0</v>
      </c>
      <c r="Z748" s="4">
        <v>0</v>
      </c>
      <c r="AA748" s="4">
        <v>0</v>
      </c>
      <c r="AB748" s="4">
        <v>0</v>
      </c>
      <c r="AC748" s="4">
        <v>0</v>
      </c>
      <c r="AE748" s="4" t="s">
        <v>182</v>
      </c>
      <c r="AF748" s="4" t="s">
        <v>288</v>
      </c>
      <c r="AG748" s="4" t="s">
        <v>289</v>
      </c>
      <c r="AH748" s="4" t="s">
        <v>270</v>
      </c>
      <c r="AJ748" s="4" t="s">
        <v>288</v>
      </c>
      <c r="AK748" s="4" t="s">
        <v>304</v>
      </c>
      <c r="AL748" s="4" t="s">
        <v>359</v>
      </c>
      <c r="AM748" s="4" t="s">
        <v>187</v>
      </c>
      <c r="AO748" s="4">
        <v>117</v>
      </c>
      <c r="AP748" s="4">
        <v>10</v>
      </c>
      <c r="AQ748" s="4">
        <v>8015156</v>
      </c>
      <c r="AR748" s="4">
        <v>2046</v>
      </c>
      <c r="AS748" s="4">
        <v>3</v>
      </c>
      <c r="AU748" s="4">
        <v>1</v>
      </c>
      <c r="AV748" s="4">
        <v>4</v>
      </c>
      <c r="AW748" s="4">
        <v>5</v>
      </c>
      <c r="AX748" s="4">
        <v>23</v>
      </c>
      <c r="AZ748" s="4">
        <v>1</v>
      </c>
      <c r="BA748" s="4">
        <v>3</v>
      </c>
      <c r="BB748" s="4">
        <v>100</v>
      </c>
      <c r="BC748" s="4">
        <v>0</v>
      </c>
      <c r="BD748" s="4">
        <v>0</v>
      </c>
      <c r="BE748" s="4">
        <v>0</v>
      </c>
      <c r="BF748" s="4">
        <v>-366833113</v>
      </c>
      <c r="BJ748" s="6">
        <v>2017</v>
      </c>
      <c r="BK748" s="7">
        <f t="shared" si="26"/>
        <v>-0.01</v>
      </c>
      <c r="BL748" s="4" t="str">
        <f t="shared" si="27"/>
        <v>Synthetic Railcars</v>
      </c>
    </row>
    <row r="749" spans="1:64" hidden="1" x14ac:dyDescent="0.2">
      <c r="A749" s="4">
        <v>2020</v>
      </c>
      <c r="B749" s="4" t="s">
        <v>11</v>
      </c>
      <c r="C749" s="4" t="s">
        <v>178</v>
      </c>
      <c r="D749" s="4" t="s">
        <v>371</v>
      </c>
      <c r="E749" s="4" t="s">
        <v>443</v>
      </c>
      <c r="F749" s="4" t="s">
        <v>348</v>
      </c>
      <c r="H749" s="4">
        <v>0</v>
      </c>
      <c r="I749" s="4">
        <v>655.6</v>
      </c>
      <c r="J749" s="4">
        <v>466.79</v>
      </c>
      <c r="K749" s="4">
        <v>75.53</v>
      </c>
      <c r="L749" s="4">
        <v>0</v>
      </c>
      <c r="M749" s="4">
        <v>0</v>
      </c>
      <c r="N749" s="4">
        <v>0</v>
      </c>
      <c r="O749" s="4">
        <v>655.6</v>
      </c>
      <c r="P749" s="4">
        <v>542.32000000000005</v>
      </c>
      <c r="Q749" s="4">
        <v>0</v>
      </c>
      <c r="R749" s="4">
        <v>0</v>
      </c>
      <c r="S749" s="4">
        <v>0</v>
      </c>
      <c r="T749" s="4">
        <v>0</v>
      </c>
      <c r="U749" s="4">
        <v>0</v>
      </c>
      <c r="V749" s="4">
        <v>0</v>
      </c>
      <c r="W749" s="4">
        <v>0</v>
      </c>
      <c r="X749" s="4">
        <v>0</v>
      </c>
      <c r="Y749" s="4">
        <v>0</v>
      </c>
      <c r="Z749" s="4">
        <v>0</v>
      </c>
      <c r="AA749" s="4">
        <v>0</v>
      </c>
      <c r="AB749" s="4">
        <v>0</v>
      </c>
      <c r="AC749" s="4">
        <v>0</v>
      </c>
      <c r="AG749" s="4" t="s">
        <v>289</v>
      </c>
      <c r="AH749" s="4" t="s">
        <v>270</v>
      </c>
      <c r="AJ749" s="4" t="s">
        <v>288</v>
      </c>
      <c r="AK749" s="4" t="s">
        <v>349</v>
      </c>
      <c r="AL749" s="4" t="s">
        <v>359</v>
      </c>
      <c r="AM749" s="4" t="s">
        <v>187</v>
      </c>
      <c r="AO749" s="4">
        <v>117</v>
      </c>
      <c r="AP749" s="4">
        <v>10</v>
      </c>
      <c r="AQ749" s="4">
        <v>8015154</v>
      </c>
      <c r="AR749" s="4">
        <v>2046</v>
      </c>
      <c r="AS749" s="4">
        <v>2</v>
      </c>
      <c r="AW749" s="4">
        <v>5</v>
      </c>
      <c r="AX749" s="4">
        <v>23</v>
      </c>
      <c r="AZ749" s="4">
        <v>1</v>
      </c>
      <c r="BA749" s="4">
        <v>2</v>
      </c>
      <c r="BB749" s="4">
        <v>100</v>
      </c>
      <c r="BC749" s="4">
        <v>0</v>
      </c>
      <c r="BD749" s="4">
        <v>0</v>
      </c>
      <c r="BE749" s="4">
        <v>0</v>
      </c>
      <c r="BF749" s="4">
        <v>-366833115</v>
      </c>
      <c r="BJ749" s="6">
        <v>2017</v>
      </c>
      <c r="BK749" s="7">
        <f t="shared" si="26"/>
        <v>113.27999999999997</v>
      </c>
      <c r="BL749" s="4" t="str">
        <f t="shared" si="27"/>
        <v>Synthetic Vehicles &amp; IT</v>
      </c>
    </row>
    <row r="750" spans="1:64" hidden="1" x14ac:dyDescent="0.2">
      <c r="A750" s="4">
        <v>2020</v>
      </c>
      <c r="B750" s="4" t="s">
        <v>11</v>
      </c>
      <c r="C750" s="4" t="s">
        <v>178</v>
      </c>
      <c r="D750" s="4" t="s">
        <v>112</v>
      </c>
      <c r="E750" s="4" t="s">
        <v>443</v>
      </c>
      <c r="F750" s="4" t="s">
        <v>303</v>
      </c>
      <c r="H750" s="4">
        <v>155671.01</v>
      </c>
      <c r="I750" s="4">
        <v>77195.78</v>
      </c>
      <c r="J750" s="4">
        <v>43436.53</v>
      </c>
      <c r="K750" s="4">
        <v>9645.61</v>
      </c>
      <c r="L750" s="4">
        <v>0</v>
      </c>
      <c r="M750" s="4">
        <v>0</v>
      </c>
      <c r="N750" s="4">
        <v>155671.01</v>
      </c>
      <c r="O750" s="4">
        <v>77195.78</v>
      </c>
      <c r="P750" s="4">
        <v>53082.14</v>
      </c>
      <c r="Q750" s="4">
        <v>0</v>
      </c>
      <c r="R750" s="4">
        <v>0</v>
      </c>
      <c r="S750" s="4">
        <v>0</v>
      </c>
      <c r="T750" s="4">
        <v>0</v>
      </c>
      <c r="U750" s="4">
        <v>0</v>
      </c>
      <c r="V750" s="4">
        <v>0</v>
      </c>
      <c r="W750" s="4">
        <v>0</v>
      </c>
      <c r="X750" s="4">
        <v>0</v>
      </c>
      <c r="Y750" s="4">
        <v>0</v>
      </c>
      <c r="Z750" s="4">
        <v>0</v>
      </c>
      <c r="AA750" s="4">
        <v>0</v>
      </c>
      <c r="AB750" s="4">
        <v>0</v>
      </c>
      <c r="AC750" s="4">
        <v>0</v>
      </c>
      <c r="AE750" s="4" t="s">
        <v>182</v>
      </c>
      <c r="AF750" s="4" t="s">
        <v>288</v>
      </c>
      <c r="AG750" s="4" t="s">
        <v>289</v>
      </c>
      <c r="AH750" s="4" t="s">
        <v>270</v>
      </c>
      <c r="AJ750" s="4" t="s">
        <v>288</v>
      </c>
      <c r="AK750" s="4" t="s">
        <v>304</v>
      </c>
      <c r="AL750" s="4" t="s">
        <v>359</v>
      </c>
      <c r="AM750" s="4" t="s">
        <v>187</v>
      </c>
      <c r="AO750" s="4">
        <v>117</v>
      </c>
      <c r="AP750" s="4">
        <v>10</v>
      </c>
      <c r="AQ750" s="4">
        <v>109040</v>
      </c>
      <c r="AR750" s="4">
        <v>2046</v>
      </c>
      <c r="AS750" s="4">
        <v>3</v>
      </c>
      <c r="AU750" s="4">
        <v>1</v>
      </c>
      <c r="AV750" s="4">
        <v>4</v>
      </c>
      <c r="AW750" s="4">
        <v>5</v>
      </c>
      <c r="AX750" s="4">
        <v>23</v>
      </c>
      <c r="AZ750" s="4">
        <v>1</v>
      </c>
      <c r="BA750" s="4">
        <v>3</v>
      </c>
      <c r="BB750" s="4">
        <v>100</v>
      </c>
      <c r="BC750" s="4">
        <v>0</v>
      </c>
      <c r="BD750" s="4">
        <v>0</v>
      </c>
      <c r="BE750" s="4">
        <v>0</v>
      </c>
      <c r="BF750" s="4">
        <v>-366833114</v>
      </c>
      <c r="BJ750" s="6">
        <v>2017</v>
      </c>
      <c r="BK750" s="7">
        <f t="shared" si="26"/>
        <v>24113.64</v>
      </c>
      <c r="BL750" s="4" t="str">
        <f t="shared" si="27"/>
        <v>Utility General Plant</v>
      </c>
    </row>
    <row r="751" spans="1:64" hidden="1" x14ac:dyDescent="0.2">
      <c r="A751" s="4">
        <v>2020</v>
      </c>
      <c r="B751" s="4" t="s">
        <v>11</v>
      </c>
      <c r="C751" s="4" t="s">
        <v>178</v>
      </c>
      <c r="D751" s="4" t="s">
        <v>104</v>
      </c>
      <c r="E751" s="4" t="s">
        <v>443</v>
      </c>
      <c r="F751" s="4" t="s">
        <v>301</v>
      </c>
      <c r="H751" s="4">
        <v>6141669.4699999997</v>
      </c>
      <c r="I751" s="4">
        <v>3176721.34</v>
      </c>
      <c r="J751" s="4">
        <v>560564.25</v>
      </c>
      <c r="K751" s="4">
        <v>195903.22</v>
      </c>
      <c r="L751" s="4">
        <v>0</v>
      </c>
      <c r="M751" s="4">
        <v>-1609.92</v>
      </c>
      <c r="N751" s="4">
        <v>5945518.6299999999</v>
      </c>
      <c r="O751" s="4">
        <v>3166267.92</v>
      </c>
      <c r="P751" s="4">
        <v>754300.01</v>
      </c>
      <c r="Q751" s="4">
        <v>0</v>
      </c>
      <c r="R751" s="4">
        <v>10453.42</v>
      </c>
      <c r="S751" s="4">
        <v>87025.26</v>
      </c>
      <c r="T751" s="4">
        <v>124571.03</v>
      </c>
      <c r="U751" s="4">
        <v>211596.29</v>
      </c>
      <c r="V751" s="4">
        <v>87025.26</v>
      </c>
      <c r="W751" s="4">
        <v>0</v>
      </c>
      <c r="X751" s="4">
        <v>0</v>
      </c>
      <c r="Y751" s="4">
        <v>42495.65</v>
      </c>
      <c r="Z751" s="4">
        <v>6676.04</v>
      </c>
      <c r="AA751" s="4">
        <v>0</v>
      </c>
      <c r="AB751" s="4">
        <v>0</v>
      </c>
      <c r="AC751" s="4">
        <v>0</v>
      </c>
      <c r="AE751" s="4" t="s">
        <v>182</v>
      </c>
      <c r="AF751" s="4" t="s">
        <v>288</v>
      </c>
      <c r="AG751" s="4" t="s">
        <v>289</v>
      </c>
      <c r="AH751" s="4" t="s">
        <v>270</v>
      </c>
      <c r="AJ751" s="4" t="s">
        <v>288</v>
      </c>
      <c r="AK751" s="4" t="s">
        <v>302</v>
      </c>
      <c r="AL751" s="4" t="s">
        <v>359</v>
      </c>
      <c r="AM751" s="4" t="s">
        <v>389</v>
      </c>
      <c r="AO751" s="4">
        <v>117</v>
      </c>
      <c r="AP751" s="4">
        <v>10</v>
      </c>
      <c r="AQ751" s="4">
        <v>101030</v>
      </c>
      <c r="AR751" s="4">
        <v>2046</v>
      </c>
      <c r="AS751" s="4">
        <v>7</v>
      </c>
      <c r="AU751" s="4">
        <v>1</v>
      </c>
      <c r="AV751" s="4">
        <v>4</v>
      </c>
      <c r="AW751" s="4">
        <v>5</v>
      </c>
      <c r="AX751" s="4">
        <v>23</v>
      </c>
      <c r="AZ751" s="4">
        <v>1</v>
      </c>
      <c r="BA751" s="4">
        <v>6</v>
      </c>
      <c r="BB751" s="4">
        <v>100</v>
      </c>
      <c r="BC751" s="4">
        <v>16</v>
      </c>
      <c r="BD751" s="4">
        <v>0</v>
      </c>
      <c r="BE751" s="4">
        <v>0</v>
      </c>
      <c r="BF751" s="4">
        <v>-366833111</v>
      </c>
      <c r="BJ751" s="6">
        <v>2017</v>
      </c>
      <c r="BK751" s="7">
        <f t="shared" si="26"/>
        <v>2411967.91</v>
      </c>
      <c r="BL751" s="4" t="str">
        <f t="shared" si="27"/>
        <v>Utility Steam Production</v>
      </c>
    </row>
    <row r="752" spans="1:64" hidden="1" x14ac:dyDescent="0.2">
      <c r="A752" s="4">
        <v>2020</v>
      </c>
      <c r="B752" s="4" t="s">
        <v>11</v>
      </c>
      <c r="C752" s="4" t="s">
        <v>178</v>
      </c>
      <c r="D752" s="4" t="s">
        <v>104</v>
      </c>
      <c r="E752" s="4" t="s">
        <v>444</v>
      </c>
      <c r="F752" s="4" t="s">
        <v>301</v>
      </c>
      <c r="H752" s="4">
        <v>6673799.9199999999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  <c r="N752" s="4">
        <v>6673799.9199999999</v>
      </c>
      <c r="O752" s="4">
        <v>0</v>
      </c>
      <c r="P752" s="4">
        <v>0</v>
      </c>
      <c r="Q752" s="4">
        <v>0</v>
      </c>
      <c r="R752" s="4">
        <v>0</v>
      </c>
      <c r="S752" s="4">
        <v>0</v>
      </c>
      <c r="T752" s="4">
        <v>0</v>
      </c>
      <c r="U752" s="4">
        <v>0</v>
      </c>
      <c r="V752" s="4">
        <v>0</v>
      </c>
      <c r="W752" s="4">
        <v>0</v>
      </c>
      <c r="X752" s="4">
        <v>0</v>
      </c>
      <c r="Y752" s="4">
        <v>0</v>
      </c>
      <c r="Z752" s="4">
        <v>0</v>
      </c>
      <c r="AA752" s="4">
        <v>0</v>
      </c>
      <c r="AB752" s="4">
        <v>0</v>
      </c>
      <c r="AC752" s="4">
        <v>0</v>
      </c>
      <c r="AE752" s="4" t="s">
        <v>182</v>
      </c>
      <c r="AF752" s="4" t="s">
        <v>288</v>
      </c>
      <c r="AG752" s="4" t="s">
        <v>289</v>
      </c>
      <c r="AH752" s="4" t="s">
        <v>185</v>
      </c>
      <c r="AJ752" s="4" t="s">
        <v>288</v>
      </c>
      <c r="AK752" s="4" t="s">
        <v>302</v>
      </c>
      <c r="AM752" s="4" t="s">
        <v>187</v>
      </c>
      <c r="AO752" s="4">
        <v>117</v>
      </c>
      <c r="AP752" s="4">
        <v>10</v>
      </c>
      <c r="AQ752" s="4">
        <v>101030</v>
      </c>
      <c r="AR752" s="4">
        <v>2047</v>
      </c>
      <c r="AS752" s="4">
        <v>7</v>
      </c>
      <c r="AU752" s="4">
        <v>1</v>
      </c>
      <c r="AV752" s="4">
        <v>4</v>
      </c>
      <c r="AW752" s="4">
        <v>5</v>
      </c>
      <c r="AX752" s="4">
        <v>24</v>
      </c>
      <c r="AZ752" s="4">
        <v>1</v>
      </c>
      <c r="BA752" s="4">
        <v>6</v>
      </c>
      <c r="BC752" s="4">
        <v>0</v>
      </c>
      <c r="BD752" s="4">
        <v>0</v>
      </c>
      <c r="BE752" s="4">
        <v>0</v>
      </c>
      <c r="BF752" s="4">
        <v>-366833126</v>
      </c>
      <c r="BJ752" s="6">
        <v>2017</v>
      </c>
      <c r="BK752" s="7">
        <f t="shared" ref="BK752:BK815" si="28">O752-P752</f>
        <v>0</v>
      </c>
      <c r="BL752" s="4" t="str">
        <f t="shared" ref="BL752:BL815" si="29">D752</f>
        <v>Utility Steam Production</v>
      </c>
    </row>
    <row r="753" spans="1:64" hidden="1" x14ac:dyDescent="0.2">
      <c r="A753" s="4">
        <v>2020</v>
      </c>
      <c r="B753" s="4" t="s">
        <v>11</v>
      </c>
      <c r="C753" s="4" t="s">
        <v>178</v>
      </c>
      <c r="D753" s="4" t="s">
        <v>385</v>
      </c>
      <c r="E753" s="4" t="s">
        <v>445</v>
      </c>
      <c r="F753" s="4" t="s">
        <v>348</v>
      </c>
      <c r="H753" s="4">
        <v>0</v>
      </c>
      <c r="I753" s="4">
        <v>704859.73</v>
      </c>
      <c r="J753" s="4">
        <v>366527.06</v>
      </c>
      <c r="K753" s="4">
        <v>135333.07</v>
      </c>
      <c r="L753" s="4">
        <v>0</v>
      </c>
      <c r="M753" s="4">
        <v>0</v>
      </c>
      <c r="N753" s="4">
        <v>0</v>
      </c>
      <c r="O753" s="4">
        <v>704859.73</v>
      </c>
      <c r="P753" s="4">
        <v>501860.13</v>
      </c>
      <c r="Q753" s="4">
        <v>0</v>
      </c>
      <c r="R753" s="4">
        <v>0</v>
      </c>
      <c r="S753" s="4">
        <v>0</v>
      </c>
      <c r="T753" s="4">
        <v>0</v>
      </c>
      <c r="U753" s="4">
        <v>0</v>
      </c>
      <c r="V753" s="4">
        <v>0</v>
      </c>
      <c r="W753" s="4">
        <v>0</v>
      </c>
      <c r="X753" s="4">
        <v>0</v>
      </c>
      <c r="Y753" s="4">
        <v>0</v>
      </c>
      <c r="Z753" s="4">
        <v>0</v>
      </c>
      <c r="AA753" s="4">
        <v>0</v>
      </c>
      <c r="AB753" s="4">
        <v>0</v>
      </c>
      <c r="AC753" s="4">
        <v>0</v>
      </c>
      <c r="AG753" s="4" t="s">
        <v>289</v>
      </c>
      <c r="AH753" s="4" t="s">
        <v>270</v>
      </c>
      <c r="AJ753" s="4" t="s">
        <v>288</v>
      </c>
      <c r="AK753" s="4" t="s">
        <v>349</v>
      </c>
      <c r="AM753" s="4" t="s">
        <v>187</v>
      </c>
      <c r="AO753" s="4">
        <v>117</v>
      </c>
      <c r="AP753" s="4">
        <v>10</v>
      </c>
      <c r="AQ753" s="4">
        <v>173</v>
      </c>
      <c r="AR753" s="4">
        <v>2017</v>
      </c>
      <c r="AS753" s="4">
        <v>2</v>
      </c>
      <c r="AW753" s="4">
        <v>5</v>
      </c>
      <c r="AX753" s="4">
        <v>23</v>
      </c>
      <c r="AZ753" s="4">
        <v>1</v>
      </c>
      <c r="BA753" s="4">
        <v>2</v>
      </c>
      <c r="BC753" s="4">
        <v>0</v>
      </c>
      <c r="BD753" s="4">
        <v>0</v>
      </c>
      <c r="BE753" s="4">
        <v>0</v>
      </c>
      <c r="BF753" s="4">
        <v>-366833092</v>
      </c>
      <c r="BJ753" s="6">
        <v>2018</v>
      </c>
      <c r="BK753" s="7">
        <f t="shared" si="28"/>
        <v>202999.59999999998</v>
      </c>
      <c r="BL753" s="4" t="str">
        <f t="shared" si="29"/>
        <v>Cap Lease 1011 5 Yr Mitchell</v>
      </c>
    </row>
    <row r="754" spans="1:64" hidden="1" x14ac:dyDescent="0.2">
      <c r="A754" s="4">
        <v>2020</v>
      </c>
      <c r="B754" s="4" t="s">
        <v>11</v>
      </c>
      <c r="C754" s="4" t="s">
        <v>178</v>
      </c>
      <c r="D754" s="4" t="s">
        <v>387</v>
      </c>
      <c r="E754" s="4" t="s">
        <v>445</v>
      </c>
      <c r="F754" s="4" t="s">
        <v>303</v>
      </c>
      <c r="H754" s="4">
        <v>0</v>
      </c>
      <c r="I754" s="4">
        <v>16799.830000000002</v>
      </c>
      <c r="J754" s="4">
        <v>6514.3</v>
      </c>
      <c r="K754" s="4">
        <v>2938.63</v>
      </c>
      <c r="L754" s="4">
        <v>0</v>
      </c>
      <c r="M754" s="4">
        <v>0</v>
      </c>
      <c r="N754" s="4">
        <v>0</v>
      </c>
      <c r="O754" s="4">
        <v>16799.830000000002</v>
      </c>
      <c r="P754" s="4">
        <v>9452.93</v>
      </c>
      <c r="Q754" s="4">
        <v>0</v>
      </c>
      <c r="R754" s="4">
        <v>0</v>
      </c>
      <c r="S754" s="4">
        <v>0</v>
      </c>
      <c r="T754" s="4">
        <v>0</v>
      </c>
      <c r="U754" s="4">
        <v>0</v>
      </c>
      <c r="V754" s="4">
        <v>0</v>
      </c>
      <c r="W754" s="4">
        <v>0</v>
      </c>
      <c r="X754" s="4">
        <v>0</v>
      </c>
      <c r="Y754" s="4">
        <v>0</v>
      </c>
      <c r="Z754" s="4">
        <v>0</v>
      </c>
      <c r="AA754" s="4">
        <v>0</v>
      </c>
      <c r="AB754" s="4">
        <v>0</v>
      </c>
      <c r="AC754" s="4">
        <v>0</v>
      </c>
      <c r="AG754" s="4" t="s">
        <v>289</v>
      </c>
      <c r="AH754" s="4" t="s">
        <v>270</v>
      </c>
      <c r="AJ754" s="4" t="s">
        <v>288</v>
      </c>
      <c r="AK754" s="4" t="s">
        <v>304</v>
      </c>
      <c r="AM754" s="4" t="s">
        <v>187</v>
      </c>
      <c r="AO754" s="4">
        <v>117</v>
      </c>
      <c r="AP754" s="4">
        <v>10</v>
      </c>
      <c r="AQ754" s="4">
        <v>188</v>
      </c>
      <c r="AR754" s="4">
        <v>2017</v>
      </c>
      <c r="AS754" s="4">
        <v>3</v>
      </c>
      <c r="AW754" s="4">
        <v>5</v>
      </c>
      <c r="AX754" s="4">
        <v>23</v>
      </c>
      <c r="AZ754" s="4">
        <v>1</v>
      </c>
      <c r="BA754" s="4">
        <v>3</v>
      </c>
      <c r="BC754" s="4">
        <v>0</v>
      </c>
      <c r="BD754" s="4">
        <v>0</v>
      </c>
      <c r="BE754" s="4">
        <v>0</v>
      </c>
      <c r="BF754" s="4">
        <v>-366833091</v>
      </c>
      <c r="BJ754" s="6">
        <v>2018</v>
      </c>
      <c r="BK754" s="7">
        <f t="shared" si="28"/>
        <v>7346.9000000000015</v>
      </c>
      <c r="BL754" s="4" t="str">
        <f t="shared" si="29"/>
        <v>Cap Lease 1011 7 Yr Mitchell</v>
      </c>
    </row>
    <row r="755" spans="1:64" hidden="1" x14ac:dyDescent="0.2">
      <c r="A755" s="4">
        <v>2020</v>
      </c>
      <c r="B755" s="4" t="s">
        <v>11</v>
      </c>
      <c r="C755" s="4" t="s">
        <v>178</v>
      </c>
      <c r="D755" s="4" t="s">
        <v>428</v>
      </c>
      <c r="E755" s="4" t="s">
        <v>445</v>
      </c>
      <c r="F755" s="4" t="s">
        <v>303</v>
      </c>
      <c r="H755" s="4">
        <v>0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0</v>
      </c>
      <c r="S755" s="4">
        <v>0</v>
      </c>
      <c r="T755" s="4">
        <v>0</v>
      </c>
      <c r="U755" s="4">
        <v>0</v>
      </c>
      <c r="V755" s="4">
        <v>0</v>
      </c>
      <c r="W755" s="4">
        <v>0</v>
      </c>
      <c r="X755" s="4">
        <v>0</v>
      </c>
      <c r="Y755" s="4">
        <v>0</v>
      </c>
      <c r="Z755" s="4">
        <v>0</v>
      </c>
      <c r="AA755" s="4">
        <v>0</v>
      </c>
      <c r="AB755" s="4">
        <v>0</v>
      </c>
      <c r="AC755" s="4">
        <v>0</v>
      </c>
      <c r="AE755" s="4" t="s">
        <v>182</v>
      </c>
      <c r="AF755" s="4" t="s">
        <v>288</v>
      </c>
      <c r="AG755" s="4" t="s">
        <v>289</v>
      </c>
      <c r="AH755" s="4" t="s">
        <v>270</v>
      </c>
      <c r="AJ755" s="4" t="s">
        <v>288</v>
      </c>
      <c r="AK755" s="4" t="s">
        <v>304</v>
      </c>
      <c r="AM755" s="4" t="s">
        <v>187</v>
      </c>
      <c r="AO755" s="4">
        <v>117</v>
      </c>
      <c r="AP755" s="4">
        <v>10</v>
      </c>
      <c r="AQ755" s="4">
        <v>8015156</v>
      </c>
      <c r="AR755" s="4">
        <v>2017</v>
      </c>
      <c r="AS755" s="4">
        <v>3</v>
      </c>
      <c r="AU755" s="4">
        <v>1</v>
      </c>
      <c r="AV755" s="4">
        <v>4</v>
      </c>
      <c r="AW755" s="4">
        <v>5</v>
      </c>
      <c r="AX755" s="4">
        <v>23</v>
      </c>
      <c r="AZ755" s="4">
        <v>1</v>
      </c>
      <c r="BA755" s="4">
        <v>3</v>
      </c>
      <c r="BC755" s="4">
        <v>0</v>
      </c>
      <c r="BD755" s="4">
        <v>0</v>
      </c>
      <c r="BE755" s="4">
        <v>0</v>
      </c>
      <c r="BF755" s="4">
        <v>-366833089</v>
      </c>
      <c r="BJ755" s="6">
        <v>2018</v>
      </c>
      <c r="BK755" s="7">
        <f t="shared" si="28"/>
        <v>0</v>
      </c>
      <c r="BL755" s="4" t="str">
        <f t="shared" si="29"/>
        <v>Synthetic Railcars</v>
      </c>
    </row>
    <row r="756" spans="1:64" hidden="1" x14ac:dyDescent="0.2">
      <c r="A756" s="4">
        <v>2020</v>
      </c>
      <c r="B756" s="4" t="s">
        <v>11</v>
      </c>
      <c r="C756" s="4" t="s">
        <v>178</v>
      </c>
      <c r="D756" s="4" t="s">
        <v>371</v>
      </c>
      <c r="E756" s="4" t="s">
        <v>445</v>
      </c>
      <c r="F756" s="4" t="s">
        <v>348</v>
      </c>
      <c r="H756" s="4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  <c r="S756" s="4">
        <v>0</v>
      </c>
      <c r="T756" s="4">
        <v>0</v>
      </c>
      <c r="U756" s="4">
        <v>0</v>
      </c>
      <c r="V756" s="4">
        <v>0</v>
      </c>
      <c r="W756" s="4">
        <v>0</v>
      </c>
      <c r="X756" s="4">
        <v>0</v>
      </c>
      <c r="Y756" s="4">
        <v>0</v>
      </c>
      <c r="Z756" s="4">
        <v>0</v>
      </c>
      <c r="AA756" s="4">
        <v>0</v>
      </c>
      <c r="AB756" s="4">
        <v>0</v>
      </c>
      <c r="AC756" s="4">
        <v>0</v>
      </c>
      <c r="AE756" s="4" t="s">
        <v>182</v>
      </c>
      <c r="AG756" s="4" t="s">
        <v>289</v>
      </c>
      <c r="AH756" s="4" t="s">
        <v>270</v>
      </c>
      <c r="AJ756" s="4" t="s">
        <v>288</v>
      </c>
      <c r="AK756" s="4" t="s">
        <v>349</v>
      </c>
      <c r="AM756" s="4" t="s">
        <v>187</v>
      </c>
      <c r="AO756" s="4">
        <v>117</v>
      </c>
      <c r="AP756" s="4">
        <v>10</v>
      </c>
      <c r="AQ756" s="4">
        <v>8015154</v>
      </c>
      <c r="AR756" s="4">
        <v>2017</v>
      </c>
      <c r="AS756" s="4">
        <v>2</v>
      </c>
      <c r="AU756" s="4">
        <v>1</v>
      </c>
      <c r="AW756" s="4">
        <v>5</v>
      </c>
      <c r="AX756" s="4">
        <v>23</v>
      </c>
      <c r="AZ756" s="4">
        <v>1</v>
      </c>
      <c r="BA756" s="4">
        <v>2</v>
      </c>
      <c r="BC756" s="4">
        <v>0</v>
      </c>
      <c r="BD756" s="4">
        <v>0</v>
      </c>
      <c r="BE756" s="4">
        <v>0</v>
      </c>
      <c r="BF756" s="4">
        <v>-366833088</v>
      </c>
      <c r="BJ756" s="6">
        <v>2018</v>
      </c>
      <c r="BK756" s="7">
        <f t="shared" si="28"/>
        <v>0</v>
      </c>
      <c r="BL756" s="4" t="str">
        <f t="shared" si="29"/>
        <v>Synthetic Vehicles &amp; IT</v>
      </c>
    </row>
    <row r="757" spans="1:64" hidden="1" x14ac:dyDescent="0.2">
      <c r="A757" s="4">
        <v>2020</v>
      </c>
      <c r="B757" s="4" t="s">
        <v>11</v>
      </c>
      <c r="C757" s="4" t="s">
        <v>178</v>
      </c>
      <c r="D757" s="4" t="s">
        <v>371</v>
      </c>
      <c r="E757" s="4" t="s">
        <v>445</v>
      </c>
      <c r="F757" s="4" t="s">
        <v>348</v>
      </c>
      <c r="H757" s="4">
        <v>0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  <c r="S757" s="4">
        <v>0</v>
      </c>
      <c r="T757" s="4">
        <v>0</v>
      </c>
      <c r="U757" s="4">
        <v>0</v>
      </c>
      <c r="V757" s="4">
        <v>0</v>
      </c>
      <c r="W757" s="4">
        <v>0</v>
      </c>
      <c r="X757" s="4">
        <v>0</v>
      </c>
      <c r="Y757" s="4">
        <v>0</v>
      </c>
      <c r="Z757" s="4">
        <v>0</v>
      </c>
      <c r="AA757" s="4">
        <v>0</v>
      </c>
      <c r="AB757" s="4">
        <v>0</v>
      </c>
      <c r="AC757" s="4">
        <v>0</v>
      </c>
      <c r="AE757" s="4" t="s">
        <v>182</v>
      </c>
      <c r="AG757" s="4" t="s">
        <v>289</v>
      </c>
      <c r="AH757" s="4" t="s">
        <v>270</v>
      </c>
      <c r="AJ757" s="4" t="s">
        <v>288</v>
      </c>
      <c r="AK757" s="4" t="s">
        <v>349</v>
      </c>
      <c r="AM757" s="4" t="s">
        <v>187</v>
      </c>
      <c r="AO757" s="4">
        <v>117</v>
      </c>
      <c r="AP757" s="4">
        <v>10</v>
      </c>
      <c r="AQ757" s="4">
        <v>8015154</v>
      </c>
      <c r="AR757" s="4">
        <v>2017</v>
      </c>
      <c r="AS757" s="4">
        <v>2</v>
      </c>
      <c r="AU757" s="4">
        <v>1</v>
      </c>
      <c r="AW757" s="4">
        <v>5</v>
      </c>
      <c r="AX757" s="4">
        <v>23</v>
      </c>
      <c r="AZ757" s="4">
        <v>1</v>
      </c>
      <c r="BA757" s="4">
        <v>2</v>
      </c>
      <c r="BC757" s="4">
        <v>0</v>
      </c>
      <c r="BD757" s="4">
        <v>0</v>
      </c>
      <c r="BE757" s="4">
        <v>0</v>
      </c>
      <c r="BF757" s="4">
        <v>-366833086</v>
      </c>
      <c r="BJ757" s="6">
        <v>2018</v>
      </c>
      <c r="BK757" s="7">
        <f t="shared" si="28"/>
        <v>0</v>
      </c>
      <c r="BL757" s="4" t="str">
        <f t="shared" si="29"/>
        <v>Synthetic Vehicles &amp; IT</v>
      </c>
    </row>
    <row r="758" spans="1:64" hidden="1" x14ac:dyDescent="0.2">
      <c r="A758" s="4">
        <v>2020</v>
      </c>
      <c r="B758" s="4" t="s">
        <v>11</v>
      </c>
      <c r="C758" s="4" t="s">
        <v>178</v>
      </c>
      <c r="D758" s="4" t="s">
        <v>112</v>
      </c>
      <c r="E758" s="4" t="s">
        <v>445</v>
      </c>
      <c r="F758" s="4" t="s">
        <v>303</v>
      </c>
      <c r="H758" s="4">
        <v>34896.980000000003</v>
      </c>
      <c r="I758" s="4">
        <v>34896.980000000003</v>
      </c>
      <c r="J758" s="4">
        <v>13531.65</v>
      </c>
      <c r="K758" s="4">
        <v>6104.18</v>
      </c>
      <c r="L758" s="4">
        <v>0</v>
      </c>
      <c r="M758" s="4">
        <v>0</v>
      </c>
      <c r="N758" s="4">
        <v>34896.980000000003</v>
      </c>
      <c r="O758" s="4">
        <v>34896.980000000003</v>
      </c>
      <c r="P758" s="4">
        <v>19635.830000000002</v>
      </c>
      <c r="Q758" s="4">
        <v>0</v>
      </c>
      <c r="R758" s="4">
        <v>0</v>
      </c>
      <c r="S758" s="4">
        <v>0</v>
      </c>
      <c r="T758" s="4">
        <v>0</v>
      </c>
      <c r="U758" s="4">
        <v>0</v>
      </c>
      <c r="V758" s="4">
        <v>0</v>
      </c>
      <c r="W758" s="4">
        <v>0</v>
      </c>
      <c r="X758" s="4">
        <v>0</v>
      </c>
      <c r="Y758" s="4">
        <v>0</v>
      </c>
      <c r="Z758" s="4">
        <v>0</v>
      </c>
      <c r="AA758" s="4">
        <v>0</v>
      </c>
      <c r="AB758" s="4">
        <v>0</v>
      </c>
      <c r="AC758" s="4">
        <v>0</v>
      </c>
      <c r="AG758" s="4" t="s">
        <v>289</v>
      </c>
      <c r="AH758" s="4" t="s">
        <v>289</v>
      </c>
      <c r="AJ758" s="4" t="s">
        <v>288</v>
      </c>
      <c r="AK758" s="4" t="s">
        <v>304</v>
      </c>
      <c r="AM758" s="4" t="s">
        <v>187</v>
      </c>
      <c r="AO758" s="4">
        <v>117</v>
      </c>
      <c r="AP758" s="4">
        <v>10</v>
      </c>
      <c r="AQ758" s="4">
        <v>109040</v>
      </c>
      <c r="AR758" s="4">
        <v>2017</v>
      </c>
      <c r="AS758" s="4">
        <v>3</v>
      </c>
      <c r="AW758" s="4">
        <v>5</v>
      </c>
      <c r="AX758" s="4">
        <v>5</v>
      </c>
      <c r="AZ758" s="4">
        <v>1</v>
      </c>
      <c r="BA758" s="4">
        <v>3</v>
      </c>
      <c r="BC758" s="4">
        <v>0</v>
      </c>
      <c r="BD758" s="4">
        <v>0</v>
      </c>
      <c r="BE758" s="4">
        <v>0</v>
      </c>
      <c r="BF758" s="4">
        <v>-366833087</v>
      </c>
      <c r="BJ758" s="6">
        <v>2018</v>
      </c>
      <c r="BK758" s="7">
        <f t="shared" si="28"/>
        <v>15261.150000000001</v>
      </c>
      <c r="BL758" s="4" t="str">
        <f t="shared" si="29"/>
        <v>Utility General Plant</v>
      </c>
    </row>
    <row r="759" spans="1:64" hidden="1" x14ac:dyDescent="0.2">
      <c r="A759" s="4">
        <v>2020</v>
      </c>
      <c r="B759" s="4" t="s">
        <v>11</v>
      </c>
      <c r="C759" s="4" t="s">
        <v>178</v>
      </c>
      <c r="D759" s="4" t="s">
        <v>104</v>
      </c>
      <c r="E759" s="4" t="s">
        <v>445</v>
      </c>
      <c r="F759" s="4" t="s">
        <v>301</v>
      </c>
      <c r="H759" s="4">
        <v>9117611.9199999999</v>
      </c>
      <c r="I759" s="4">
        <v>2668538.36</v>
      </c>
      <c r="J759" s="4">
        <v>292711.98</v>
      </c>
      <c r="K759" s="4">
        <v>177790.43</v>
      </c>
      <c r="L759" s="4">
        <v>0</v>
      </c>
      <c r="M759" s="4">
        <v>-8604.89</v>
      </c>
      <c r="N759" s="4">
        <v>9077915.7899999991</v>
      </c>
      <c r="O759" s="4">
        <v>2656920.12</v>
      </c>
      <c r="P759" s="4">
        <v>468840.13</v>
      </c>
      <c r="Q759" s="4">
        <v>0</v>
      </c>
      <c r="R759" s="4">
        <v>1245.92</v>
      </c>
      <c r="S759" s="4">
        <v>10372.33</v>
      </c>
      <c r="T759" s="4">
        <v>0</v>
      </c>
      <c r="U759" s="4">
        <v>0</v>
      </c>
      <c r="V759" s="4">
        <v>0</v>
      </c>
      <c r="W759" s="4">
        <v>0</v>
      </c>
      <c r="X759" s="4">
        <v>0</v>
      </c>
      <c r="Y759" s="4">
        <v>8600.08</v>
      </c>
      <c r="Z759" s="4">
        <v>1351.07</v>
      </c>
      <c r="AA759" s="4">
        <v>0</v>
      </c>
      <c r="AB759" s="4">
        <v>0</v>
      </c>
      <c r="AC759" s="4">
        <v>0</v>
      </c>
      <c r="AG759" s="4" t="s">
        <v>289</v>
      </c>
      <c r="AH759" s="4" t="s">
        <v>289</v>
      </c>
      <c r="AJ759" s="4" t="s">
        <v>288</v>
      </c>
      <c r="AK759" s="4" t="s">
        <v>302</v>
      </c>
      <c r="AM759" s="4" t="s">
        <v>187</v>
      </c>
      <c r="AO759" s="4">
        <v>117</v>
      </c>
      <c r="AP759" s="4">
        <v>10</v>
      </c>
      <c r="AQ759" s="4">
        <v>101030</v>
      </c>
      <c r="AR759" s="4">
        <v>2017</v>
      </c>
      <c r="AS759" s="4">
        <v>7</v>
      </c>
      <c r="AW759" s="4">
        <v>5</v>
      </c>
      <c r="AX759" s="4">
        <v>5</v>
      </c>
      <c r="AZ759" s="4">
        <v>1</v>
      </c>
      <c r="BA759" s="4">
        <v>6</v>
      </c>
      <c r="BC759" s="4">
        <v>0</v>
      </c>
      <c r="BD759" s="4">
        <v>0</v>
      </c>
      <c r="BE759" s="4">
        <v>0</v>
      </c>
      <c r="BF759" s="4">
        <v>-366833090</v>
      </c>
      <c r="BJ759" s="6">
        <v>2018</v>
      </c>
      <c r="BK759" s="7">
        <f t="shared" si="28"/>
        <v>2188079.9900000002</v>
      </c>
      <c r="BL759" s="4" t="str">
        <f t="shared" si="29"/>
        <v>Utility Steam Production</v>
      </c>
    </row>
    <row r="760" spans="1:64" hidden="1" x14ac:dyDescent="0.2">
      <c r="A760" s="4">
        <v>2020</v>
      </c>
      <c r="B760" s="4" t="s">
        <v>11</v>
      </c>
      <c r="C760" s="4" t="s">
        <v>178</v>
      </c>
      <c r="D760" s="4" t="s">
        <v>385</v>
      </c>
      <c r="E760" s="4" t="s">
        <v>446</v>
      </c>
      <c r="F760" s="4" t="s">
        <v>348</v>
      </c>
      <c r="H760" s="4">
        <v>0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>
        <v>0</v>
      </c>
      <c r="Q760" s="4">
        <v>0</v>
      </c>
      <c r="R760" s="4">
        <v>0</v>
      </c>
      <c r="S760" s="4">
        <v>0</v>
      </c>
      <c r="T760" s="4">
        <v>0</v>
      </c>
      <c r="U760" s="4">
        <v>0</v>
      </c>
      <c r="V760" s="4">
        <v>0</v>
      </c>
      <c r="W760" s="4">
        <v>0</v>
      </c>
      <c r="X760" s="4">
        <v>0</v>
      </c>
      <c r="Y760" s="4">
        <v>0</v>
      </c>
      <c r="Z760" s="4">
        <v>0</v>
      </c>
      <c r="AA760" s="4">
        <v>0</v>
      </c>
      <c r="AB760" s="4">
        <v>0</v>
      </c>
      <c r="AC760" s="4">
        <v>0</v>
      </c>
      <c r="AG760" s="4" t="s">
        <v>289</v>
      </c>
      <c r="AH760" s="4" t="s">
        <v>270</v>
      </c>
      <c r="AJ760" s="4" t="s">
        <v>288</v>
      </c>
      <c r="AK760" s="4" t="s">
        <v>349</v>
      </c>
      <c r="AL760" s="4" t="s">
        <v>402</v>
      </c>
      <c r="AM760" s="4" t="s">
        <v>187</v>
      </c>
      <c r="AO760" s="4">
        <v>117</v>
      </c>
      <c r="AP760" s="4">
        <v>10</v>
      </c>
      <c r="AQ760" s="4">
        <v>173</v>
      </c>
      <c r="AR760" s="4">
        <v>2049</v>
      </c>
      <c r="AS760" s="4">
        <v>2</v>
      </c>
      <c r="AW760" s="4">
        <v>5</v>
      </c>
      <c r="AX760" s="4">
        <v>23</v>
      </c>
      <c r="AZ760" s="4">
        <v>1</v>
      </c>
      <c r="BA760" s="4">
        <v>2</v>
      </c>
      <c r="BB760" s="4">
        <v>101</v>
      </c>
      <c r="BC760" s="4">
        <v>0</v>
      </c>
      <c r="BD760" s="4">
        <v>0</v>
      </c>
      <c r="BE760" s="4">
        <v>0</v>
      </c>
      <c r="BF760" s="4">
        <v>-366833071</v>
      </c>
      <c r="BJ760" s="6">
        <v>2018</v>
      </c>
      <c r="BK760" s="7">
        <f t="shared" si="28"/>
        <v>0</v>
      </c>
      <c r="BL760" s="4" t="str">
        <f t="shared" si="29"/>
        <v>Cap Lease 1011 5 Yr Mitchell</v>
      </c>
    </row>
    <row r="761" spans="1:64" hidden="1" x14ac:dyDescent="0.2">
      <c r="A761" s="4">
        <v>2020</v>
      </c>
      <c r="B761" s="4" t="s">
        <v>11</v>
      </c>
      <c r="C761" s="4" t="s">
        <v>178</v>
      </c>
      <c r="D761" s="4" t="s">
        <v>385</v>
      </c>
      <c r="E761" s="4" t="s">
        <v>446</v>
      </c>
      <c r="F761" s="4" t="s">
        <v>348</v>
      </c>
      <c r="H761" s="4">
        <v>0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>
        <v>0</v>
      </c>
      <c r="Q761" s="4">
        <v>0</v>
      </c>
      <c r="R761" s="4">
        <v>0</v>
      </c>
      <c r="S761" s="4">
        <v>0</v>
      </c>
      <c r="T761" s="4">
        <v>0</v>
      </c>
      <c r="U761" s="4">
        <v>0</v>
      </c>
      <c r="V761" s="4">
        <v>0</v>
      </c>
      <c r="W761" s="4">
        <v>0</v>
      </c>
      <c r="X761" s="4">
        <v>0</v>
      </c>
      <c r="Y761" s="4">
        <v>0</v>
      </c>
      <c r="Z761" s="4">
        <v>0</v>
      </c>
      <c r="AA761" s="4">
        <v>0</v>
      </c>
      <c r="AB761" s="4">
        <v>0</v>
      </c>
      <c r="AC761" s="4">
        <v>0</v>
      </c>
      <c r="AG761" s="4" t="s">
        <v>289</v>
      </c>
      <c r="AH761" s="4" t="s">
        <v>270</v>
      </c>
      <c r="AJ761" s="4" t="s">
        <v>288</v>
      </c>
      <c r="AK761" s="4" t="s">
        <v>349</v>
      </c>
      <c r="AL761" s="4" t="s">
        <v>402</v>
      </c>
      <c r="AM761" s="4" t="s">
        <v>187</v>
      </c>
      <c r="AO761" s="4">
        <v>117</v>
      </c>
      <c r="AP761" s="4">
        <v>10</v>
      </c>
      <c r="AQ761" s="4">
        <v>173</v>
      </c>
      <c r="AR761" s="4">
        <v>2049</v>
      </c>
      <c r="AS761" s="4">
        <v>2</v>
      </c>
      <c r="AW761" s="4">
        <v>5</v>
      </c>
      <c r="AX761" s="4">
        <v>23</v>
      </c>
      <c r="AZ761" s="4">
        <v>1</v>
      </c>
      <c r="BA761" s="4">
        <v>2</v>
      </c>
      <c r="BB761" s="4">
        <v>101</v>
      </c>
      <c r="BC761" s="4">
        <v>0</v>
      </c>
      <c r="BD761" s="4">
        <v>0</v>
      </c>
      <c r="BE761" s="4">
        <v>0</v>
      </c>
      <c r="BF761" s="4">
        <v>-366833068</v>
      </c>
      <c r="BJ761" s="6">
        <v>2018</v>
      </c>
      <c r="BK761" s="7">
        <f t="shared" si="28"/>
        <v>0</v>
      </c>
      <c r="BL761" s="4" t="str">
        <f t="shared" si="29"/>
        <v>Cap Lease 1011 5 Yr Mitchell</v>
      </c>
    </row>
    <row r="762" spans="1:64" hidden="1" x14ac:dyDescent="0.2">
      <c r="A762" s="4">
        <v>2020</v>
      </c>
      <c r="B762" s="4" t="s">
        <v>11</v>
      </c>
      <c r="C762" s="4" t="s">
        <v>178</v>
      </c>
      <c r="D762" s="4" t="s">
        <v>387</v>
      </c>
      <c r="E762" s="4" t="s">
        <v>446</v>
      </c>
      <c r="F762" s="4" t="s">
        <v>303</v>
      </c>
      <c r="H762" s="4">
        <v>0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>
        <v>0</v>
      </c>
      <c r="Q762" s="4">
        <v>0</v>
      </c>
      <c r="R762" s="4">
        <v>0</v>
      </c>
      <c r="S762" s="4">
        <v>0</v>
      </c>
      <c r="T762" s="4">
        <v>0</v>
      </c>
      <c r="U762" s="4">
        <v>0</v>
      </c>
      <c r="V762" s="4">
        <v>0</v>
      </c>
      <c r="W762" s="4">
        <v>0</v>
      </c>
      <c r="X762" s="4">
        <v>0</v>
      </c>
      <c r="Y762" s="4">
        <v>0</v>
      </c>
      <c r="Z762" s="4">
        <v>0</v>
      </c>
      <c r="AA762" s="4">
        <v>0</v>
      </c>
      <c r="AB762" s="4">
        <v>0</v>
      </c>
      <c r="AC762" s="4">
        <v>0</v>
      </c>
      <c r="AG762" s="4" t="s">
        <v>289</v>
      </c>
      <c r="AH762" s="4" t="s">
        <v>270</v>
      </c>
      <c r="AJ762" s="4" t="s">
        <v>288</v>
      </c>
      <c r="AK762" s="4" t="s">
        <v>304</v>
      </c>
      <c r="AL762" s="4" t="s">
        <v>402</v>
      </c>
      <c r="AM762" s="4" t="s">
        <v>187</v>
      </c>
      <c r="AO762" s="4">
        <v>117</v>
      </c>
      <c r="AP762" s="4">
        <v>10</v>
      </c>
      <c r="AQ762" s="4">
        <v>188</v>
      </c>
      <c r="AR762" s="4">
        <v>2049</v>
      </c>
      <c r="AS762" s="4">
        <v>3</v>
      </c>
      <c r="AW762" s="4">
        <v>5</v>
      </c>
      <c r="AX762" s="4">
        <v>23</v>
      </c>
      <c r="AZ762" s="4">
        <v>1</v>
      </c>
      <c r="BA762" s="4">
        <v>3</v>
      </c>
      <c r="BB762" s="4">
        <v>101</v>
      </c>
      <c r="BC762" s="4">
        <v>0</v>
      </c>
      <c r="BD762" s="4">
        <v>0</v>
      </c>
      <c r="BE762" s="4">
        <v>0</v>
      </c>
      <c r="BF762" s="4">
        <v>-366833070</v>
      </c>
      <c r="BJ762" s="6">
        <v>2018</v>
      </c>
      <c r="BK762" s="7">
        <f t="shared" si="28"/>
        <v>0</v>
      </c>
      <c r="BL762" s="4" t="str">
        <f t="shared" si="29"/>
        <v>Cap Lease 1011 7 Yr Mitchell</v>
      </c>
    </row>
    <row r="763" spans="1:64" hidden="1" x14ac:dyDescent="0.2">
      <c r="A763" s="4">
        <v>2020</v>
      </c>
      <c r="B763" s="4" t="s">
        <v>11</v>
      </c>
      <c r="C763" s="4" t="s">
        <v>178</v>
      </c>
      <c r="D763" s="4" t="s">
        <v>387</v>
      </c>
      <c r="E763" s="4" t="s">
        <v>446</v>
      </c>
      <c r="F763" s="4" t="s">
        <v>303</v>
      </c>
      <c r="H763" s="4">
        <v>0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0</v>
      </c>
      <c r="S763" s="4">
        <v>0</v>
      </c>
      <c r="T763" s="4">
        <v>0</v>
      </c>
      <c r="U763" s="4">
        <v>0</v>
      </c>
      <c r="V763" s="4">
        <v>0</v>
      </c>
      <c r="W763" s="4">
        <v>0</v>
      </c>
      <c r="X763" s="4">
        <v>0</v>
      </c>
      <c r="Y763" s="4">
        <v>0</v>
      </c>
      <c r="Z763" s="4">
        <v>0</v>
      </c>
      <c r="AA763" s="4">
        <v>0</v>
      </c>
      <c r="AB763" s="4">
        <v>0</v>
      </c>
      <c r="AC763" s="4">
        <v>0</v>
      </c>
      <c r="AG763" s="4" t="s">
        <v>289</v>
      </c>
      <c r="AH763" s="4" t="s">
        <v>270</v>
      </c>
      <c r="AJ763" s="4" t="s">
        <v>288</v>
      </c>
      <c r="AK763" s="4" t="s">
        <v>304</v>
      </c>
      <c r="AL763" s="4" t="s">
        <v>402</v>
      </c>
      <c r="AM763" s="4" t="s">
        <v>187</v>
      </c>
      <c r="AO763" s="4">
        <v>117</v>
      </c>
      <c r="AP763" s="4">
        <v>10</v>
      </c>
      <c r="AQ763" s="4">
        <v>188</v>
      </c>
      <c r="AR763" s="4">
        <v>2049</v>
      </c>
      <c r="AS763" s="4">
        <v>3</v>
      </c>
      <c r="AW763" s="4">
        <v>5</v>
      </c>
      <c r="AX763" s="4">
        <v>23</v>
      </c>
      <c r="AZ763" s="4">
        <v>1</v>
      </c>
      <c r="BA763" s="4">
        <v>3</v>
      </c>
      <c r="BB763" s="4">
        <v>101</v>
      </c>
      <c r="BC763" s="4">
        <v>0</v>
      </c>
      <c r="BD763" s="4">
        <v>0</v>
      </c>
      <c r="BE763" s="4">
        <v>0</v>
      </c>
      <c r="BF763" s="4">
        <v>-366833069</v>
      </c>
      <c r="BJ763" s="6">
        <v>2018</v>
      </c>
      <c r="BK763" s="7">
        <f t="shared" si="28"/>
        <v>0</v>
      </c>
      <c r="BL763" s="4" t="str">
        <f t="shared" si="29"/>
        <v>Cap Lease 1011 7 Yr Mitchell</v>
      </c>
    </row>
    <row r="764" spans="1:64" hidden="1" x14ac:dyDescent="0.2">
      <c r="A764" s="4">
        <v>2020</v>
      </c>
      <c r="B764" s="4" t="s">
        <v>11</v>
      </c>
      <c r="C764" s="4" t="s">
        <v>178</v>
      </c>
      <c r="D764" s="4" t="s">
        <v>428</v>
      </c>
      <c r="E764" s="4" t="s">
        <v>446</v>
      </c>
      <c r="F764" s="4" t="s">
        <v>303</v>
      </c>
      <c r="H764" s="4">
        <v>0</v>
      </c>
      <c r="I764" s="4">
        <v>0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>
        <v>0</v>
      </c>
      <c r="Q764" s="4">
        <v>0</v>
      </c>
      <c r="R764" s="4">
        <v>0</v>
      </c>
      <c r="S764" s="4">
        <v>0</v>
      </c>
      <c r="T764" s="4">
        <v>0</v>
      </c>
      <c r="U764" s="4">
        <v>0</v>
      </c>
      <c r="V764" s="4">
        <v>0</v>
      </c>
      <c r="W764" s="4">
        <v>0</v>
      </c>
      <c r="X764" s="4">
        <v>0</v>
      </c>
      <c r="Y764" s="4">
        <v>0</v>
      </c>
      <c r="Z764" s="4">
        <v>0</v>
      </c>
      <c r="AA764" s="4">
        <v>0</v>
      </c>
      <c r="AB764" s="4">
        <v>0</v>
      </c>
      <c r="AC764" s="4">
        <v>0</v>
      </c>
      <c r="AE764" s="4" t="s">
        <v>182</v>
      </c>
      <c r="AF764" s="4" t="s">
        <v>288</v>
      </c>
      <c r="AG764" s="4" t="s">
        <v>289</v>
      </c>
      <c r="AH764" s="4" t="s">
        <v>270</v>
      </c>
      <c r="AJ764" s="4" t="s">
        <v>288</v>
      </c>
      <c r="AK764" s="4" t="s">
        <v>304</v>
      </c>
      <c r="AL764" s="4" t="s">
        <v>402</v>
      </c>
      <c r="AM764" s="4" t="s">
        <v>187</v>
      </c>
      <c r="AO764" s="4">
        <v>117</v>
      </c>
      <c r="AP764" s="4">
        <v>10</v>
      </c>
      <c r="AQ764" s="4">
        <v>8015156</v>
      </c>
      <c r="AR764" s="4">
        <v>2049</v>
      </c>
      <c r="AS764" s="4">
        <v>3</v>
      </c>
      <c r="AU764" s="4">
        <v>1</v>
      </c>
      <c r="AV764" s="4">
        <v>4</v>
      </c>
      <c r="AW764" s="4">
        <v>5</v>
      </c>
      <c r="AX764" s="4">
        <v>23</v>
      </c>
      <c r="AZ764" s="4">
        <v>1</v>
      </c>
      <c r="BA764" s="4">
        <v>3</v>
      </c>
      <c r="BB764" s="4">
        <v>101</v>
      </c>
      <c r="BC764" s="4">
        <v>0</v>
      </c>
      <c r="BD764" s="4">
        <v>0</v>
      </c>
      <c r="BE764" s="4">
        <v>0</v>
      </c>
      <c r="BF764" s="4">
        <v>-366833062</v>
      </c>
      <c r="BJ764" s="6">
        <v>2018</v>
      </c>
      <c r="BK764" s="7">
        <f t="shared" si="28"/>
        <v>0</v>
      </c>
      <c r="BL764" s="4" t="str">
        <f t="shared" si="29"/>
        <v>Synthetic Railcars</v>
      </c>
    </row>
    <row r="765" spans="1:64" hidden="1" x14ac:dyDescent="0.2">
      <c r="A765" s="4">
        <v>2020</v>
      </c>
      <c r="B765" s="4" t="s">
        <v>11</v>
      </c>
      <c r="C765" s="4" t="s">
        <v>178</v>
      </c>
      <c r="D765" s="4" t="s">
        <v>371</v>
      </c>
      <c r="E765" s="4" t="s">
        <v>446</v>
      </c>
      <c r="F765" s="4" t="s">
        <v>348</v>
      </c>
      <c r="H765" s="4">
        <v>0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>
        <v>0</v>
      </c>
      <c r="Q765" s="4">
        <v>0</v>
      </c>
      <c r="R765" s="4">
        <v>0</v>
      </c>
      <c r="S765" s="4">
        <v>0</v>
      </c>
      <c r="T765" s="4">
        <v>0</v>
      </c>
      <c r="U765" s="4">
        <v>0</v>
      </c>
      <c r="V765" s="4">
        <v>0</v>
      </c>
      <c r="W765" s="4">
        <v>0</v>
      </c>
      <c r="X765" s="4">
        <v>0</v>
      </c>
      <c r="Y765" s="4">
        <v>0</v>
      </c>
      <c r="Z765" s="4">
        <v>0</v>
      </c>
      <c r="AA765" s="4">
        <v>0</v>
      </c>
      <c r="AB765" s="4">
        <v>0</v>
      </c>
      <c r="AC765" s="4">
        <v>0</v>
      </c>
      <c r="AG765" s="4" t="s">
        <v>289</v>
      </c>
      <c r="AH765" s="4" t="s">
        <v>270</v>
      </c>
      <c r="AJ765" s="4" t="s">
        <v>288</v>
      </c>
      <c r="AK765" s="4" t="s">
        <v>349</v>
      </c>
      <c r="AL765" s="4" t="s">
        <v>402</v>
      </c>
      <c r="AM765" s="4" t="s">
        <v>187</v>
      </c>
      <c r="AO765" s="4">
        <v>117</v>
      </c>
      <c r="AP765" s="4">
        <v>10</v>
      </c>
      <c r="AQ765" s="4">
        <v>8015154</v>
      </c>
      <c r="AR765" s="4">
        <v>2049</v>
      </c>
      <c r="AS765" s="4">
        <v>2</v>
      </c>
      <c r="AW765" s="4">
        <v>5</v>
      </c>
      <c r="AX765" s="4">
        <v>23</v>
      </c>
      <c r="AZ765" s="4">
        <v>1</v>
      </c>
      <c r="BA765" s="4">
        <v>2</v>
      </c>
      <c r="BB765" s="4">
        <v>101</v>
      </c>
      <c r="BC765" s="4">
        <v>0</v>
      </c>
      <c r="BD765" s="4">
        <v>0</v>
      </c>
      <c r="BE765" s="4">
        <v>0</v>
      </c>
      <c r="BF765" s="4">
        <v>-366833061</v>
      </c>
      <c r="BJ765" s="6">
        <v>2018</v>
      </c>
      <c r="BK765" s="7">
        <f t="shared" si="28"/>
        <v>0</v>
      </c>
      <c r="BL765" s="4" t="str">
        <f t="shared" si="29"/>
        <v>Synthetic Vehicles &amp; IT</v>
      </c>
    </row>
    <row r="766" spans="1:64" hidden="1" x14ac:dyDescent="0.2">
      <c r="A766" s="4">
        <v>2020</v>
      </c>
      <c r="B766" s="4" t="s">
        <v>11</v>
      </c>
      <c r="C766" s="4" t="s">
        <v>178</v>
      </c>
      <c r="D766" s="4" t="s">
        <v>368</v>
      </c>
      <c r="E766" s="4" t="s">
        <v>446</v>
      </c>
      <c r="F766" s="4" t="s">
        <v>369</v>
      </c>
      <c r="H766" s="4">
        <v>0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>
        <v>0</v>
      </c>
      <c r="Q766" s="4">
        <v>0</v>
      </c>
      <c r="R766" s="4">
        <v>0</v>
      </c>
      <c r="S766" s="4">
        <v>0</v>
      </c>
      <c r="T766" s="4">
        <v>0</v>
      </c>
      <c r="U766" s="4">
        <v>0</v>
      </c>
      <c r="V766" s="4">
        <v>0</v>
      </c>
      <c r="W766" s="4">
        <v>0</v>
      </c>
      <c r="X766" s="4">
        <v>0</v>
      </c>
      <c r="Y766" s="4">
        <v>0</v>
      </c>
      <c r="Z766" s="4">
        <v>0</v>
      </c>
      <c r="AA766" s="4">
        <v>0</v>
      </c>
      <c r="AB766" s="4">
        <v>0</v>
      </c>
      <c r="AC766" s="4">
        <v>0</v>
      </c>
      <c r="AE766" s="4" t="s">
        <v>182</v>
      </c>
      <c r="AF766" s="4" t="s">
        <v>288</v>
      </c>
      <c r="AG766" s="4" t="s">
        <v>289</v>
      </c>
      <c r="AH766" s="4" t="s">
        <v>270</v>
      </c>
      <c r="AJ766" s="4" t="s">
        <v>288</v>
      </c>
      <c r="AK766" s="4" t="s">
        <v>257</v>
      </c>
      <c r="AL766" s="4" t="s">
        <v>402</v>
      </c>
      <c r="AM766" s="4" t="s">
        <v>187</v>
      </c>
      <c r="AO766" s="4">
        <v>117</v>
      </c>
      <c r="AP766" s="4">
        <v>10</v>
      </c>
      <c r="AQ766" s="4">
        <v>626</v>
      </c>
      <c r="AR766" s="4">
        <v>2049</v>
      </c>
      <c r="AS766" s="4">
        <v>5</v>
      </c>
      <c r="AU766" s="4">
        <v>1</v>
      </c>
      <c r="AV766" s="4">
        <v>4</v>
      </c>
      <c r="AW766" s="4">
        <v>5</v>
      </c>
      <c r="AX766" s="4">
        <v>23</v>
      </c>
      <c r="AZ766" s="4">
        <v>1</v>
      </c>
      <c r="BA766" s="4">
        <v>5</v>
      </c>
      <c r="BB766" s="4">
        <v>101</v>
      </c>
      <c r="BC766" s="4">
        <v>0</v>
      </c>
      <c r="BD766" s="4">
        <v>0</v>
      </c>
      <c r="BE766" s="4">
        <v>0</v>
      </c>
      <c r="BF766" s="4">
        <v>-366833065</v>
      </c>
      <c r="BJ766" s="6">
        <v>2018</v>
      </c>
      <c r="BK766" s="7">
        <f t="shared" si="28"/>
        <v>0</v>
      </c>
      <c r="BL766" s="4" t="str">
        <f>'Generic Tax Classes'!$A$3</f>
        <v>Utility Transmission Plant 15 YR</v>
      </c>
    </row>
    <row r="767" spans="1:64" hidden="1" x14ac:dyDescent="0.2">
      <c r="A767" s="4">
        <v>2020</v>
      </c>
      <c r="B767" s="4" t="s">
        <v>11</v>
      </c>
      <c r="C767" s="4" t="s">
        <v>178</v>
      </c>
      <c r="D767" s="4" t="s">
        <v>272</v>
      </c>
      <c r="E767" s="4" t="s">
        <v>446</v>
      </c>
      <c r="F767" s="4" t="s">
        <v>303</v>
      </c>
      <c r="H767" s="4">
        <v>0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4">
        <v>0</v>
      </c>
      <c r="T767" s="4">
        <v>0</v>
      </c>
      <c r="U767" s="4">
        <v>0</v>
      </c>
      <c r="V767" s="4">
        <v>0</v>
      </c>
      <c r="W767" s="4">
        <v>0</v>
      </c>
      <c r="X767" s="4">
        <v>0</v>
      </c>
      <c r="Y767" s="4">
        <v>0</v>
      </c>
      <c r="Z767" s="4">
        <v>0</v>
      </c>
      <c r="AA767" s="4">
        <v>0</v>
      </c>
      <c r="AB767" s="4">
        <v>0</v>
      </c>
      <c r="AC767" s="4">
        <v>0</v>
      </c>
      <c r="AE767" s="4" t="s">
        <v>182</v>
      </c>
      <c r="AF767" s="4" t="s">
        <v>288</v>
      </c>
      <c r="AG767" s="4" t="s">
        <v>289</v>
      </c>
      <c r="AH767" s="4" t="s">
        <v>270</v>
      </c>
      <c r="AJ767" s="4" t="s">
        <v>288</v>
      </c>
      <c r="AK767" s="4" t="s">
        <v>304</v>
      </c>
      <c r="AL767" s="4" t="s">
        <v>402</v>
      </c>
      <c r="AM767" s="4" t="s">
        <v>187</v>
      </c>
      <c r="AO767" s="4">
        <v>117</v>
      </c>
      <c r="AP767" s="4">
        <v>10</v>
      </c>
      <c r="AQ767" s="4">
        <v>484</v>
      </c>
      <c r="AR767" s="4">
        <v>2049</v>
      </c>
      <c r="AS767" s="4">
        <v>3</v>
      </c>
      <c r="AU767" s="4">
        <v>1</v>
      </c>
      <c r="AV767" s="4">
        <v>4</v>
      </c>
      <c r="AW767" s="4">
        <v>5</v>
      </c>
      <c r="AX767" s="4">
        <v>23</v>
      </c>
      <c r="AZ767" s="4">
        <v>1</v>
      </c>
      <c r="BA767" s="4">
        <v>3</v>
      </c>
      <c r="BB767" s="4">
        <v>101</v>
      </c>
      <c r="BC767" s="4">
        <v>0</v>
      </c>
      <c r="BD767" s="4">
        <v>0</v>
      </c>
      <c r="BE767" s="4">
        <v>0</v>
      </c>
      <c r="BF767" s="4">
        <v>-366833067</v>
      </c>
      <c r="BJ767" s="6">
        <v>2018</v>
      </c>
      <c r="BK767" s="7">
        <f t="shared" si="28"/>
        <v>0</v>
      </c>
      <c r="BL767" s="4" t="str">
        <f>'Generic Tax Classes'!$A$4</f>
        <v>Utility General Plant</v>
      </c>
    </row>
    <row r="768" spans="1:64" hidden="1" x14ac:dyDescent="0.2">
      <c r="A768" s="4">
        <v>2020</v>
      </c>
      <c r="B768" s="4" t="s">
        <v>11</v>
      </c>
      <c r="C768" s="4" t="s">
        <v>178</v>
      </c>
      <c r="D768" s="4" t="s">
        <v>272</v>
      </c>
      <c r="E768" s="4" t="s">
        <v>446</v>
      </c>
      <c r="F768" s="4" t="s">
        <v>303</v>
      </c>
      <c r="H768" s="4">
        <v>0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4">
        <v>0</v>
      </c>
      <c r="T768" s="4">
        <v>0</v>
      </c>
      <c r="U768" s="4">
        <v>0</v>
      </c>
      <c r="V768" s="4">
        <v>0</v>
      </c>
      <c r="W768" s="4">
        <v>0</v>
      </c>
      <c r="X768" s="4">
        <v>0</v>
      </c>
      <c r="Y768" s="4">
        <v>0</v>
      </c>
      <c r="Z768" s="4">
        <v>0</v>
      </c>
      <c r="AA768" s="4">
        <v>0</v>
      </c>
      <c r="AB768" s="4">
        <v>0</v>
      </c>
      <c r="AC768" s="4">
        <v>0</v>
      </c>
      <c r="AE768" s="4" t="s">
        <v>182</v>
      </c>
      <c r="AF768" s="4" t="s">
        <v>288</v>
      </c>
      <c r="AG768" s="4" t="s">
        <v>289</v>
      </c>
      <c r="AH768" s="4" t="s">
        <v>270</v>
      </c>
      <c r="AJ768" s="4" t="s">
        <v>288</v>
      </c>
      <c r="AK768" s="4" t="s">
        <v>304</v>
      </c>
      <c r="AL768" s="4" t="s">
        <v>402</v>
      </c>
      <c r="AM768" s="4" t="s">
        <v>187</v>
      </c>
      <c r="AO768" s="4">
        <v>117</v>
      </c>
      <c r="AP768" s="4">
        <v>10</v>
      </c>
      <c r="AQ768" s="4">
        <v>484</v>
      </c>
      <c r="AR768" s="4">
        <v>2049</v>
      </c>
      <c r="AS768" s="4">
        <v>3</v>
      </c>
      <c r="AU768" s="4">
        <v>1</v>
      </c>
      <c r="AV768" s="4">
        <v>4</v>
      </c>
      <c r="AW768" s="4">
        <v>5</v>
      </c>
      <c r="AX768" s="4">
        <v>23</v>
      </c>
      <c r="AZ768" s="4">
        <v>1</v>
      </c>
      <c r="BA768" s="4">
        <v>3</v>
      </c>
      <c r="BB768" s="4">
        <v>101</v>
      </c>
      <c r="BC768" s="4">
        <v>0</v>
      </c>
      <c r="BD768" s="4">
        <v>0</v>
      </c>
      <c r="BE768" s="4">
        <v>0</v>
      </c>
      <c r="BF768" s="4">
        <v>-366833063</v>
      </c>
      <c r="BJ768" s="6">
        <v>2018</v>
      </c>
      <c r="BK768" s="7">
        <f t="shared" si="28"/>
        <v>0</v>
      </c>
      <c r="BL768" s="4" t="str">
        <f>'Generic Tax Classes'!$A$4</f>
        <v>Utility General Plant</v>
      </c>
    </row>
    <row r="769" spans="1:64" hidden="1" x14ac:dyDescent="0.2">
      <c r="A769" s="4">
        <v>2020</v>
      </c>
      <c r="B769" s="4" t="s">
        <v>11</v>
      </c>
      <c r="C769" s="4" t="s">
        <v>178</v>
      </c>
      <c r="D769" s="4" t="s">
        <v>104</v>
      </c>
      <c r="E769" s="4" t="s">
        <v>446</v>
      </c>
      <c r="F769" s="4" t="s">
        <v>301</v>
      </c>
      <c r="H769" s="4">
        <v>0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>
        <v>0</v>
      </c>
      <c r="Q769" s="4">
        <v>0</v>
      </c>
      <c r="R769" s="4">
        <v>0</v>
      </c>
      <c r="S769" s="4">
        <v>0</v>
      </c>
      <c r="T769" s="4">
        <v>0</v>
      </c>
      <c r="U769" s="4">
        <v>0</v>
      </c>
      <c r="V769" s="4">
        <v>0</v>
      </c>
      <c r="W769" s="4">
        <v>0</v>
      </c>
      <c r="X769" s="4">
        <v>0</v>
      </c>
      <c r="Y769" s="4">
        <v>0</v>
      </c>
      <c r="Z769" s="4">
        <v>0</v>
      </c>
      <c r="AA769" s="4">
        <v>0</v>
      </c>
      <c r="AB769" s="4">
        <v>0</v>
      </c>
      <c r="AC769" s="4">
        <v>0</v>
      </c>
      <c r="AE769" s="4" t="s">
        <v>182</v>
      </c>
      <c r="AF769" s="4" t="s">
        <v>288</v>
      </c>
      <c r="AG769" s="4" t="s">
        <v>289</v>
      </c>
      <c r="AH769" s="4" t="s">
        <v>270</v>
      </c>
      <c r="AJ769" s="4" t="s">
        <v>288</v>
      </c>
      <c r="AK769" s="4" t="s">
        <v>302</v>
      </c>
      <c r="AL769" s="4" t="s">
        <v>402</v>
      </c>
      <c r="AM769" s="4" t="s">
        <v>330</v>
      </c>
      <c r="AO769" s="4">
        <v>117</v>
      </c>
      <c r="AP769" s="4">
        <v>10</v>
      </c>
      <c r="AQ769" s="4">
        <v>101030</v>
      </c>
      <c r="AR769" s="4">
        <v>2049</v>
      </c>
      <c r="AS769" s="4">
        <v>7</v>
      </c>
      <c r="AU769" s="4">
        <v>1</v>
      </c>
      <c r="AV769" s="4">
        <v>4</v>
      </c>
      <c r="AW769" s="4">
        <v>5</v>
      </c>
      <c r="AX769" s="4">
        <v>23</v>
      </c>
      <c r="AZ769" s="4">
        <v>1</v>
      </c>
      <c r="BA769" s="4">
        <v>6</v>
      </c>
      <c r="BB769" s="4">
        <v>101</v>
      </c>
      <c r="BC769" s="4">
        <v>57</v>
      </c>
      <c r="BD769" s="4">
        <v>0</v>
      </c>
      <c r="BE769" s="4">
        <v>0</v>
      </c>
      <c r="BF769" s="4">
        <v>-366833072</v>
      </c>
      <c r="BJ769" s="6">
        <v>2018</v>
      </c>
      <c r="BK769" s="7">
        <f t="shared" si="28"/>
        <v>0</v>
      </c>
      <c r="BL769" s="4" t="str">
        <f t="shared" si="29"/>
        <v>Utility Steam Production</v>
      </c>
    </row>
    <row r="770" spans="1:64" hidden="1" x14ac:dyDescent="0.2">
      <c r="A770" s="4">
        <v>2020</v>
      </c>
      <c r="B770" s="4" t="s">
        <v>11</v>
      </c>
      <c r="C770" s="4" t="s">
        <v>178</v>
      </c>
      <c r="D770" s="4" t="s">
        <v>230</v>
      </c>
      <c r="E770" s="4" t="s">
        <v>446</v>
      </c>
      <c r="F770" s="4" t="s">
        <v>301</v>
      </c>
      <c r="H770" s="4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>
        <v>0</v>
      </c>
      <c r="Q770" s="4">
        <v>0</v>
      </c>
      <c r="R770" s="4">
        <v>0</v>
      </c>
      <c r="S770" s="4">
        <v>0</v>
      </c>
      <c r="T770" s="4">
        <v>0</v>
      </c>
      <c r="U770" s="4">
        <v>0</v>
      </c>
      <c r="V770" s="4">
        <v>0</v>
      </c>
      <c r="W770" s="4">
        <v>0</v>
      </c>
      <c r="X770" s="4">
        <v>0</v>
      </c>
      <c r="Y770" s="4">
        <v>0</v>
      </c>
      <c r="Z770" s="4">
        <v>0</v>
      </c>
      <c r="AA770" s="4">
        <v>0</v>
      </c>
      <c r="AB770" s="4">
        <v>0</v>
      </c>
      <c r="AC770" s="4">
        <v>0</v>
      </c>
      <c r="AE770" s="4" t="s">
        <v>182</v>
      </c>
      <c r="AF770" s="4" t="s">
        <v>288</v>
      </c>
      <c r="AG770" s="4" t="s">
        <v>289</v>
      </c>
      <c r="AH770" s="4" t="s">
        <v>270</v>
      </c>
      <c r="AJ770" s="4" t="s">
        <v>288</v>
      </c>
      <c r="AK770" s="4" t="s">
        <v>302</v>
      </c>
      <c r="AL770" s="4" t="s">
        <v>402</v>
      </c>
      <c r="AM770" s="4" t="s">
        <v>330</v>
      </c>
      <c r="AO770" s="4">
        <v>117</v>
      </c>
      <c r="AP770" s="4">
        <v>10</v>
      </c>
      <c r="AQ770" s="4">
        <v>607</v>
      </c>
      <c r="AR770" s="4">
        <v>2049</v>
      </c>
      <c r="AS770" s="4">
        <v>7</v>
      </c>
      <c r="AU770" s="4">
        <v>1</v>
      </c>
      <c r="AV770" s="4">
        <v>4</v>
      </c>
      <c r="AW770" s="4">
        <v>5</v>
      </c>
      <c r="AX770" s="4">
        <v>23</v>
      </c>
      <c r="AZ770" s="4">
        <v>1</v>
      </c>
      <c r="BA770" s="4">
        <v>6</v>
      </c>
      <c r="BB770" s="4">
        <v>101</v>
      </c>
      <c r="BC770" s="4">
        <v>57</v>
      </c>
      <c r="BD770" s="4">
        <v>0</v>
      </c>
      <c r="BE770" s="4">
        <v>0</v>
      </c>
      <c r="BF770" s="4">
        <v>-366833066</v>
      </c>
      <c r="BJ770" s="6">
        <v>2018</v>
      </c>
      <c r="BK770" s="7">
        <f t="shared" si="28"/>
        <v>0</v>
      </c>
      <c r="BL770" s="4" t="str">
        <f>'Generic Tax Classes'!$A$2</f>
        <v>Utility Steam Production</v>
      </c>
    </row>
    <row r="771" spans="1:64" hidden="1" x14ac:dyDescent="0.2">
      <c r="A771" s="4">
        <v>2020</v>
      </c>
      <c r="B771" s="4" t="s">
        <v>11</v>
      </c>
      <c r="C771" s="4" t="s">
        <v>178</v>
      </c>
      <c r="D771" s="4" t="s">
        <v>230</v>
      </c>
      <c r="E771" s="4" t="s">
        <v>446</v>
      </c>
      <c r="F771" s="4" t="s">
        <v>301</v>
      </c>
      <c r="H771" s="4">
        <v>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>
        <v>0</v>
      </c>
      <c r="Q771" s="4">
        <v>0</v>
      </c>
      <c r="R771" s="4">
        <v>0</v>
      </c>
      <c r="S771" s="4">
        <v>0</v>
      </c>
      <c r="T771" s="4">
        <v>0</v>
      </c>
      <c r="U771" s="4">
        <v>0</v>
      </c>
      <c r="V771" s="4">
        <v>0</v>
      </c>
      <c r="W771" s="4">
        <v>0</v>
      </c>
      <c r="X771" s="4">
        <v>0</v>
      </c>
      <c r="Y771" s="4">
        <v>0</v>
      </c>
      <c r="Z771" s="4">
        <v>0</v>
      </c>
      <c r="AA771" s="4">
        <v>0</v>
      </c>
      <c r="AB771" s="4">
        <v>0</v>
      </c>
      <c r="AC771" s="4">
        <v>0</v>
      </c>
      <c r="AE771" s="4" t="s">
        <v>182</v>
      </c>
      <c r="AF771" s="4" t="s">
        <v>288</v>
      </c>
      <c r="AG771" s="4" t="s">
        <v>289</v>
      </c>
      <c r="AH771" s="4" t="s">
        <v>270</v>
      </c>
      <c r="AJ771" s="4" t="s">
        <v>288</v>
      </c>
      <c r="AK771" s="4" t="s">
        <v>302</v>
      </c>
      <c r="AL771" s="4" t="s">
        <v>402</v>
      </c>
      <c r="AM771" s="4" t="s">
        <v>187</v>
      </c>
      <c r="AO771" s="4">
        <v>117</v>
      </c>
      <c r="AP771" s="4">
        <v>10</v>
      </c>
      <c r="AQ771" s="4">
        <v>607</v>
      </c>
      <c r="AR771" s="4">
        <v>2049</v>
      </c>
      <c r="AS771" s="4">
        <v>7</v>
      </c>
      <c r="AU771" s="4">
        <v>1</v>
      </c>
      <c r="AV771" s="4">
        <v>4</v>
      </c>
      <c r="AW771" s="4">
        <v>5</v>
      </c>
      <c r="AX771" s="4">
        <v>23</v>
      </c>
      <c r="AZ771" s="4">
        <v>1</v>
      </c>
      <c r="BA771" s="4">
        <v>6</v>
      </c>
      <c r="BB771" s="4">
        <v>101</v>
      </c>
      <c r="BC771" s="4">
        <v>0</v>
      </c>
      <c r="BD771" s="4">
        <v>0</v>
      </c>
      <c r="BE771" s="4">
        <v>0</v>
      </c>
      <c r="BF771" s="4">
        <v>-366833064</v>
      </c>
      <c r="BJ771" s="6">
        <v>2018</v>
      </c>
      <c r="BK771" s="7">
        <f t="shared" si="28"/>
        <v>0</v>
      </c>
      <c r="BL771" s="4" t="str">
        <f>'Generic Tax Classes'!$A$2</f>
        <v>Utility Steam Production</v>
      </c>
    </row>
    <row r="772" spans="1:64" hidden="1" x14ac:dyDescent="0.2">
      <c r="A772" s="4">
        <v>2020</v>
      </c>
      <c r="B772" s="4" t="s">
        <v>11</v>
      </c>
      <c r="C772" s="4" t="s">
        <v>178</v>
      </c>
      <c r="D772" s="4" t="s">
        <v>442</v>
      </c>
      <c r="E772" s="4" t="s">
        <v>447</v>
      </c>
      <c r="F772" s="4" t="s">
        <v>336</v>
      </c>
      <c r="H772" s="4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4">
        <v>0</v>
      </c>
      <c r="T772" s="4">
        <v>0</v>
      </c>
      <c r="U772" s="4">
        <v>0</v>
      </c>
      <c r="V772" s="4">
        <v>0</v>
      </c>
      <c r="W772" s="4">
        <v>0</v>
      </c>
      <c r="X772" s="4">
        <v>0</v>
      </c>
      <c r="Y772" s="4">
        <v>0</v>
      </c>
      <c r="Z772" s="4">
        <v>0</v>
      </c>
      <c r="AA772" s="4">
        <v>0</v>
      </c>
      <c r="AB772" s="4">
        <v>0</v>
      </c>
      <c r="AC772" s="4">
        <v>0</v>
      </c>
      <c r="AG772" s="4" t="s">
        <v>289</v>
      </c>
      <c r="AH772" s="4" t="s">
        <v>270</v>
      </c>
      <c r="AJ772" s="4" t="s">
        <v>190</v>
      </c>
      <c r="AK772" s="4" t="s">
        <v>337</v>
      </c>
      <c r="AL772" s="4" t="s">
        <v>448</v>
      </c>
      <c r="AM772" s="4" t="s">
        <v>187</v>
      </c>
      <c r="AO772" s="4">
        <v>117</v>
      </c>
      <c r="AP772" s="4">
        <v>10</v>
      </c>
      <c r="AQ772" s="4">
        <v>8015472</v>
      </c>
      <c r="AR772" s="4">
        <v>2056</v>
      </c>
      <c r="AS772" s="4">
        <v>712</v>
      </c>
      <c r="AW772" s="4">
        <v>5</v>
      </c>
      <c r="AX772" s="4">
        <v>23</v>
      </c>
      <c r="AZ772" s="4">
        <v>3</v>
      </c>
      <c r="BA772" s="4">
        <v>1</v>
      </c>
      <c r="BB772" s="4">
        <v>102</v>
      </c>
      <c r="BC772" s="4">
        <v>0</v>
      </c>
      <c r="BD772" s="4">
        <v>0</v>
      </c>
      <c r="BE772" s="4">
        <v>0</v>
      </c>
      <c r="BF772" s="4">
        <v>-366833074</v>
      </c>
      <c r="BJ772" s="6">
        <v>2018</v>
      </c>
      <c r="BK772" s="7">
        <f t="shared" si="28"/>
        <v>0</v>
      </c>
      <c r="BL772" s="4" t="str">
        <f t="shared" si="29"/>
        <v>Oracle Software</v>
      </c>
    </row>
    <row r="773" spans="1:64" hidden="1" x14ac:dyDescent="0.2">
      <c r="A773" s="4">
        <v>2020</v>
      </c>
      <c r="B773" s="4" t="s">
        <v>11</v>
      </c>
      <c r="C773" s="4" t="s">
        <v>178</v>
      </c>
      <c r="D773" s="4" t="s">
        <v>334</v>
      </c>
      <c r="E773" s="4" t="s">
        <v>447</v>
      </c>
      <c r="F773" s="4" t="s">
        <v>336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4">
        <v>0</v>
      </c>
      <c r="T773" s="4">
        <v>0</v>
      </c>
      <c r="U773" s="4">
        <v>0</v>
      </c>
      <c r="V773" s="4">
        <v>0</v>
      </c>
      <c r="W773" s="4">
        <v>0</v>
      </c>
      <c r="X773" s="4">
        <v>0</v>
      </c>
      <c r="Y773" s="4">
        <v>0</v>
      </c>
      <c r="Z773" s="4">
        <v>0</v>
      </c>
      <c r="AA773" s="4">
        <v>0</v>
      </c>
      <c r="AB773" s="4">
        <v>0</v>
      </c>
      <c r="AC773" s="4">
        <v>0</v>
      </c>
      <c r="AG773" s="4" t="s">
        <v>289</v>
      </c>
      <c r="AH773" s="4" t="s">
        <v>270</v>
      </c>
      <c r="AJ773" s="4" t="s">
        <v>190</v>
      </c>
      <c r="AK773" s="4" t="s">
        <v>337</v>
      </c>
      <c r="AL773" s="4" t="s">
        <v>448</v>
      </c>
      <c r="AM773" s="4" t="s">
        <v>187</v>
      </c>
      <c r="AO773" s="4">
        <v>117</v>
      </c>
      <c r="AP773" s="4">
        <v>10</v>
      </c>
      <c r="AQ773" s="4">
        <v>8015103</v>
      </c>
      <c r="AR773" s="4">
        <v>2056</v>
      </c>
      <c r="AS773" s="4">
        <v>712</v>
      </c>
      <c r="AW773" s="4">
        <v>5</v>
      </c>
      <c r="AX773" s="4">
        <v>23</v>
      </c>
      <c r="AZ773" s="4">
        <v>3</v>
      </c>
      <c r="BA773" s="4">
        <v>1</v>
      </c>
      <c r="BB773" s="4">
        <v>102</v>
      </c>
      <c r="BC773" s="4">
        <v>0</v>
      </c>
      <c r="BD773" s="4">
        <v>0</v>
      </c>
      <c r="BE773" s="4">
        <v>0</v>
      </c>
      <c r="BF773" s="4">
        <v>-366833076</v>
      </c>
      <c r="BJ773" s="6">
        <v>2018</v>
      </c>
      <c r="BK773" s="7">
        <f t="shared" si="28"/>
        <v>0</v>
      </c>
      <c r="BL773" s="4" t="str">
        <f t="shared" si="29"/>
        <v>Software</v>
      </c>
    </row>
    <row r="774" spans="1:64" hidden="1" x14ac:dyDescent="0.2">
      <c r="A774" s="4">
        <v>2020</v>
      </c>
      <c r="B774" s="4" t="s">
        <v>11</v>
      </c>
      <c r="C774" s="4" t="s">
        <v>178</v>
      </c>
      <c r="D774" s="4" t="s">
        <v>428</v>
      </c>
      <c r="E774" s="4" t="s">
        <v>447</v>
      </c>
      <c r="F774" s="4" t="s">
        <v>303</v>
      </c>
      <c r="H774" s="4">
        <v>0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>
        <v>0</v>
      </c>
      <c r="Q774" s="4">
        <v>0</v>
      </c>
      <c r="R774" s="4">
        <v>0</v>
      </c>
      <c r="S774" s="4">
        <v>0</v>
      </c>
      <c r="T774" s="4">
        <v>0</v>
      </c>
      <c r="U774" s="4">
        <v>0</v>
      </c>
      <c r="V774" s="4">
        <v>0</v>
      </c>
      <c r="W774" s="4">
        <v>0</v>
      </c>
      <c r="X774" s="4">
        <v>0</v>
      </c>
      <c r="Y774" s="4">
        <v>0</v>
      </c>
      <c r="Z774" s="4">
        <v>0</v>
      </c>
      <c r="AA774" s="4">
        <v>0</v>
      </c>
      <c r="AB774" s="4">
        <v>0</v>
      </c>
      <c r="AC774" s="4">
        <v>0</v>
      </c>
      <c r="AE774" s="4" t="s">
        <v>182</v>
      </c>
      <c r="AF774" s="4" t="s">
        <v>288</v>
      </c>
      <c r="AG774" s="4" t="s">
        <v>289</v>
      </c>
      <c r="AH774" s="4" t="s">
        <v>270</v>
      </c>
      <c r="AJ774" s="4" t="s">
        <v>288</v>
      </c>
      <c r="AK774" s="4" t="s">
        <v>304</v>
      </c>
      <c r="AL774" s="4" t="s">
        <v>448</v>
      </c>
      <c r="AM774" s="4" t="s">
        <v>187</v>
      </c>
      <c r="AO774" s="4">
        <v>117</v>
      </c>
      <c r="AP774" s="4">
        <v>10</v>
      </c>
      <c r="AQ774" s="4">
        <v>8015156</v>
      </c>
      <c r="AR774" s="4">
        <v>2056</v>
      </c>
      <c r="AS774" s="4">
        <v>3</v>
      </c>
      <c r="AU774" s="4">
        <v>1</v>
      </c>
      <c r="AV774" s="4">
        <v>4</v>
      </c>
      <c r="AW774" s="4">
        <v>5</v>
      </c>
      <c r="AX774" s="4">
        <v>23</v>
      </c>
      <c r="AZ774" s="4">
        <v>1</v>
      </c>
      <c r="BA774" s="4">
        <v>3</v>
      </c>
      <c r="BB774" s="4">
        <v>102</v>
      </c>
      <c r="BC774" s="4">
        <v>0</v>
      </c>
      <c r="BD774" s="4">
        <v>0</v>
      </c>
      <c r="BE774" s="4">
        <v>0</v>
      </c>
      <c r="BF774" s="4">
        <v>-366833077</v>
      </c>
      <c r="BJ774" s="6">
        <v>2018</v>
      </c>
      <c r="BK774" s="7">
        <f t="shared" si="28"/>
        <v>0</v>
      </c>
      <c r="BL774" s="4" t="str">
        <f t="shared" si="29"/>
        <v>Synthetic Railcars</v>
      </c>
    </row>
    <row r="775" spans="1:64" hidden="1" x14ac:dyDescent="0.2">
      <c r="A775" s="4">
        <v>2020</v>
      </c>
      <c r="B775" s="4" t="s">
        <v>11</v>
      </c>
      <c r="C775" s="4" t="s">
        <v>178</v>
      </c>
      <c r="D775" s="4" t="s">
        <v>371</v>
      </c>
      <c r="E775" s="4" t="s">
        <v>447</v>
      </c>
      <c r="F775" s="4" t="s">
        <v>348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4">
        <v>0</v>
      </c>
      <c r="R775" s="4">
        <v>0</v>
      </c>
      <c r="S775" s="4">
        <v>0</v>
      </c>
      <c r="T775" s="4">
        <v>0</v>
      </c>
      <c r="U775" s="4">
        <v>0</v>
      </c>
      <c r="V775" s="4">
        <v>0</v>
      </c>
      <c r="W775" s="4">
        <v>0</v>
      </c>
      <c r="X775" s="4">
        <v>0</v>
      </c>
      <c r="Y775" s="4">
        <v>0</v>
      </c>
      <c r="Z775" s="4">
        <v>0</v>
      </c>
      <c r="AA775" s="4">
        <v>0</v>
      </c>
      <c r="AB775" s="4">
        <v>0</v>
      </c>
      <c r="AC775" s="4">
        <v>0</v>
      </c>
      <c r="AG775" s="4" t="s">
        <v>289</v>
      </c>
      <c r="AH775" s="4" t="s">
        <v>270</v>
      </c>
      <c r="AJ775" s="4" t="s">
        <v>288</v>
      </c>
      <c r="AK775" s="4" t="s">
        <v>349</v>
      </c>
      <c r="AL775" s="4" t="s">
        <v>448</v>
      </c>
      <c r="AM775" s="4" t="s">
        <v>187</v>
      </c>
      <c r="AO775" s="4">
        <v>117</v>
      </c>
      <c r="AP775" s="4">
        <v>10</v>
      </c>
      <c r="AQ775" s="4">
        <v>8015154</v>
      </c>
      <c r="AR775" s="4">
        <v>2056</v>
      </c>
      <c r="AS775" s="4">
        <v>2</v>
      </c>
      <c r="AW775" s="4">
        <v>5</v>
      </c>
      <c r="AX775" s="4">
        <v>23</v>
      </c>
      <c r="AZ775" s="4">
        <v>1</v>
      </c>
      <c r="BA775" s="4">
        <v>2</v>
      </c>
      <c r="BB775" s="4">
        <v>102</v>
      </c>
      <c r="BC775" s="4">
        <v>0</v>
      </c>
      <c r="BD775" s="4">
        <v>0</v>
      </c>
      <c r="BE775" s="4">
        <v>0</v>
      </c>
      <c r="BF775" s="4">
        <v>-366833079</v>
      </c>
      <c r="BJ775" s="6">
        <v>2018</v>
      </c>
      <c r="BK775" s="7">
        <f t="shared" si="28"/>
        <v>0</v>
      </c>
      <c r="BL775" s="4" t="str">
        <f t="shared" si="29"/>
        <v>Synthetic Vehicles &amp; IT</v>
      </c>
    </row>
    <row r="776" spans="1:64" hidden="1" x14ac:dyDescent="0.2">
      <c r="A776" s="4">
        <v>2020</v>
      </c>
      <c r="B776" s="4" t="s">
        <v>11</v>
      </c>
      <c r="C776" s="4" t="s">
        <v>178</v>
      </c>
      <c r="D776" s="4" t="s">
        <v>112</v>
      </c>
      <c r="E776" s="4" t="s">
        <v>447</v>
      </c>
      <c r="F776" s="4" t="s">
        <v>303</v>
      </c>
      <c r="H776" s="4">
        <v>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  <c r="S776" s="4">
        <v>0</v>
      </c>
      <c r="T776" s="4">
        <v>0</v>
      </c>
      <c r="U776" s="4">
        <v>0</v>
      </c>
      <c r="V776" s="4">
        <v>0</v>
      </c>
      <c r="W776" s="4">
        <v>0</v>
      </c>
      <c r="X776" s="4">
        <v>0</v>
      </c>
      <c r="Y776" s="4">
        <v>0</v>
      </c>
      <c r="Z776" s="4">
        <v>0</v>
      </c>
      <c r="AA776" s="4">
        <v>0</v>
      </c>
      <c r="AB776" s="4">
        <v>0</v>
      </c>
      <c r="AC776" s="4">
        <v>0</v>
      </c>
      <c r="AE776" s="4" t="s">
        <v>182</v>
      </c>
      <c r="AF776" s="4" t="s">
        <v>288</v>
      </c>
      <c r="AG776" s="4" t="s">
        <v>289</v>
      </c>
      <c r="AH776" s="4" t="s">
        <v>270</v>
      </c>
      <c r="AJ776" s="4" t="s">
        <v>288</v>
      </c>
      <c r="AK776" s="4" t="s">
        <v>304</v>
      </c>
      <c r="AL776" s="4" t="s">
        <v>448</v>
      </c>
      <c r="AM776" s="4" t="s">
        <v>187</v>
      </c>
      <c r="AO776" s="4">
        <v>117</v>
      </c>
      <c r="AP776" s="4">
        <v>10</v>
      </c>
      <c r="AQ776" s="4">
        <v>109040</v>
      </c>
      <c r="AR776" s="4">
        <v>2056</v>
      </c>
      <c r="AS776" s="4">
        <v>3</v>
      </c>
      <c r="AU776" s="4">
        <v>1</v>
      </c>
      <c r="AV776" s="4">
        <v>4</v>
      </c>
      <c r="AW776" s="4">
        <v>5</v>
      </c>
      <c r="AX776" s="4">
        <v>23</v>
      </c>
      <c r="AZ776" s="4">
        <v>1</v>
      </c>
      <c r="BA776" s="4">
        <v>3</v>
      </c>
      <c r="BB776" s="4">
        <v>102</v>
      </c>
      <c r="BC776" s="4">
        <v>0</v>
      </c>
      <c r="BD776" s="4">
        <v>0</v>
      </c>
      <c r="BE776" s="4">
        <v>0</v>
      </c>
      <c r="BF776" s="4">
        <v>-366833078</v>
      </c>
      <c r="BJ776" s="6">
        <v>2018</v>
      </c>
      <c r="BK776" s="7">
        <f t="shared" si="28"/>
        <v>0</v>
      </c>
      <c r="BL776" s="4" t="str">
        <f t="shared" si="29"/>
        <v>Utility General Plant</v>
      </c>
    </row>
    <row r="777" spans="1:64" hidden="1" x14ac:dyDescent="0.2">
      <c r="A777" s="4">
        <v>2020</v>
      </c>
      <c r="B777" s="4" t="s">
        <v>11</v>
      </c>
      <c r="C777" s="4" t="s">
        <v>178</v>
      </c>
      <c r="D777" s="4" t="s">
        <v>104</v>
      </c>
      <c r="E777" s="4" t="s">
        <v>447</v>
      </c>
      <c r="F777" s="4" t="s">
        <v>301</v>
      </c>
      <c r="H777" s="4">
        <v>2298552.7200000002</v>
      </c>
      <c r="I777" s="4">
        <v>680506.81</v>
      </c>
      <c r="J777" s="4">
        <v>74644.800000000003</v>
      </c>
      <c r="K777" s="4">
        <v>45426.85</v>
      </c>
      <c r="L777" s="4">
        <v>0</v>
      </c>
      <c r="M777" s="4">
        <v>68.66</v>
      </c>
      <c r="N777" s="4">
        <v>2288545.2999999998</v>
      </c>
      <c r="O777" s="4">
        <v>680189.46</v>
      </c>
      <c r="P777" s="4">
        <v>120026.24000000001</v>
      </c>
      <c r="Q777" s="4">
        <v>0</v>
      </c>
      <c r="R777" s="4">
        <v>317.35000000000002</v>
      </c>
      <c r="S777" s="4">
        <v>2641.92</v>
      </c>
      <c r="T777" s="4">
        <v>808.93</v>
      </c>
      <c r="U777" s="4">
        <v>3450.85</v>
      </c>
      <c r="V777" s="4">
        <v>2641.92</v>
      </c>
      <c r="W777" s="4">
        <v>0</v>
      </c>
      <c r="X777" s="4">
        <v>0</v>
      </c>
      <c r="Y777" s="4">
        <v>2168.09</v>
      </c>
      <c r="Z777" s="4">
        <v>340.6</v>
      </c>
      <c r="AA777" s="4">
        <v>0</v>
      </c>
      <c r="AB777" s="4">
        <v>0</v>
      </c>
      <c r="AC777" s="4">
        <v>0</v>
      </c>
      <c r="AE777" s="4" t="s">
        <v>182</v>
      </c>
      <c r="AF777" s="4" t="s">
        <v>288</v>
      </c>
      <c r="AG777" s="4" t="s">
        <v>289</v>
      </c>
      <c r="AH777" s="4" t="s">
        <v>270</v>
      </c>
      <c r="AJ777" s="4" t="s">
        <v>288</v>
      </c>
      <c r="AK777" s="4" t="s">
        <v>302</v>
      </c>
      <c r="AL777" s="4" t="s">
        <v>448</v>
      </c>
      <c r="AM777" s="4" t="s">
        <v>389</v>
      </c>
      <c r="AO777" s="4">
        <v>117</v>
      </c>
      <c r="AP777" s="4">
        <v>10</v>
      </c>
      <c r="AQ777" s="4">
        <v>101030</v>
      </c>
      <c r="AR777" s="4">
        <v>2056</v>
      </c>
      <c r="AS777" s="4">
        <v>7</v>
      </c>
      <c r="AU777" s="4">
        <v>1</v>
      </c>
      <c r="AV777" s="4">
        <v>4</v>
      </c>
      <c r="AW777" s="4">
        <v>5</v>
      </c>
      <c r="AX777" s="4">
        <v>23</v>
      </c>
      <c r="AZ777" s="4">
        <v>1</v>
      </c>
      <c r="BA777" s="4">
        <v>6</v>
      </c>
      <c r="BB777" s="4">
        <v>102</v>
      </c>
      <c r="BC777" s="4">
        <v>16</v>
      </c>
      <c r="BD777" s="4">
        <v>0</v>
      </c>
      <c r="BE777" s="4">
        <v>0</v>
      </c>
      <c r="BF777" s="4">
        <v>-366833075</v>
      </c>
      <c r="BJ777" s="6">
        <v>2018</v>
      </c>
      <c r="BK777" s="7">
        <f t="shared" si="28"/>
        <v>560163.22</v>
      </c>
      <c r="BL777" s="4" t="str">
        <f t="shared" si="29"/>
        <v>Utility Steam Production</v>
      </c>
    </row>
    <row r="778" spans="1:64" hidden="1" x14ac:dyDescent="0.2">
      <c r="A778" s="4">
        <v>2020</v>
      </c>
      <c r="B778" s="4" t="s">
        <v>11</v>
      </c>
      <c r="C778" s="4" t="s">
        <v>178</v>
      </c>
      <c r="D778" s="4" t="s">
        <v>104</v>
      </c>
      <c r="E778" s="4" t="s">
        <v>449</v>
      </c>
      <c r="F778" s="4" t="s">
        <v>301</v>
      </c>
      <c r="H778" s="4">
        <v>52811.85</v>
      </c>
      <c r="I778" s="4">
        <v>0</v>
      </c>
      <c r="J778" s="4">
        <v>0</v>
      </c>
      <c r="K778" s="4">
        <v>0</v>
      </c>
      <c r="L778" s="4">
        <v>0</v>
      </c>
      <c r="M778" s="4">
        <v>7.83</v>
      </c>
      <c r="N778" s="4">
        <v>52581.91</v>
      </c>
      <c r="O778" s="4">
        <v>0</v>
      </c>
      <c r="P778" s="4">
        <v>0</v>
      </c>
      <c r="Q778" s="4">
        <v>0</v>
      </c>
      <c r="R778" s="4">
        <v>0</v>
      </c>
      <c r="S778" s="4">
        <v>0</v>
      </c>
      <c r="T778" s="4">
        <v>0</v>
      </c>
      <c r="U778" s="4">
        <v>0</v>
      </c>
      <c r="V778" s="4">
        <v>0</v>
      </c>
      <c r="W778" s="4">
        <v>0</v>
      </c>
      <c r="X778" s="4">
        <v>0</v>
      </c>
      <c r="Y778" s="4">
        <v>49.82</v>
      </c>
      <c r="Z778" s="4">
        <v>7.83</v>
      </c>
      <c r="AA778" s="4">
        <v>0</v>
      </c>
      <c r="AB778" s="4">
        <v>0</v>
      </c>
      <c r="AC778" s="4">
        <v>0</v>
      </c>
      <c r="AE778" s="4" t="s">
        <v>182</v>
      </c>
      <c r="AF778" s="4" t="s">
        <v>288</v>
      </c>
      <c r="AG778" s="4" t="s">
        <v>289</v>
      </c>
      <c r="AH778" s="4" t="s">
        <v>270</v>
      </c>
      <c r="AJ778" s="4" t="s">
        <v>288</v>
      </c>
      <c r="AK778" s="4" t="s">
        <v>302</v>
      </c>
      <c r="AL778" s="4" t="s">
        <v>402</v>
      </c>
      <c r="AM778" s="4" t="s">
        <v>330</v>
      </c>
      <c r="AO778" s="4">
        <v>117</v>
      </c>
      <c r="AP778" s="4">
        <v>10</v>
      </c>
      <c r="AQ778" s="4">
        <v>101030</v>
      </c>
      <c r="AR778" s="4">
        <v>2077</v>
      </c>
      <c r="AS778" s="4">
        <v>7</v>
      </c>
      <c r="AU778" s="4">
        <v>1</v>
      </c>
      <c r="AV778" s="4">
        <v>4</v>
      </c>
      <c r="AW778" s="4">
        <v>5</v>
      </c>
      <c r="AX778" s="4">
        <v>23</v>
      </c>
      <c r="AZ778" s="4">
        <v>1</v>
      </c>
      <c r="BA778" s="4">
        <v>6</v>
      </c>
      <c r="BB778" s="4">
        <v>101</v>
      </c>
      <c r="BC778" s="4">
        <v>57</v>
      </c>
      <c r="BD778" s="4">
        <v>0</v>
      </c>
      <c r="BE778" s="4">
        <v>0</v>
      </c>
      <c r="BF778" s="4">
        <v>-366833132</v>
      </c>
      <c r="BJ778" s="6">
        <v>2018</v>
      </c>
      <c r="BK778" s="7">
        <f t="shared" si="28"/>
        <v>0</v>
      </c>
      <c r="BL778" s="4" t="str">
        <f t="shared" si="29"/>
        <v>Utility Steam Production</v>
      </c>
    </row>
    <row r="779" spans="1:64" hidden="1" x14ac:dyDescent="0.2">
      <c r="A779" s="4">
        <v>2020</v>
      </c>
      <c r="B779" s="4" t="s">
        <v>11</v>
      </c>
      <c r="C779" s="4" t="s">
        <v>178</v>
      </c>
      <c r="D779" s="4" t="s">
        <v>104</v>
      </c>
      <c r="E779" s="4" t="s">
        <v>450</v>
      </c>
      <c r="F779" s="4" t="s">
        <v>301</v>
      </c>
      <c r="H779" s="4">
        <v>-52874.7</v>
      </c>
      <c r="I779" s="4">
        <v>-52874.7</v>
      </c>
      <c r="J779" s="4">
        <v>-5799.82</v>
      </c>
      <c r="K779" s="4">
        <v>-3530.44</v>
      </c>
      <c r="L779" s="4">
        <v>0</v>
      </c>
      <c r="M779" s="4">
        <v>0</v>
      </c>
      <c r="N779" s="4">
        <v>-52874.7</v>
      </c>
      <c r="O779" s="4">
        <v>-52874.7</v>
      </c>
      <c r="P779" s="4">
        <v>-9330.26</v>
      </c>
      <c r="Q779" s="4">
        <v>0</v>
      </c>
      <c r="R779" s="4">
        <v>0</v>
      </c>
      <c r="S779" s="4">
        <v>0</v>
      </c>
      <c r="T779" s="4">
        <v>0</v>
      </c>
      <c r="U779" s="4">
        <v>0</v>
      </c>
      <c r="V779" s="4">
        <v>0</v>
      </c>
      <c r="W779" s="4">
        <v>0</v>
      </c>
      <c r="X779" s="4">
        <v>0</v>
      </c>
      <c r="Y779" s="4">
        <v>0</v>
      </c>
      <c r="Z779" s="4">
        <v>0</v>
      </c>
      <c r="AA779" s="4">
        <v>0</v>
      </c>
      <c r="AB779" s="4">
        <v>0</v>
      </c>
      <c r="AC779" s="4">
        <v>0</v>
      </c>
      <c r="AG779" s="4" t="s">
        <v>289</v>
      </c>
      <c r="AH779" s="4" t="s">
        <v>289</v>
      </c>
      <c r="AJ779" s="4" t="s">
        <v>288</v>
      </c>
      <c r="AK779" s="4" t="s">
        <v>302</v>
      </c>
      <c r="AM779" s="4" t="s">
        <v>187</v>
      </c>
      <c r="AO779" s="4">
        <v>117</v>
      </c>
      <c r="AP779" s="4">
        <v>10</v>
      </c>
      <c r="AQ779" s="4">
        <v>101030</v>
      </c>
      <c r="AR779" s="4">
        <v>2078</v>
      </c>
      <c r="AS779" s="4">
        <v>7</v>
      </c>
      <c r="AW779" s="4">
        <v>5</v>
      </c>
      <c r="AX779" s="4">
        <v>5</v>
      </c>
      <c r="AZ779" s="4">
        <v>1</v>
      </c>
      <c r="BA779" s="4">
        <v>6</v>
      </c>
      <c r="BC779" s="4">
        <v>0</v>
      </c>
      <c r="BD779" s="4">
        <v>0</v>
      </c>
      <c r="BE779" s="4">
        <v>0</v>
      </c>
      <c r="BF779" s="4">
        <v>-366833133</v>
      </c>
      <c r="BJ779" s="6">
        <v>2018</v>
      </c>
      <c r="BK779" s="7">
        <f t="shared" si="28"/>
        <v>-43544.439999999995</v>
      </c>
      <c r="BL779" s="4" t="str">
        <f t="shared" si="29"/>
        <v>Utility Steam Production</v>
      </c>
    </row>
    <row r="780" spans="1:64" hidden="1" x14ac:dyDescent="0.2">
      <c r="A780" s="4">
        <v>2020</v>
      </c>
      <c r="B780" s="4" t="s">
        <v>11</v>
      </c>
      <c r="C780" s="4" t="s">
        <v>178</v>
      </c>
      <c r="D780" s="4" t="s">
        <v>442</v>
      </c>
      <c r="E780" s="4" t="s">
        <v>451</v>
      </c>
      <c r="F780" s="4" t="s">
        <v>336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>
        <v>0</v>
      </c>
      <c r="Q780" s="4">
        <v>0</v>
      </c>
      <c r="R780" s="4">
        <v>0</v>
      </c>
      <c r="S780" s="4">
        <v>0</v>
      </c>
      <c r="T780" s="4">
        <v>0</v>
      </c>
      <c r="U780" s="4">
        <v>0</v>
      </c>
      <c r="V780" s="4">
        <v>0</v>
      </c>
      <c r="W780" s="4">
        <v>0</v>
      </c>
      <c r="X780" s="4">
        <v>0</v>
      </c>
      <c r="Y780" s="4">
        <v>0</v>
      </c>
      <c r="Z780" s="4">
        <v>0</v>
      </c>
      <c r="AA780" s="4">
        <v>0</v>
      </c>
      <c r="AB780" s="4">
        <v>0</v>
      </c>
      <c r="AC780" s="4">
        <v>0</v>
      </c>
      <c r="AG780" s="4" t="s">
        <v>289</v>
      </c>
      <c r="AH780" s="4" t="s">
        <v>270</v>
      </c>
      <c r="AJ780" s="4" t="s">
        <v>190</v>
      </c>
      <c r="AK780" s="4" t="s">
        <v>337</v>
      </c>
      <c r="AL780" s="4" t="s">
        <v>359</v>
      </c>
      <c r="AM780" s="4" t="s">
        <v>187</v>
      </c>
      <c r="AO780" s="4">
        <v>117</v>
      </c>
      <c r="AP780" s="4">
        <v>10</v>
      </c>
      <c r="AQ780" s="4">
        <v>8015472</v>
      </c>
      <c r="AR780" s="4">
        <v>2050</v>
      </c>
      <c r="AS780" s="4">
        <v>712</v>
      </c>
      <c r="AW780" s="4">
        <v>5</v>
      </c>
      <c r="AX780" s="4">
        <v>23</v>
      </c>
      <c r="AZ780" s="4">
        <v>3</v>
      </c>
      <c r="BA780" s="4">
        <v>1</v>
      </c>
      <c r="BB780" s="4">
        <v>100</v>
      </c>
      <c r="BC780" s="4">
        <v>0</v>
      </c>
      <c r="BD780" s="4">
        <v>0</v>
      </c>
      <c r="BE780" s="4">
        <v>0</v>
      </c>
      <c r="BF780" s="4">
        <v>-366833080</v>
      </c>
      <c r="BJ780" s="6">
        <v>2018</v>
      </c>
      <c r="BK780" s="7">
        <f t="shared" si="28"/>
        <v>0</v>
      </c>
      <c r="BL780" s="4" t="str">
        <f t="shared" si="29"/>
        <v>Oracle Software</v>
      </c>
    </row>
    <row r="781" spans="1:64" hidden="1" x14ac:dyDescent="0.2">
      <c r="A781" s="4">
        <v>2020</v>
      </c>
      <c r="B781" s="4" t="s">
        <v>11</v>
      </c>
      <c r="C781" s="4" t="s">
        <v>178</v>
      </c>
      <c r="D781" s="4" t="s">
        <v>334</v>
      </c>
      <c r="E781" s="4" t="s">
        <v>451</v>
      </c>
      <c r="F781" s="4" t="s">
        <v>336</v>
      </c>
      <c r="H781" s="4">
        <v>0</v>
      </c>
      <c r="I781" s="4">
        <v>0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>
        <v>0</v>
      </c>
      <c r="Q781" s="4">
        <v>0</v>
      </c>
      <c r="R781" s="4">
        <v>0</v>
      </c>
      <c r="S781" s="4">
        <v>0</v>
      </c>
      <c r="T781" s="4">
        <v>0</v>
      </c>
      <c r="U781" s="4">
        <v>0</v>
      </c>
      <c r="V781" s="4">
        <v>0</v>
      </c>
      <c r="W781" s="4">
        <v>0</v>
      </c>
      <c r="X781" s="4">
        <v>0</v>
      </c>
      <c r="Y781" s="4">
        <v>0</v>
      </c>
      <c r="Z781" s="4">
        <v>0</v>
      </c>
      <c r="AA781" s="4">
        <v>0</v>
      </c>
      <c r="AB781" s="4">
        <v>0</v>
      </c>
      <c r="AC781" s="4">
        <v>0</v>
      </c>
      <c r="AG781" s="4" t="s">
        <v>289</v>
      </c>
      <c r="AH781" s="4" t="s">
        <v>270</v>
      </c>
      <c r="AJ781" s="4" t="s">
        <v>190</v>
      </c>
      <c r="AK781" s="4" t="s">
        <v>337</v>
      </c>
      <c r="AL781" s="4" t="s">
        <v>359</v>
      </c>
      <c r="AM781" s="4" t="s">
        <v>187</v>
      </c>
      <c r="AO781" s="4">
        <v>117</v>
      </c>
      <c r="AP781" s="4">
        <v>10</v>
      </c>
      <c r="AQ781" s="4">
        <v>8015103</v>
      </c>
      <c r="AR781" s="4">
        <v>2050</v>
      </c>
      <c r="AS781" s="4">
        <v>712</v>
      </c>
      <c r="AW781" s="4">
        <v>5</v>
      </c>
      <c r="AX781" s="4">
        <v>23</v>
      </c>
      <c r="AZ781" s="4">
        <v>3</v>
      </c>
      <c r="BA781" s="4">
        <v>1</v>
      </c>
      <c r="BB781" s="4">
        <v>100</v>
      </c>
      <c r="BC781" s="4">
        <v>0</v>
      </c>
      <c r="BD781" s="4">
        <v>0</v>
      </c>
      <c r="BE781" s="4">
        <v>0</v>
      </c>
      <c r="BF781" s="4">
        <v>-366833082</v>
      </c>
      <c r="BJ781" s="6">
        <v>2018</v>
      </c>
      <c r="BK781" s="7">
        <f t="shared" si="28"/>
        <v>0</v>
      </c>
      <c r="BL781" s="4" t="str">
        <f t="shared" si="29"/>
        <v>Software</v>
      </c>
    </row>
    <row r="782" spans="1:64" hidden="1" x14ac:dyDescent="0.2">
      <c r="A782" s="4">
        <v>2020</v>
      </c>
      <c r="B782" s="4" t="s">
        <v>11</v>
      </c>
      <c r="C782" s="4" t="s">
        <v>178</v>
      </c>
      <c r="D782" s="4" t="s">
        <v>428</v>
      </c>
      <c r="E782" s="4" t="s">
        <v>451</v>
      </c>
      <c r="F782" s="4" t="s">
        <v>303</v>
      </c>
      <c r="H782" s="4">
        <v>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0</v>
      </c>
      <c r="R782" s="4">
        <v>0</v>
      </c>
      <c r="S782" s="4">
        <v>0</v>
      </c>
      <c r="T782" s="4">
        <v>0</v>
      </c>
      <c r="U782" s="4">
        <v>0</v>
      </c>
      <c r="V782" s="4">
        <v>0</v>
      </c>
      <c r="W782" s="4">
        <v>0</v>
      </c>
      <c r="X782" s="4">
        <v>0</v>
      </c>
      <c r="Y782" s="4">
        <v>0</v>
      </c>
      <c r="Z782" s="4">
        <v>0</v>
      </c>
      <c r="AA782" s="4">
        <v>0</v>
      </c>
      <c r="AB782" s="4">
        <v>0</v>
      </c>
      <c r="AC782" s="4">
        <v>0</v>
      </c>
      <c r="AE782" s="4" t="s">
        <v>182</v>
      </c>
      <c r="AF782" s="4" t="s">
        <v>288</v>
      </c>
      <c r="AG782" s="4" t="s">
        <v>289</v>
      </c>
      <c r="AH782" s="4" t="s">
        <v>270</v>
      </c>
      <c r="AJ782" s="4" t="s">
        <v>288</v>
      </c>
      <c r="AK782" s="4" t="s">
        <v>304</v>
      </c>
      <c r="AL782" s="4" t="s">
        <v>359</v>
      </c>
      <c r="AM782" s="4" t="s">
        <v>187</v>
      </c>
      <c r="AO782" s="4">
        <v>117</v>
      </c>
      <c r="AP782" s="4">
        <v>10</v>
      </c>
      <c r="AQ782" s="4">
        <v>8015156</v>
      </c>
      <c r="AR782" s="4">
        <v>2050</v>
      </c>
      <c r="AS782" s="4">
        <v>3</v>
      </c>
      <c r="AU782" s="4">
        <v>1</v>
      </c>
      <c r="AV782" s="4">
        <v>4</v>
      </c>
      <c r="AW782" s="4">
        <v>5</v>
      </c>
      <c r="AX782" s="4">
        <v>23</v>
      </c>
      <c r="AZ782" s="4">
        <v>1</v>
      </c>
      <c r="BA782" s="4">
        <v>3</v>
      </c>
      <c r="BB782" s="4">
        <v>100</v>
      </c>
      <c r="BC782" s="4">
        <v>0</v>
      </c>
      <c r="BD782" s="4">
        <v>0</v>
      </c>
      <c r="BE782" s="4">
        <v>0</v>
      </c>
      <c r="BF782" s="4">
        <v>-366833083</v>
      </c>
      <c r="BJ782" s="6">
        <v>2018</v>
      </c>
      <c r="BK782" s="7">
        <f t="shared" si="28"/>
        <v>0</v>
      </c>
      <c r="BL782" s="4" t="str">
        <f t="shared" si="29"/>
        <v>Synthetic Railcars</v>
      </c>
    </row>
    <row r="783" spans="1:64" hidden="1" x14ac:dyDescent="0.2">
      <c r="A783" s="4">
        <v>2020</v>
      </c>
      <c r="B783" s="4" t="s">
        <v>11</v>
      </c>
      <c r="C783" s="4" t="s">
        <v>178</v>
      </c>
      <c r="D783" s="4" t="s">
        <v>371</v>
      </c>
      <c r="E783" s="4" t="s">
        <v>451</v>
      </c>
      <c r="F783" s="4" t="s">
        <v>348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0</v>
      </c>
      <c r="R783" s="4">
        <v>0</v>
      </c>
      <c r="S783" s="4">
        <v>0</v>
      </c>
      <c r="T783" s="4">
        <v>0</v>
      </c>
      <c r="U783" s="4">
        <v>0</v>
      </c>
      <c r="V783" s="4">
        <v>0</v>
      </c>
      <c r="W783" s="4">
        <v>0</v>
      </c>
      <c r="X783" s="4">
        <v>0</v>
      </c>
      <c r="Y783" s="4">
        <v>0</v>
      </c>
      <c r="Z783" s="4">
        <v>0</v>
      </c>
      <c r="AA783" s="4">
        <v>0</v>
      </c>
      <c r="AB783" s="4">
        <v>0</v>
      </c>
      <c r="AC783" s="4">
        <v>0</v>
      </c>
      <c r="AG783" s="4" t="s">
        <v>289</v>
      </c>
      <c r="AH783" s="4" t="s">
        <v>270</v>
      </c>
      <c r="AJ783" s="4" t="s">
        <v>288</v>
      </c>
      <c r="AK783" s="4" t="s">
        <v>349</v>
      </c>
      <c r="AL783" s="4" t="s">
        <v>359</v>
      </c>
      <c r="AM783" s="4" t="s">
        <v>187</v>
      </c>
      <c r="AO783" s="4">
        <v>117</v>
      </c>
      <c r="AP783" s="4">
        <v>10</v>
      </c>
      <c r="AQ783" s="4">
        <v>8015154</v>
      </c>
      <c r="AR783" s="4">
        <v>2050</v>
      </c>
      <c r="AS783" s="4">
        <v>2</v>
      </c>
      <c r="AW783" s="4">
        <v>5</v>
      </c>
      <c r="AX783" s="4">
        <v>23</v>
      </c>
      <c r="AZ783" s="4">
        <v>1</v>
      </c>
      <c r="BA783" s="4">
        <v>2</v>
      </c>
      <c r="BB783" s="4">
        <v>100</v>
      </c>
      <c r="BC783" s="4">
        <v>0</v>
      </c>
      <c r="BD783" s="4">
        <v>0</v>
      </c>
      <c r="BE783" s="4">
        <v>0</v>
      </c>
      <c r="BF783" s="4">
        <v>-366833085</v>
      </c>
      <c r="BJ783" s="6">
        <v>2018</v>
      </c>
      <c r="BK783" s="7">
        <f t="shared" si="28"/>
        <v>0</v>
      </c>
      <c r="BL783" s="4" t="str">
        <f t="shared" si="29"/>
        <v>Synthetic Vehicles &amp; IT</v>
      </c>
    </row>
    <row r="784" spans="1:64" hidden="1" x14ac:dyDescent="0.2">
      <c r="A784" s="4">
        <v>2020</v>
      </c>
      <c r="B784" s="4" t="s">
        <v>11</v>
      </c>
      <c r="C784" s="4" t="s">
        <v>178</v>
      </c>
      <c r="D784" s="4" t="s">
        <v>112</v>
      </c>
      <c r="E784" s="4" t="s">
        <v>451</v>
      </c>
      <c r="F784" s="4" t="s">
        <v>303</v>
      </c>
      <c r="H784" s="4">
        <v>0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>
        <v>0</v>
      </c>
      <c r="Q784" s="4">
        <v>0</v>
      </c>
      <c r="R784" s="4">
        <v>0</v>
      </c>
      <c r="S784" s="4">
        <v>0</v>
      </c>
      <c r="T784" s="4">
        <v>0</v>
      </c>
      <c r="U784" s="4">
        <v>0</v>
      </c>
      <c r="V784" s="4">
        <v>0</v>
      </c>
      <c r="W784" s="4">
        <v>0</v>
      </c>
      <c r="X784" s="4">
        <v>0</v>
      </c>
      <c r="Y784" s="4">
        <v>0</v>
      </c>
      <c r="Z784" s="4">
        <v>0</v>
      </c>
      <c r="AA784" s="4">
        <v>0</v>
      </c>
      <c r="AB784" s="4">
        <v>0</v>
      </c>
      <c r="AC784" s="4">
        <v>0</v>
      </c>
      <c r="AE784" s="4" t="s">
        <v>182</v>
      </c>
      <c r="AF784" s="4" t="s">
        <v>288</v>
      </c>
      <c r="AG784" s="4" t="s">
        <v>289</v>
      </c>
      <c r="AH784" s="4" t="s">
        <v>270</v>
      </c>
      <c r="AJ784" s="4" t="s">
        <v>288</v>
      </c>
      <c r="AK784" s="4" t="s">
        <v>304</v>
      </c>
      <c r="AL784" s="4" t="s">
        <v>359</v>
      </c>
      <c r="AM784" s="4" t="s">
        <v>187</v>
      </c>
      <c r="AO784" s="4">
        <v>117</v>
      </c>
      <c r="AP784" s="4">
        <v>10</v>
      </c>
      <c r="AQ784" s="4">
        <v>109040</v>
      </c>
      <c r="AR784" s="4">
        <v>2050</v>
      </c>
      <c r="AS784" s="4">
        <v>3</v>
      </c>
      <c r="AU784" s="4">
        <v>1</v>
      </c>
      <c r="AV784" s="4">
        <v>4</v>
      </c>
      <c r="AW784" s="4">
        <v>5</v>
      </c>
      <c r="AX784" s="4">
        <v>23</v>
      </c>
      <c r="AZ784" s="4">
        <v>1</v>
      </c>
      <c r="BA784" s="4">
        <v>3</v>
      </c>
      <c r="BB784" s="4">
        <v>100</v>
      </c>
      <c r="BC784" s="4">
        <v>0</v>
      </c>
      <c r="BD784" s="4">
        <v>0</v>
      </c>
      <c r="BE784" s="4">
        <v>0</v>
      </c>
      <c r="BF784" s="4">
        <v>-366833084</v>
      </c>
      <c r="BJ784" s="6">
        <v>2018</v>
      </c>
      <c r="BK784" s="7">
        <f t="shared" si="28"/>
        <v>0</v>
      </c>
      <c r="BL784" s="4" t="str">
        <f t="shared" si="29"/>
        <v>Utility General Plant</v>
      </c>
    </row>
    <row r="785" spans="1:64" hidden="1" x14ac:dyDescent="0.2">
      <c r="A785" s="4">
        <v>2020</v>
      </c>
      <c r="B785" s="4" t="s">
        <v>11</v>
      </c>
      <c r="C785" s="4" t="s">
        <v>178</v>
      </c>
      <c r="D785" s="4" t="s">
        <v>104</v>
      </c>
      <c r="E785" s="4" t="s">
        <v>451</v>
      </c>
      <c r="F785" s="4" t="s">
        <v>301</v>
      </c>
      <c r="H785" s="4">
        <v>1343793.04</v>
      </c>
      <c r="I785" s="4">
        <v>666502.92000000004</v>
      </c>
      <c r="J785" s="4">
        <v>73108.710000000006</v>
      </c>
      <c r="K785" s="4">
        <v>44492.02</v>
      </c>
      <c r="L785" s="4">
        <v>0</v>
      </c>
      <c r="M785" s="4">
        <v>-67.209999999999994</v>
      </c>
      <c r="N785" s="4">
        <v>1337942.46</v>
      </c>
      <c r="O785" s="4">
        <v>666192.11</v>
      </c>
      <c r="P785" s="4">
        <v>117556.26</v>
      </c>
      <c r="Q785" s="4">
        <v>0</v>
      </c>
      <c r="R785" s="4">
        <v>310.81</v>
      </c>
      <c r="S785" s="4">
        <v>2587.5500000000002</v>
      </c>
      <c r="T785" s="4">
        <v>792.29</v>
      </c>
      <c r="U785" s="4">
        <v>3379.84</v>
      </c>
      <c r="V785" s="4">
        <v>2587.5500000000002</v>
      </c>
      <c r="W785" s="4">
        <v>0</v>
      </c>
      <c r="X785" s="4">
        <v>0</v>
      </c>
      <c r="Y785" s="4">
        <v>1267.52</v>
      </c>
      <c r="Z785" s="4">
        <v>199.13</v>
      </c>
      <c r="AA785" s="4">
        <v>0</v>
      </c>
      <c r="AB785" s="4">
        <v>0</v>
      </c>
      <c r="AC785" s="4">
        <v>0</v>
      </c>
      <c r="AE785" s="4" t="s">
        <v>182</v>
      </c>
      <c r="AF785" s="4" t="s">
        <v>288</v>
      </c>
      <c r="AG785" s="4" t="s">
        <v>289</v>
      </c>
      <c r="AH785" s="4" t="s">
        <v>270</v>
      </c>
      <c r="AJ785" s="4" t="s">
        <v>288</v>
      </c>
      <c r="AK785" s="4" t="s">
        <v>302</v>
      </c>
      <c r="AL785" s="4" t="s">
        <v>359</v>
      </c>
      <c r="AM785" s="4" t="s">
        <v>389</v>
      </c>
      <c r="AO785" s="4">
        <v>117</v>
      </c>
      <c r="AP785" s="4">
        <v>10</v>
      </c>
      <c r="AQ785" s="4">
        <v>101030</v>
      </c>
      <c r="AR785" s="4">
        <v>2050</v>
      </c>
      <c r="AS785" s="4">
        <v>7</v>
      </c>
      <c r="AU785" s="4">
        <v>1</v>
      </c>
      <c r="AV785" s="4">
        <v>4</v>
      </c>
      <c r="AW785" s="4">
        <v>5</v>
      </c>
      <c r="AX785" s="4">
        <v>23</v>
      </c>
      <c r="AZ785" s="4">
        <v>1</v>
      </c>
      <c r="BA785" s="4">
        <v>6</v>
      </c>
      <c r="BB785" s="4">
        <v>100</v>
      </c>
      <c r="BC785" s="4">
        <v>16</v>
      </c>
      <c r="BD785" s="4">
        <v>0</v>
      </c>
      <c r="BE785" s="4">
        <v>0</v>
      </c>
      <c r="BF785" s="4">
        <v>-366833081</v>
      </c>
      <c r="BJ785" s="6">
        <v>2018</v>
      </c>
      <c r="BK785" s="7">
        <f t="shared" si="28"/>
        <v>548635.85</v>
      </c>
      <c r="BL785" s="4" t="str">
        <f t="shared" si="29"/>
        <v>Utility Steam Production</v>
      </c>
    </row>
    <row r="786" spans="1:64" hidden="1" x14ac:dyDescent="0.2">
      <c r="A786" s="4">
        <v>2020</v>
      </c>
      <c r="B786" s="4" t="s">
        <v>11</v>
      </c>
      <c r="C786" s="4" t="s">
        <v>178</v>
      </c>
      <c r="D786" s="4" t="s">
        <v>104</v>
      </c>
      <c r="E786" s="4" t="s">
        <v>452</v>
      </c>
      <c r="F786" s="4" t="s">
        <v>301</v>
      </c>
      <c r="H786" s="4">
        <v>5679882.6799999997</v>
      </c>
      <c r="I786" s="4">
        <v>13010.13</v>
      </c>
      <c r="J786" s="4">
        <v>1427.08</v>
      </c>
      <c r="K786" s="4">
        <v>867.25</v>
      </c>
      <c r="L786" s="4">
        <v>0</v>
      </c>
      <c r="M786" s="4">
        <v>5917.15</v>
      </c>
      <c r="N786" s="4">
        <v>5504947.5700000003</v>
      </c>
      <c r="O786" s="4">
        <v>12967.17</v>
      </c>
      <c r="P786" s="4">
        <v>2288.19</v>
      </c>
      <c r="Q786" s="4">
        <v>0</v>
      </c>
      <c r="R786" s="4">
        <v>42.96</v>
      </c>
      <c r="S786" s="4">
        <v>357.63</v>
      </c>
      <c r="T786" s="4">
        <v>3.45</v>
      </c>
      <c r="U786" s="4">
        <v>361.08</v>
      </c>
      <c r="V786" s="4">
        <v>357.63</v>
      </c>
      <c r="W786" s="4">
        <v>0</v>
      </c>
      <c r="X786" s="4">
        <v>0</v>
      </c>
      <c r="Y786" s="4">
        <v>37899.31</v>
      </c>
      <c r="Z786" s="4">
        <v>5953.96</v>
      </c>
      <c r="AA786" s="4">
        <v>0</v>
      </c>
      <c r="AB786" s="4">
        <v>0</v>
      </c>
      <c r="AC786" s="4">
        <v>0</v>
      </c>
      <c r="AE786" s="4" t="s">
        <v>182</v>
      </c>
      <c r="AF786" s="4" t="s">
        <v>288</v>
      </c>
      <c r="AG786" s="4" t="s">
        <v>289</v>
      </c>
      <c r="AH786" s="4" t="s">
        <v>185</v>
      </c>
      <c r="AJ786" s="4" t="s">
        <v>288</v>
      </c>
      <c r="AK786" s="4" t="s">
        <v>302</v>
      </c>
      <c r="AM786" s="4" t="s">
        <v>187</v>
      </c>
      <c r="AO786" s="4">
        <v>117</v>
      </c>
      <c r="AP786" s="4">
        <v>10</v>
      </c>
      <c r="AQ786" s="4">
        <v>101030</v>
      </c>
      <c r="AR786" s="4">
        <v>2048</v>
      </c>
      <c r="AS786" s="4">
        <v>7</v>
      </c>
      <c r="AU786" s="4">
        <v>1</v>
      </c>
      <c r="AV786" s="4">
        <v>4</v>
      </c>
      <c r="AW786" s="4">
        <v>5</v>
      </c>
      <c r="AX786" s="4">
        <v>24</v>
      </c>
      <c r="AZ786" s="4">
        <v>1</v>
      </c>
      <c r="BA786" s="4">
        <v>6</v>
      </c>
      <c r="BC786" s="4">
        <v>0</v>
      </c>
      <c r="BD786" s="4">
        <v>0</v>
      </c>
      <c r="BE786" s="4">
        <v>0</v>
      </c>
      <c r="BF786" s="4">
        <v>-366833073</v>
      </c>
      <c r="BJ786" s="6">
        <v>2018</v>
      </c>
      <c r="BK786" s="7">
        <f t="shared" si="28"/>
        <v>10678.98</v>
      </c>
      <c r="BL786" s="4" t="str">
        <f t="shared" si="29"/>
        <v>Utility Steam Production</v>
      </c>
    </row>
    <row r="787" spans="1:64" hidden="1" x14ac:dyDescent="0.2">
      <c r="A787" s="4">
        <v>2020</v>
      </c>
      <c r="B787" s="4" t="s">
        <v>11</v>
      </c>
      <c r="C787" s="4" t="s">
        <v>178</v>
      </c>
      <c r="D787" s="4" t="s">
        <v>385</v>
      </c>
      <c r="E787" s="4" t="s">
        <v>453</v>
      </c>
      <c r="F787" s="4" t="s">
        <v>348</v>
      </c>
      <c r="H787" s="4">
        <v>0</v>
      </c>
      <c r="I787" s="4">
        <v>0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>
        <v>0</v>
      </c>
      <c r="Q787" s="4">
        <v>0</v>
      </c>
      <c r="R787" s="4">
        <v>0</v>
      </c>
      <c r="S787" s="4">
        <v>0</v>
      </c>
      <c r="T787" s="4">
        <v>0</v>
      </c>
      <c r="U787" s="4">
        <v>0</v>
      </c>
      <c r="V787" s="4">
        <v>0</v>
      </c>
      <c r="W787" s="4">
        <v>0</v>
      </c>
      <c r="X787" s="4">
        <v>0</v>
      </c>
      <c r="Y787" s="4">
        <v>0</v>
      </c>
      <c r="Z787" s="4">
        <v>0</v>
      </c>
      <c r="AA787" s="4">
        <v>0</v>
      </c>
      <c r="AB787" s="4">
        <v>0</v>
      </c>
      <c r="AC787" s="4">
        <v>0</v>
      </c>
      <c r="AG787" s="4" t="s">
        <v>289</v>
      </c>
      <c r="AH787" s="4" t="s">
        <v>270</v>
      </c>
      <c r="AJ787" s="4" t="s">
        <v>288</v>
      </c>
      <c r="AK787" s="4" t="s">
        <v>349</v>
      </c>
      <c r="AM787" s="4" t="s">
        <v>187</v>
      </c>
      <c r="AO787" s="4">
        <v>117</v>
      </c>
      <c r="AP787" s="4">
        <v>10</v>
      </c>
      <c r="AQ787" s="4">
        <v>173</v>
      </c>
      <c r="AR787" s="4">
        <v>2018</v>
      </c>
      <c r="AS787" s="4">
        <v>2</v>
      </c>
      <c r="AW787" s="4">
        <v>5</v>
      </c>
      <c r="AX787" s="4">
        <v>23</v>
      </c>
      <c r="AZ787" s="4">
        <v>1</v>
      </c>
      <c r="BA787" s="4">
        <v>2</v>
      </c>
      <c r="BC787" s="4">
        <v>0</v>
      </c>
      <c r="BD787" s="4">
        <v>0</v>
      </c>
      <c r="BE787" s="4">
        <v>0</v>
      </c>
      <c r="BF787" s="4">
        <v>-366833156</v>
      </c>
      <c r="BJ787" s="6">
        <v>2019</v>
      </c>
      <c r="BK787" s="7">
        <f t="shared" si="28"/>
        <v>0</v>
      </c>
      <c r="BL787" s="4" t="str">
        <f t="shared" si="29"/>
        <v>Cap Lease 1011 5 Yr Mitchell</v>
      </c>
    </row>
    <row r="788" spans="1:64" hidden="1" x14ac:dyDescent="0.2">
      <c r="A788" s="4">
        <v>2020</v>
      </c>
      <c r="B788" s="4" t="s">
        <v>11</v>
      </c>
      <c r="C788" s="4" t="s">
        <v>178</v>
      </c>
      <c r="D788" s="4" t="s">
        <v>387</v>
      </c>
      <c r="E788" s="4" t="s">
        <v>453</v>
      </c>
      <c r="F788" s="4" t="s">
        <v>303</v>
      </c>
      <c r="H788" s="4">
        <v>0</v>
      </c>
      <c r="I788" s="4">
        <v>0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>
        <v>0</v>
      </c>
      <c r="Q788" s="4">
        <v>0</v>
      </c>
      <c r="R788" s="4">
        <v>0</v>
      </c>
      <c r="S788" s="4">
        <v>0</v>
      </c>
      <c r="T788" s="4">
        <v>0</v>
      </c>
      <c r="U788" s="4">
        <v>0</v>
      </c>
      <c r="V788" s="4">
        <v>0</v>
      </c>
      <c r="W788" s="4">
        <v>0</v>
      </c>
      <c r="X788" s="4">
        <v>0</v>
      </c>
      <c r="Y788" s="4">
        <v>0</v>
      </c>
      <c r="Z788" s="4">
        <v>0</v>
      </c>
      <c r="AA788" s="4">
        <v>0</v>
      </c>
      <c r="AB788" s="4">
        <v>0</v>
      </c>
      <c r="AC788" s="4">
        <v>0</v>
      </c>
      <c r="AG788" s="4" t="s">
        <v>289</v>
      </c>
      <c r="AH788" s="4" t="s">
        <v>270</v>
      </c>
      <c r="AJ788" s="4" t="s">
        <v>288</v>
      </c>
      <c r="AK788" s="4" t="s">
        <v>304</v>
      </c>
      <c r="AM788" s="4" t="s">
        <v>187</v>
      </c>
      <c r="AO788" s="4">
        <v>117</v>
      </c>
      <c r="AP788" s="4">
        <v>10</v>
      </c>
      <c r="AQ788" s="4">
        <v>188</v>
      </c>
      <c r="AR788" s="4">
        <v>2018</v>
      </c>
      <c r="AS788" s="4">
        <v>3</v>
      </c>
      <c r="AW788" s="4">
        <v>5</v>
      </c>
      <c r="AX788" s="4">
        <v>23</v>
      </c>
      <c r="AZ788" s="4">
        <v>1</v>
      </c>
      <c r="BA788" s="4">
        <v>3</v>
      </c>
      <c r="BC788" s="4">
        <v>0</v>
      </c>
      <c r="BD788" s="4">
        <v>0</v>
      </c>
      <c r="BE788" s="4">
        <v>0</v>
      </c>
      <c r="BF788" s="4">
        <v>-366833155</v>
      </c>
      <c r="BJ788" s="6">
        <v>2019</v>
      </c>
      <c r="BK788" s="7">
        <f t="shared" si="28"/>
        <v>0</v>
      </c>
      <c r="BL788" s="4" t="str">
        <f t="shared" si="29"/>
        <v>Cap Lease 1011 7 Yr Mitchell</v>
      </c>
    </row>
    <row r="789" spans="1:64" hidden="1" x14ac:dyDescent="0.2">
      <c r="A789" s="4">
        <v>2020</v>
      </c>
      <c r="B789" s="4" t="s">
        <v>11</v>
      </c>
      <c r="C789" s="4" t="s">
        <v>178</v>
      </c>
      <c r="D789" s="4" t="s">
        <v>454</v>
      </c>
      <c r="E789" s="4" t="s">
        <v>453</v>
      </c>
      <c r="F789" s="4" t="s">
        <v>303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v>0</v>
      </c>
      <c r="T789" s="4">
        <v>0</v>
      </c>
      <c r="U789" s="4">
        <v>0</v>
      </c>
      <c r="V789" s="4">
        <v>0</v>
      </c>
      <c r="W789" s="4">
        <v>0</v>
      </c>
      <c r="X789" s="4">
        <v>0</v>
      </c>
      <c r="Y789" s="4">
        <v>0</v>
      </c>
      <c r="Z789" s="4">
        <v>0</v>
      </c>
      <c r="AA789" s="4">
        <v>0</v>
      </c>
      <c r="AB789" s="4">
        <v>0</v>
      </c>
      <c r="AC789" s="4">
        <v>0</v>
      </c>
      <c r="AE789" s="4" t="s">
        <v>182</v>
      </c>
      <c r="AF789" s="4" t="s">
        <v>288</v>
      </c>
      <c r="AG789" s="4" t="s">
        <v>289</v>
      </c>
      <c r="AH789" s="4" t="s">
        <v>270</v>
      </c>
      <c r="AJ789" s="4" t="s">
        <v>288</v>
      </c>
      <c r="AK789" s="4" t="s">
        <v>304</v>
      </c>
      <c r="AM789" s="4" t="s">
        <v>187</v>
      </c>
      <c r="AO789" s="4">
        <v>117</v>
      </c>
      <c r="AP789" s="4">
        <v>10</v>
      </c>
      <c r="AQ789" s="4">
        <v>8015516</v>
      </c>
      <c r="AR789" s="4">
        <v>2018</v>
      </c>
      <c r="AS789" s="4">
        <v>3</v>
      </c>
      <c r="AU789" s="4">
        <v>1</v>
      </c>
      <c r="AV789" s="4">
        <v>4</v>
      </c>
      <c r="AW789" s="4">
        <v>5</v>
      </c>
      <c r="AX789" s="4">
        <v>23</v>
      </c>
      <c r="AZ789" s="4">
        <v>1</v>
      </c>
      <c r="BA789" s="4">
        <v>3</v>
      </c>
      <c r="BC789" s="4">
        <v>0</v>
      </c>
      <c r="BD789" s="4">
        <v>0</v>
      </c>
      <c r="BE789" s="4">
        <v>0</v>
      </c>
      <c r="BF789" s="4">
        <v>-366833134</v>
      </c>
      <c r="BJ789" s="6">
        <v>2019</v>
      </c>
      <c r="BK789" s="7">
        <f t="shared" si="28"/>
        <v>0</v>
      </c>
      <c r="BL789" s="4" t="str">
        <f t="shared" si="29"/>
        <v>Forecast Adds 20 YR</v>
      </c>
    </row>
    <row r="790" spans="1:64" hidden="1" x14ac:dyDescent="0.2">
      <c r="A790" s="4">
        <v>2020</v>
      </c>
      <c r="B790" s="4" t="s">
        <v>11</v>
      </c>
      <c r="C790" s="4" t="s">
        <v>178</v>
      </c>
      <c r="D790" s="4" t="s">
        <v>428</v>
      </c>
      <c r="E790" s="4" t="s">
        <v>453</v>
      </c>
      <c r="F790" s="4" t="s">
        <v>303</v>
      </c>
      <c r="H790" s="4">
        <v>0</v>
      </c>
      <c r="I790" s="4">
        <v>0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>
        <v>0</v>
      </c>
      <c r="Q790" s="4">
        <v>0</v>
      </c>
      <c r="R790" s="4">
        <v>0</v>
      </c>
      <c r="S790" s="4">
        <v>0</v>
      </c>
      <c r="T790" s="4">
        <v>0</v>
      </c>
      <c r="U790" s="4">
        <v>0</v>
      </c>
      <c r="V790" s="4">
        <v>0</v>
      </c>
      <c r="W790" s="4">
        <v>0</v>
      </c>
      <c r="X790" s="4">
        <v>0</v>
      </c>
      <c r="Y790" s="4">
        <v>0</v>
      </c>
      <c r="Z790" s="4">
        <v>0</v>
      </c>
      <c r="AA790" s="4">
        <v>0</v>
      </c>
      <c r="AB790" s="4">
        <v>0</v>
      </c>
      <c r="AC790" s="4">
        <v>0</v>
      </c>
      <c r="AE790" s="4" t="s">
        <v>182</v>
      </c>
      <c r="AF790" s="4" t="s">
        <v>288</v>
      </c>
      <c r="AG790" s="4" t="s">
        <v>289</v>
      </c>
      <c r="AH790" s="4" t="s">
        <v>270</v>
      </c>
      <c r="AJ790" s="4" t="s">
        <v>288</v>
      </c>
      <c r="AK790" s="4" t="s">
        <v>304</v>
      </c>
      <c r="AM790" s="4" t="s">
        <v>187</v>
      </c>
      <c r="AO790" s="4">
        <v>117</v>
      </c>
      <c r="AP790" s="4">
        <v>10</v>
      </c>
      <c r="AQ790" s="4">
        <v>8015156</v>
      </c>
      <c r="AR790" s="4">
        <v>2018</v>
      </c>
      <c r="AS790" s="4">
        <v>3</v>
      </c>
      <c r="AU790" s="4">
        <v>1</v>
      </c>
      <c r="AV790" s="4">
        <v>4</v>
      </c>
      <c r="AW790" s="4">
        <v>5</v>
      </c>
      <c r="AX790" s="4">
        <v>23</v>
      </c>
      <c r="AZ790" s="4">
        <v>1</v>
      </c>
      <c r="BA790" s="4">
        <v>3</v>
      </c>
      <c r="BC790" s="4">
        <v>0</v>
      </c>
      <c r="BD790" s="4">
        <v>0</v>
      </c>
      <c r="BE790" s="4">
        <v>0</v>
      </c>
      <c r="BF790" s="4">
        <v>-366833153</v>
      </c>
      <c r="BJ790" s="6">
        <v>2019</v>
      </c>
      <c r="BK790" s="7">
        <f t="shared" si="28"/>
        <v>0</v>
      </c>
      <c r="BL790" s="4" t="str">
        <f t="shared" si="29"/>
        <v>Synthetic Railcars</v>
      </c>
    </row>
    <row r="791" spans="1:64" hidden="1" x14ac:dyDescent="0.2">
      <c r="A791" s="4">
        <v>2020</v>
      </c>
      <c r="B791" s="4" t="s">
        <v>11</v>
      </c>
      <c r="C791" s="4" t="s">
        <v>178</v>
      </c>
      <c r="D791" s="4" t="s">
        <v>371</v>
      </c>
      <c r="E791" s="4" t="s">
        <v>453</v>
      </c>
      <c r="F791" s="4" t="s">
        <v>348</v>
      </c>
      <c r="H791" s="4">
        <v>0</v>
      </c>
      <c r="I791" s="4">
        <v>0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>
        <v>0</v>
      </c>
      <c r="Q791" s="4">
        <v>0</v>
      </c>
      <c r="R791" s="4">
        <v>0</v>
      </c>
      <c r="S791" s="4">
        <v>0</v>
      </c>
      <c r="T791" s="4">
        <v>0</v>
      </c>
      <c r="U791" s="4">
        <v>0</v>
      </c>
      <c r="V791" s="4">
        <v>0</v>
      </c>
      <c r="W791" s="4">
        <v>0</v>
      </c>
      <c r="X791" s="4">
        <v>0</v>
      </c>
      <c r="Y791" s="4">
        <v>0</v>
      </c>
      <c r="Z791" s="4">
        <v>0</v>
      </c>
      <c r="AA791" s="4">
        <v>0</v>
      </c>
      <c r="AB791" s="4">
        <v>0</v>
      </c>
      <c r="AC791" s="4">
        <v>0</v>
      </c>
      <c r="AE791" s="4" t="s">
        <v>182</v>
      </c>
      <c r="AG791" s="4" t="s">
        <v>289</v>
      </c>
      <c r="AH791" s="4" t="s">
        <v>270</v>
      </c>
      <c r="AJ791" s="4" t="s">
        <v>288</v>
      </c>
      <c r="AK791" s="4" t="s">
        <v>349</v>
      </c>
      <c r="AM791" s="4" t="s">
        <v>187</v>
      </c>
      <c r="AO791" s="4">
        <v>117</v>
      </c>
      <c r="AP791" s="4">
        <v>10</v>
      </c>
      <c r="AQ791" s="4">
        <v>8015154</v>
      </c>
      <c r="AR791" s="4">
        <v>2018</v>
      </c>
      <c r="AS791" s="4">
        <v>2</v>
      </c>
      <c r="AU791" s="4">
        <v>1</v>
      </c>
      <c r="AW791" s="4">
        <v>5</v>
      </c>
      <c r="AX791" s="4">
        <v>23</v>
      </c>
      <c r="AZ791" s="4">
        <v>1</v>
      </c>
      <c r="BA791" s="4">
        <v>2</v>
      </c>
      <c r="BC791" s="4">
        <v>0</v>
      </c>
      <c r="BD791" s="4">
        <v>0</v>
      </c>
      <c r="BE791" s="4">
        <v>0</v>
      </c>
      <c r="BF791" s="4">
        <v>-366833152</v>
      </c>
      <c r="BJ791" s="6">
        <v>2019</v>
      </c>
      <c r="BK791" s="7">
        <f t="shared" si="28"/>
        <v>0</v>
      </c>
      <c r="BL791" s="4" t="str">
        <f t="shared" si="29"/>
        <v>Synthetic Vehicles &amp; IT</v>
      </c>
    </row>
    <row r="792" spans="1:64" hidden="1" x14ac:dyDescent="0.2">
      <c r="A792" s="4">
        <v>2020</v>
      </c>
      <c r="B792" s="4" t="s">
        <v>11</v>
      </c>
      <c r="C792" s="4" t="s">
        <v>178</v>
      </c>
      <c r="D792" s="4" t="s">
        <v>371</v>
      </c>
      <c r="E792" s="4" t="s">
        <v>453</v>
      </c>
      <c r="F792" s="4" t="s">
        <v>348</v>
      </c>
      <c r="H792" s="4">
        <v>0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>
        <v>0</v>
      </c>
      <c r="Q792" s="4">
        <v>0</v>
      </c>
      <c r="R792" s="4">
        <v>0</v>
      </c>
      <c r="S792" s="4">
        <v>0</v>
      </c>
      <c r="T792" s="4">
        <v>0</v>
      </c>
      <c r="U792" s="4">
        <v>0</v>
      </c>
      <c r="V792" s="4">
        <v>0</v>
      </c>
      <c r="W792" s="4">
        <v>0</v>
      </c>
      <c r="X792" s="4">
        <v>0</v>
      </c>
      <c r="Y792" s="4">
        <v>0</v>
      </c>
      <c r="Z792" s="4">
        <v>0</v>
      </c>
      <c r="AA792" s="4">
        <v>0</v>
      </c>
      <c r="AB792" s="4">
        <v>0</v>
      </c>
      <c r="AC792" s="4">
        <v>0</v>
      </c>
      <c r="AE792" s="4" t="s">
        <v>182</v>
      </c>
      <c r="AG792" s="4" t="s">
        <v>289</v>
      </c>
      <c r="AH792" s="4" t="s">
        <v>270</v>
      </c>
      <c r="AJ792" s="4" t="s">
        <v>288</v>
      </c>
      <c r="AK792" s="4" t="s">
        <v>349</v>
      </c>
      <c r="AM792" s="4" t="s">
        <v>187</v>
      </c>
      <c r="AO792" s="4">
        <v>117</v>
      </c>
      <c r="AP792" s="4">
        <v>10</v>
      </c>
      <c r="AQ792" s="4">
        <v>8015154</v>
      </c>
      <c r="AR792" s="4">
        <v>2018</v>
      </c>
      <c r="AS792" s="4">
        <v>2</v>
      </c>
      <c r="AU792" s="4">
        <v>1</v>
      </c>
      <c r="AW792" s="4">
        <v>5</v>
      </c>
      <c r="AX792" s="4">
        <v>23</v>
      </c>
      <c r="AZ792" s="4">
        <v>1</v>
      </c>
      <c r="BA792" s="4">
        <v>2</v>
      </c>
      <c r="BC792" s="4">
        <v>0</v>
      </c>
      <c r="BD792" s="4">
        <v>0</v>
      </c>
      <c r="BE792" s="4">
        <v>0</v>
      </c>
      <c r="BF792" s="4">
        <v>-366833150</v>
      </c>
      <c r="BJ792" s="6">
        <v>2019</v>
      </c>
      <c r="BK792" s="7">
        <f t="shared" si="28"/>
        <v>0</v>
      </c>
      <c r="BL792" s="4" t="str">
        <f t="shared" si="29"/>
        <v>Synthetic Vehicles &amp; IT</v>
      </c>
    </row>
    <row r="793" spans="1:64" hidden="1" x14ac:dyDescent="0.2">
      <c r="A793" s="4">
        <v>2020</v>
      </c>
      <c r="B793" s="4" t="s">
        <v>11</v>
      </c>
      <c r="C793" s="4" t="s">
        <v>178</v>
      </c>
      <c r="D793" s="4" t="s">
        <v>111</v>
      </c>
      <c r="E793" s="4" t="s">
        <v>453</v>
      </c>
      <c r="F793" s="4" t="s">
        <v>455</v>
      </c>
      <c r="H793" s="4">
        <v>0</v>
      </c>
      <c r="I793" s="4">
        <v>0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>
        <v>0</v>
      </c>
      <c r="Q793" s="4">
        <v>0</v>
      </c>
      <c r="R793" s="4">
        <v>0</v>
      </c>
      <c r="S793" s="4">
        <v>0</v>
      </c>
      <c r="T793" s="4">
        <v>0</v>
      </c>
      <c r="U793" s="4">
        <v>0</v>
      </c>
      <c r="V793" s="4">
        <v>0</v>
      </c>
      <c r="W793" s="4">
        <v>0</v>
      </c>
      <c r="X793" s="4">
        <v>0</v>
      </c>
      <c r="Y793" s="4">
        <v>0</v>
      </c>
      <c r="Z793" s="4">
        <v>0</v>
      </c>
      <c r="AA793" s="4">
        <v>0</v>
      </c>
      <c r="AB793" s="4">
        <v>0</v>
      </c>
      <c r="AC793" s="4">
        <v>0</v>
      </c>
      <c r="AE793" s="4" t="s">
        <v>182</v>
      </c>
      <c r="AF793" s="4" t="s">
        <v>288</v>
      </c>
      <c r="AG793" s="4" t="s">
        <v>289</v>
      </c>
      <c r="AH793" s="4" t="s">
        <v>270</v>
      </c>
      <c r="AJ793" s="4" t="s">
        <v>190</v>
      </c>
      <c r="AK793" s="4" t="s">
        <v>315</v>
      </c>
      <c r="AM793" s="4" t="s">
        <v>330</v>
      </c>
      <c r="AO793" s="4">
        <v>117</v>
      </c>
      <c r="AP793" s="4">
        <v>10</v>
      </c>
      <c r="AQ793" s="4">
        <v>109100</v>
      </c>
      <c r="AR793" s="4">
        <v>2018</v>
      </c>
      <c r="AS793" s="4">
        <v>504</v>
      </c>
      <c r="AU793" s="4">
        <v>1</v>
      </c>
      <c r="AV793" s="4">
        <v>4</v>
      </c>
      <c r="AW793" s="4">
        <v>5</v>
      </c>
      <c r="AX793" s="4">
        <v>23</v>
      </c>
      <c r="AZ793" s="4">
        <v>3</v>
      </c>
      <c r="BA793" s="4">
        <v>8</v>
      </c>
      <c r="BC793" s="4">
        <v>57</v>
      </c>
      <c r="BD793" s="4">
        <v>0</v>
      </c>
      <c r="BE793" s="4">
        <v>0</v>
      </c>
      <c r="BF793" s="4">
        <v>-366833149</v>
      </c>
      <c r="BJ793" s="6">
        <v>2019</v>
      </c>
      <c r="BK793" s="7">
        <f t="shared" si="28"/>
        <v>0</v>
      </c>
      <c r="BL793" s="4" t="str">
        <f t="shared" si="29"/>
        <v>Utility General Buildings</v>
      </c>
    </row>
    <row r="794" spans="1:64" hidden="1" x14ac:dyDescent="0.2">
      <c r="A794" s="4">
        <v>2020</v>
      </c>
      <c r="B794" s="4" t="s">
        <v>11</v>
      </c>
      <c r="C794" s="4" t="s">
        <v>178</v>
      </c>
      <c r="D794" s="4" t="s">
        <v>112</v>
      </c>
      <c r="E794" s="4" t="s">
        <v>453</v>
      </c>
      <c r="F794" s="4" t="s">
        <v>303</v>
      </c>
      <c r="H794" s="4">
        <v>0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>
        <v>0</v>
      </c>
      <c r="Q794" s="4">
        <v>0</v>
      </c>
      <c r="R794" s="4">
        <v>0</v>
      </c>
      <c r="S794" s="4">
        <v>0</v>
      </c>
      <c r="T794" s="4">
        <v>0</v>
      </c>
      <c r="U794" s="4">
        <v>0</v>
      </c>
      <c r="V794" s="4">
        <v>0</v>
      </c>
      <c r="W794" s="4">
        <v>0</v>
      </c>
      <c r="X794" s="4">
        <v>0</v>
      </c>
      <c r="Y794" s="4">
        <v>0</v>
      </c>
      <c r="Z794" s="4">
        <v>0</v>
      </c>
      <c r="AA794" s="4">
        <v>0</v>
      </c>
      <c r="AB794" s="4">
        <v>0</v>
      </c>
      <c r="AC794" s="4">
        <v>0</v>
      </c>
      <c r="AG794" s="4" t="s">
        <v>289</v>
      </c>
      <c r="AH794" s="4" t="s">
        <v>270</v>
      </c>
      <c r="AJ794" s="4" t="s">
        <v>288</v>
      </c>
      <c r="AK794" s="4" t="s">
        <v>304</v>
      </c>
      <c r="AM794" s="4" t="s">
        <v>187</v>
      </c>
      <c r="AO794" s="4">
        <v>117</v>
      </c>
      <c r="AP794" s="4">
        <v>10</v>
      </c>
      <c r="AQ794" s="4">
        <v>109040</v>
      </c>
      <c r="AR794" s="4">
        <v>2018</v>
      </c>
      <c r="AS794" s="4">
        <v>3</v>
      </c>
      <c r="AW794" s="4">
        <v>5</v>
      </c>
      <c r="AX794" s="4">
        <v>23</v>
      </c>
      <c r="AZ794" s="4">
        <v>1</v>
      </c>
      <c r="BA794" s="4">
        <v>3</v>
      </c>
      <c r="BC794" s="4">
        <v>0</v>
      </c>
      <c r="BD794" s="4">
        <v>0</v>
      </c>
      <c r="BE794" s="4">
        <v>0</v>
      </c>
      <c r="BF794" s="4">
        <v>-366833151</v>
      </c>
      <c r="BJ794" s="6">
        <v>2019</v>
      </c>
      <c r="BK794" s="7">
        <f t="shared" si="28"/>
        <v>0</v>
      </c>
      <c r="BL794" s="4" t="str">
        <f t="shared" si="29"/>
        <v>Utility General Plant</v>
      </c>
    </row>
    <row r="795" spans="1:64" hidden="1" x14ac:dyDescent="0.2">
      <c r="A795" s="4">
        <v>2020</v>
      </c>
      <c r="B795" s="4" t="s">
        <v>11</v>
      </c>
      <c r="C795" s="4" t="s">
        <v>178</v>
      </c>
      <c r="D795" s="4" t="s">
        <v>104</v>
      </c>
      <c r="E795" s="4" t="s">
        <v>453</v>
      </c>
      <c r="F795" s="4" t="s">
        <v>301</v>
      </c>
      <c r="H795" s="4">
        <v>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>
        <v>0</v>
      </c>
      <c r="Q795" s="4">
        <v>0</v>
      </c>
      <c r="R795" s="4">
        <v>0</v>
      </c>
      <c r="S795" s="4">
        <v>0</v>
      </c>
      <c r="T795" s="4">
        <v>0</v>
      </c>
      <c r="U795" s="4">
        <v>0</v>
      </c>
      <c r="V795" s="4">
        <v>0</v>
      </c>
      <c r="W795" s="4">
        <v>0</v>
      </c>
      <c r="X795" s="4">
        <v>0</v>
      </c>
      <c r="Y795" s="4">
        <v>0</v>
      </c>
      <c r="Z795" s="4">
        <v>0</v>
      </c>
      <c r="AA795" s="4">
        <v>0</v>
      </c>
      <c r="AB795" s="4">
        <v>0</v>
      </c>
      <c r="AC795" s="4">
        <v>0</v>
      </c>
      <c r="AG795" s="4" t="s">
        <v>289</v>
      </c>
      <c r="AH795" s="4" t="s">
        <v>270</v>
      </c>
      <c r="AJ795" s="4" t="s">
        <v>288</v>
      </c>
      <c r="AK795" s="4" t="s">
        <v>302</v>
      </c>
      <c r="AM795" s="4" t="s">
        <v>187</v>
      </c>
      <c r="AO795" s="4">
        <v>117</v>
      </c>
      <c r="AP795" s="4">
        <v>10</v>
      </c>
      <c r="AQ795" s="4">
        <v>101030</v>
      </c>
      <c r="AR795" s="4">
        <v>2018</v>
      </c>
      <c r="AS795" s="4">
        <v>7</v>
      </c>
      <c r="AW795" s="4">
        <v>5</v>
      </c>
      <c r="AX795" s="4">
        <v>23</v>
      </c>
      <c r="AZ795" s="4">
        <v>1</v>
      </c>
      <c r="BA795" s="4">
        <v>6</v>
      </c>
      <c r="BC795" s="4">
        <v>0</v>
      </c>
      <c r="BD795" s="4">
        <v>0</v>
      </c>
      <c r="BE795" s="4">
        <v>0</v>
      </c>
      <c r="BF795" s="4">
        <v>-366833154</v>
      </c>
      <c r="BJ795" s="6">
        <v>2019</v>
      </c>
      <c r="BK795" s="7">
        <f t="shared" si="28"/>
        <v>0</v>
      </c>
      <c r="BL795" s="4" t="str">
        <f t="shared" si="29"/>
        <v>Utility Steam Production</v>
      </c>
    </row>
    <row r="796" spans="1:64" hidden="1" x14ac:dyDescent="0.2">
      <c r="A796" s="4">
        <v>2020</v>
      </c>
      <c r="B796" s="4" t="s">
        <v>11</v>
      </c>
      <c r="C796" s="4" t="s">
        <v>178</v>
      </c>
      <c r="D796" s="4" t="s">
        <v>454</v>
      </c>
      <c r="E796" s="4" t="s">
        <v>456</v>
      </c>
      <c r="F796" s="4" t="s">
        <v>303</v>
      </c>
      <c r="H796" s="4">
        <v>0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>
        <v>0</v>
      </c>
      <c r="Q796" s="4">
        <v>0</v>
      </c>
      <c r="R796" s="4">
        <v>0</v>
      </c>
      <c r="S796" s="4">
        <v>0</v>
      </c>
      <c r="T796" s="4">
        <v>0</v>
      </c>
      <c r="U796" s="4">
        <v>0</v>
      </c>
      <c r="V796" s="4">
        <v>0</v>
      </c>
      <c r="W796" s="4">
        <v>0</v>
      </c>
      <c r="X796" s="4">
        <v>0</v>
      </c>
      <c r="Y796" s="4">
        <v>0</v>
      </c>
      <c r="Z796" s="4">
        <v>0</v>
      </c>
      <c r="AA796" s="4">
        <v>0</v>
      </c>
      <c r="AB796" s="4">
        <v>0</v>
      </c>
      <c r="AC796" s="4">
        <v>0</v>
      </c>
      <c r="AE796" s="4" t="s">
        <v>182</v>
      </c>
      <c r="AF796" s="4" t="s">
        <v>288</v>
      </c>
      <c r="AG796" s="4" t="s">
        <v>289</v>
      </c>
      <c r="AH796" s="4" t="s">
        <v>270</v>
      </c>
      <c r="AJ796" s="4" t="s">
        <v>288</v>
      </c>
      <c r="AK796" s="4" t="s">
        <v>304</v>
      </c>
      <c r="AL796" s="4" t="s">
        <v>351</v>
      </c>
      <c r="AM796" s="4" t="s">
        <v>187</v>
      </c>
      <c r="AO796" s="4">
        <v>117</v>
      </c>
      <c r="AP796" s="4">
        <v>10</v>
      </c>
      <c r="AQ796" s="4">
        <v>8015516</v>
      </c>
      <c r="AR796" s="4">
        <v>2060</v>
      </c>
      <c r="AS796" s="4">
        <v>3</v>
      </c>
      <c r="AU796" s="4">
        <v>1</v>
      </c>
      <c r="AV796" s="4">
        <v>4</v>
      </c>
      <c r="AW796" s="4">
        <v>5</v>
      </c>
      <c r="AX796" s="4">
        <v>23</v>
      </c>
      <c r="AZ796" s="4">
        <v>1</v>
      </c>
      <c r="BA796" s="4">
        <v>3</v>
      </c>
      <c r="BB796" s="4">
        <v>99</v>
      </c>
      <c r="BC796" s="4">
        <v>0</v>
      </c>
      <c r="BD796" s="4">
        <v>0</v>
      </c>
      <c r="BE796" s="4">
        <v>0</v>
      </c>
      <c r="BF796" s="4">
        <v>-366833135</v>
      </c>
      <c r="BJ796" s="6">
        <v>2019</v>
      </c>
      <c r="BK796" s="7">
        <f t="shared" si="28"/>
        <v>0</v>
      </c>
      <c r="BL796" s="4" t="str">
        <f t="shared" si="29"/>
        <v>Forecast Adds 20 YR</v>
      </c>
    </row>
    <row r="797" spans="1:64" hidden="1" x14ac:dyDescent="0.2">
      <c r="A797" s="4">
        <v>2020</v>
      </c>
      <c r="B797" s="4" t="s">
        <v>11</v>
      </c>
      <c r="C797" s="4" t="s">
        <v>178</v>
      </c>
      <c r="D797" s="4" t="s">
        <v>442</v>
      </c>
      <c r="E797" s="4" t="s">
        <v>456</v>
      </c>
      <c r="F797" s="4" t="s">
        <v>336</v>
      </c>
      <c r="H797" s="4">
        <v>0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>
        <v>0</v>
      </c>
      <c r="Q797" s="4">
        <v>0</v>
      </c>
      <c r="R797" s="4">
        <v>0</v>
      </c>
      <c r="S797" s="4">
        <v>0</v>
      </c>
      <c r="T797" s="4">
        <v>0</v>
      </c>
      <c r="U797" s="4">
        <v>0</v>
      </c>
      <c r="V797" s="4">
        <v>0</v>
      </c>
      <c r="W797" s="4">
        <v>0</v>
      </c>
      <c r="X797" s="4">
        <v>0</v>
      </c>
      <c r="Y797" s="4">
        <v>0</v>
      </c>
      <c r="Z797" s="4">
        <v>0</v>
      </c>
      <c r="AA797" s="4">
        <v>0</v>
      </c>
      <c r="AB797" s="4">
        <v>0</v>
      </c>
      <c r="AC797" s="4">
        <v>0</v>
      </c>
      <c r="AG797" s="4" t="s">
        <v>289</v>
      </c>
      <c r="AH797" s="4" t="s">
        <v>270</v>
      </c>
      <c r="AJ797" s="4" t="s">
        <v>190</v>
      </c>
      <c r="AK797" s="4" t="s">
        <v>337</v>
      </c>
      <c r="AL797" s="4" t="s">
        <v>351</v>
      </c>
      <c r="AM797" s="4" t="s">
        <v>187</v>
      </c>
      <c r="AO797" s="4">
        <v>117</v>
      </c>
      <c r="AP797" s="4">
        <v>10</v>
      </c>
      <c r="AQ797" s="4">
        <v>8015472</v>
      </c>
      <c r="AR797" s="4">
        <v>2060</v>
      </c>
      <c r="AS797" s="4">
        <v>712</v>
      </c>
      <c r="AW797" s="4">
        <v>5</v>
      </c>
      <c r="AX797" s="4">
        <v>23</v>
      </c>
      <c r="AZ797" s="4">
        <v>3</v>
      </c>
      <c r="BA797" s="4">
        <v>1</v>
      </c>
      <c r="BB797" s="4">
        <v>99</v>
      </c>
      <c r="BC797" s="4">
        <v>0</v>
      </c>
      <c r="BD797" s="4">
        <v>0</v>
      </c>
      <c r="BE797" s="4">
        <v>0</v>
      </c>
      <c r="BF797" s="4">
        <v>-366833137</v>
      </c>
      <c r="BJ797" s="6">
        <v>2019</v>
      </c>
      <c r="BK797" s="7">
        <f t="shared" si="28"/>
        <v>0</v>
      </c>
      <c r="BL797" s="4" t="str">
        <f t="shared" si="29"/>
        <v>Oracle Software</v>
      </c>
    </row>
    <row r="798" spans="1:64" hidden="1" x14ac:dyDescent="0.2">
      <c r="A798" s="4">
        <v>2020</v>
      </c>
      <c r="B798" s="4" t="s">
        <v>11</v>
      </c>
      <c r="C798" s="4" t="s">
        <v>178</v>
      </c>
      <c r="D798" s="4" t="s">
        <v>334</v>
      </c>
      <c r="E798" s="4" t="s">
        <v>456</v>
      </c>
      <c r="F798" s="4" t="s">
        <v>336</v>
      </c>
      <c r="H798" s="4">
        <v>0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>
        <v>0</v>
      </c>
      <c r="Q798" s="4">
        <v>0</v>
      </c>
      <c r="R798" s="4">
        <v>0</v>
      </c>
      <c r="S798" s="4">
        <v>0</v>
      </c>
      <c r="T798" s="4">
        <v>0</v>
      </c>
      <c r="U798" s="4">
        <v>0</v>
      </c>
      <c r="V798" s="4">
        <v>0</v>
      </c>
      <c r="W798" s="4">
        <v>0</v>
      </c>
      <c r="X798" s="4">
        <v>0</v>
      </c>
      <c r="Y798" s="4">
        <v>0</v>
      </c>
      <c r="Z798" s="4">
        <v>0</v>
      </c>
      <c r="AA798" s="4">
        <v>0</v>
      </c>
      <c r="AB798" s="4">
        <v>0</v>
      </c>
      <c r="AC798" s="4">
        <v>0</v>
      </c>
      <c r="AG798" s="4" t="s">
        <v>289</v>
      </c>
      <c r="AH798" s="4" t="s">
        <v>270</v>
      </c>
      <c r="AJ798" s="4" t="s">
        <v>190</v>
      </c>
      <c r="AK798" s="4" t="s">
        <v>337</v>
      </c>
      <c r="AL798" s="4" t="s">
        <v>351</v>
      </c>
      <c r="AM798" s="4" t="s">
        <v>187</v>
      </c>
      <c r="AO798" s="4">
        <v>117</v>
      </c>
      <c r="AP798" s="4">
        <v>10</v>
      </c>
      <c r="AQ798" s="4">
        <v>8015103</v>
      </c>
      <c r="AR798" s="4">
        <v>2060</v>
      </c>
      <c r="AS798" s="4">
        <v>712</v>
      </c>
      <c r="AW798" s="4">
        <v>5</v>
      </c>
      <c r="AX798" s="4">
        <v>23</v>
      </c>
      <c r="AZ798" s="4">
        <v>3</v>
      </c>
      <c r="BA798" s="4">
        <v>1</v>
      </c>
      <c r="BB798" s="4">
        <v>99</v>
      </c>
      <c r="BC798" s="4">
        <v>0</v>
      </c>
      <c r="BD798" s="4">
        <v>0</v>
      </c>
      <c r="BE798" s="4">
        <v>0</v>
      </c>
      <c r="BF798" s="4">
        <v>-366833139</v>
      </c>
      <c r="BJ798" s="6">
        <v>2019</v>
      </c>
      <c r="BK798" s="7">
        <f t="shared" si="28"/>
        <v>0</v>
      </c>
      <c r="BL798" s="4" t="str">
        <f t="shared" si="29"/>
        <v>Software</v>
      </c>
    </row>
    <row r="799" spans="1:64" hidden="1" x14ac:dyDescent="0.2">
      <c r="A799" s="4">
        <v>2020</v>
      </c>
      <c r="B799" s="4" t="s">
        <v>11</v>
      </c>
      <c r="C799" s="4" t="s">
        <v>178</v>
      </c>
      <c r="D799" s="4" t="s">
        <v>428</v>
      </c>
      <c r="E799" s="4" t="s">
        <v>456</v>
      </c>
      <c r="F799" s="4" t="s">
        <v>303</v>
      </c>
      <c r="H799" s="4">
        <v>0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>
        <v>0</v>
      </c>
      <c r="Q799" s="4">
        <v>0</v>
      </c>
      <c r="R799" s="4">
        <v>0</v>
      </c>
      <c r="S799" s="4">
        <v>0</v>
      </c>
      <c r="T799" s="4">
        <v>0</v>
      </c>
      <c r="U799" s="4">
        <v>0</v>
      </c>
      <c r="V799" s="4">
        <v>0</v>
      </c>
      <c r="W799" s="4">
        <v>0</v>
      </c>
      <c r="X799" s="4">
        <v>0</v>
      </c>
      <c r="Y799" s="4">
        <v>0</v>
      </c>
      <c r="Z799" s="4">
        <v>0</v>
      </c>
      <c r="AA799" s="4">
        <v>0</v>
      </c>
      <c r="AB799" s="4">
        <v>0</v>
      </c>
      <c r="AC799" s="4">
        <v>0</v>
      </c>
      <c r="AE799" s="4" t="s">
        <v>182</v>
      </c>
      <c r="AF799" s="4" t="s">
        <v>288</v>
      </c>
      <c r="AG799" s="4" t="s">
        <v>289</v>
      </c>
      <c r="AH799" s="4" t="s">
        <v>270</v>
      </c>
      <c r="AJ799" s="4" t="s">
        <v>288</v>
      </c>
      <c r="AK799" s="4" t="s">
        <v>304</v>
      </c>
      <c r="AL799" s="4" t="s">
        <v>351</v>
      </c>
      <c r="AM799" s="4" t="s">
        <v>187</v>
      </c>
      <c r="AO799" s="4">
        <v>117</v>
      </c>
      <c r="AP799" s="4">
        <v>10</v>
      </c>
      <c r="AQ799" s="4">
        <v>8015156</v>
      </c>
      <c r="AR799" s="4">
        <v>2060</v>
      </c>
      <c r="AS799" s="4">
        <v>3</v>
      </c>
      <c r="AU799" s="4">
        <v>1</v>
      </c>
      <c r="AV799" s="4">
        <v>4</v>
      </c>
      <c r="AW799" s="4">
        <v>5</v>
      </c>
      <c r="AX799" s="4">
        <v>23</v>
      </c>
      <c r="AZ799" s="4">
        <v>1</v>
      </c>
      <c r="BA799" s="4">
        <v>3</v>
      </c>
      <c r="BB799" s="4">
        <v>99</v>
      </c>
      <c r="BC799" s="4">
        <v>0</v>
      </c>
      <c r="BD799" s="4">
        <v>0</v>
      </c>
      <c r="BE799" s="4">
        <v>0</v>
      </c>
      <c r="BF799" s="4">
        <v>-366833140</v>
      </c>
      <c r="BJ799" s="6">
        <v>2019</v>
      </c>
      <c r="BK799" s="7">
        <f t="shared" si="28"/>
        <v>0</v>
      </c>
      <c r="BL799" s="4" t="str">
        <f t="shared" si="29"/>
        <v>Synthetic Railcars</v>
      </c>
    </row>
    <row r="800" spans="1:64" hidden="1" x14ac:dyDescent="0.2">
      <c r="A800" s="4">
        <v>2020</v>
      </c>
      <c r="B800" s="4" t="s">
        <v>11</v>
      </c>
      <c r="C800" s="4" t="s">
        <v>178</v>
      </c>
      <c r="D800" s="4" t="s">
        <v>371</v>
      </c>
      <c r="E800" s="4" t="s">
        <v>456</v>
      </c>
      <c r="F800" s="4" t="s">
        <v>348</v>
      </c>
      <c r="H800" s="4">
        <v>0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0</v>
      </c>
      <c r="S800" s="4">
        <v>0</v>
      </c>
      <c r="T800" s="4">
        <v>0</v>
      </c>
      <c r="U800" s="4">
        <v>0</v>
      </c>
      <c r="V800" s="4">
        <v>0</v>
      </c>
      <c r="W800" s="4">
        <v>0</v>
      </c>
      <c r="X800" s="4">
        <v>0</v>
      </c>
      <c r="Y800" s="4">
        <v>0</v>
      </c>
      <c r="Z800" s="4">
        <v>0</v>
      </c>
      <c r="AA800" s="4">
        <v>0</v>
      </c>
      <c r="AB800" s="4">
        <v>0</v>
      </c>
      <c r="AC800" s="4">
        <v>0</v>
      </c>
      <c r="AG800" s="4" t="s">
        <v>289</v>
      </c>
      <c r="AH800" s="4" t="s">
        <v>270</v>
      </c>
      <c r="AJ800" s="4" t="s">
        <v>288</v>
      </c>
      <c r="AK800" s="4" t="s">
        <v>349</v>
      </c>
      <c r="AL800" s="4" t="s">
        <v>351</v>
      </c>
      <c r="AM800" s="4" t="s">
        <v>187</v>
      </c>
      <c r="AO800" s="4">
        <v>117</v>
      </c>
      <c r="AP800" s="4">
        <v>10</v>
      </c>
      <c r="AQ800" s="4">
        <v>8015154</v>
      </c>
      <c r="AR800" s="4">
        <v>2060</v>
      </c>
      <c r="AS800" s="4">
        <v>2</v>
      </c>
      <c r="AW800" s="4">
        <v>5</v>
      </c>
      <c r="AX800" s="4">
        <v>23</v>
      </c>
      <c r="AZ800" s="4">
        <v>1</v>
      </c>
      <c r="BA800" s="4">
        <v>2</v>
      </c>
      <c r="BB800" s="4">
        <v>99</v>
      </c>
      <c r="BC800" s="4">
        <v>0</v>
      </c>
      <c r="BD800" s="4">
        <v>0</v>
      </c>
      <c r="BE800" s="4">
        <v>0</v>
      </c>
      <c r="BF800" s="4">
        <v>-366833142</v>
      </c>
      <c r="BJ800" s="6">
        <v>2019</v>
      </c>
      <c r="BK800" s="7">
        <f t="shared" si="28"/>
        <v>0</v>
      </c>
      <c r="BL800" s="4" t="str">
        <f t="shared" si="29"/>
        <v>Synthetic Vehicles &amp; IT</v>
      </c>
    </row>
    <row r="801" spans="1:64" hidden="1" x14ac:dyDescent="0.2">
      <c r="A801" s="4">
        <v>2020</v>
      </c>
      <c r="B801" s="4" t="s">
        <v>11</v>
      </c>
      <c r="C801" s="4" t="s">
        <v>178</v>
      </c>
      <c r="D801" s="4" t="s">
        <v>112</v>
      </c>
      <c r="E801" s="4" t="s">
        <v>456</v>
      </c>
      <c r="F801" s="4" t="s">
        <v>303</v>
      </c>
      <c r="H801" s="4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>
        <v>0</v>
      </c>
      <c r="Q801" s="4">
        <v>0</v>
      </c>
      <c r="R801" s="4">
        <v>0</v>
      </c>
      <c r="S801" s="4">
        <v>0</v>
      </c>
      <c r="T801" s="4">
        <v>0</v>
      </c>
      <c r="U801" s="4">
        <v>0</v>
      </c>
      <c r="V801" s="4">
        <v>0</v>
      </c>
      <c r="W801" s="4">
        <v>0</v>
      </c>
      <c r="X801" s="4">
        <v>0</v>
      </c>
      <c r="Y801" s="4">
        <v>0</v>
      </c>
      <c r="Z801" s="4">
        <v>0</v>
      </c>
      <c r="AA801" s="4">
        <v>0</v>
      </c>
      <c r="AB801" s="4">
        <v>0</v>
      </c>
      <c r="AC801" s="4">
        <v>0</v>
      </c>
      <c r="AE801" s="4" t="s">
        <v>182</v>
      </c>
      <c r="AF801" s="4" t="s">
        <v>288</v>
      </c>
      <c r="AG801" s="4" t="s">
        <v>289</v>
      </c>
      <c r="AH801" s="4" t="s">
        <v>270</v>
      </c>
      <c r="AJ801" s="4" t="s">
        <v>288</v>
      </c>
      <c r="AK801" s="4" t="s">
        <v>304</v>
      </c>
      <c r="AL801" s="4" t="s">
        <v>351</v>
      </c>
      <c r="AM801" s="4" t="s">
        <v>187</v>
      </c>
      <c r="AO801" s="4">
        <v>117</v>
      </c>
      <c r="AP801" s="4">
        <v>10</v>
      </c>
      <c r="AQ801" s="4">
        <v>109040</v>
      </c>
      <c r="AR801" s="4">
        <v>2060</v>
      </c>
      <c r="AS801" s="4">
        <v>3</v>
      </c>
      <c r="AU801" s="4">
        <v>1</v>
      </c>
      <c r="AV801" s="4">
        <v>4</v>
      </c>
      <c r="AW801" s="4">
        <v>5</v>
      </c>
      <c r="AX801" s="4">
        <v>23</v>
      </c>
      <c r="AZ801" s="4">
        <v>1</v>
      </c>
      <c r="BA801" s="4">
        <v>3</v>
      </c>
      <c r="BB801" s="4">
        <v>99</v>
      </c>
      <c r="BC801" s="4">
        <v>0</v>
      </c>
      <c r="BD801" s="4">
        <v>0</v>
      </c>
      <c r="BE801" s="4">
        <v>0</v>
      </c>
      <c r="BF801" s="4">
        <v>-366833141</v>
      </c>
      <c r="BJ801" s="6">
        <v>2019</v>
      </c>
      <c r="BK801" s="7">
        <f t="shared" si="28"/>
        <v>0</v>
      </c>
      <c r="BL801" s="4" t="str">
        <f t="shared" si="29"/>
        <v>Utility General Plant</v>
      </c>
    </row>
    <row r="802" spans="1:64" hidden="1" x14ac:dyDescent="0.2">
      <c r="A802" s="4">
        <v>2020</v>
      </c>
      <c r="B802" s="4" t="s">
        <v>11</v>
      </c>
      <c r="C802" s="4" t="s">
        <v>178</v>
      </c>
      <c r="D802" s="4" t="s">
        <v>104</v>
      </c>
      <c r="E802" s="4" t="s">
        <v>456</v>
      </c>
      <c r="F802" s="4" t="s">
        <v>301</v>
      </c>
      <c r="H802" s="4">
        <v>0</v>
      </c>
      <c r="I802" s="4">
        <v>0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>
        <v>0</v>
      </c>
      <c r="Q802" s="4">
        <v>0</v>
      </c>
      <c r="R802" s="4">
        <v>0</v>
      </c>
      <c r="S802" s="4">
        <v>0</v>
      </c>
      <c r="T802" s="4">
        <v>0</v>
      </c>
      <c r="U802" s="4">
        <v>0</v>
      </c>
      <c r="V802" s="4">
        <v>0</v>
      </c>
      <c r="W802" s="4">
        <v>0</v>
      </c>
      <c r="X802" s="4">
        <v>0</v>
      </c>
      <c r="Y802" s="4">
        <v>0</v>
      </c>
      <c r="Z802" s="4">
        <v>0</v>
      </c>
      <c r="AA802" s="4">
        <v>0</v>
      </c>
      <c r="AB802" s="4">
        <v>0</v>
      </c>
      <c r="AC802" s="4">
        <v>0</v>
      </c>
      <c r="AE802" s="4" t="s">
        <v>182</v>
      </c>
      <c r="AF802" s="4" t="s">
        <v>288</v>
      </c>
      <c r="AG802" s="4" t="s">
        <v>289</v>
      </c>
      <c r="AH802" s="4" t="s">
        <v>270</v>
      </c>
      <c r="AJ802" s="4" t="s">
        <v>288</v>
      </c>
      <c r="AK802" s="4" t="s">
        <v>302</v>
      </c>
      <c r="AL802" s="4" t="s">
        <v>351</v>
      </c>
      <c r="AM802" s="4" t="s">
        <v>389</v>
      </c>
      <c r="AO802" s="4">
        <v>117</v>
      </c>
      <c r="AP802" s="4">
        <v>10</v>
      </c>
      <c r="AQ802" s="4">
        <v>101030</v>
      </c>
      <c r="AR802" s="4">
        <v>2060</v>
      </c>
      <c r="AS802" s="4">
        <v>7</v>
      </c>
      <c r="AU802" s="4">
        <v>1</v>
      </c>
      <c r="AV802" s="4">
        <v>4</v>
      </c>
      <c r="AW802" s="4">
        <v>5</v>
      </c>
      <c r="AX802" s="4">
        <v>23</v>
      </c>
      <c r="AZ802" s="4">
        <v>1</v>
      </c>
      <c r="BA802" s="4">
        <v>6</v>
      </c>
      <c r="BB802" s="4">
        <v>99</v>
      </c>
      <c r="BC802" s="4">
        <v>16</v>
      </c>
      <c r="BD802" s="4">
        <v>0</v>
      </c>
      <c r="BE802" s="4">
        <v>0</v>
      </c>
      <c r="BF802" s="4">
        <v>-366833138</v>
      </c>
      <c r="BJ802" s="6">
        <v>2019</v>
      </c>
      <c r="BK802" s="7">
        <f t="shared" si="28"/>
        <v>0</v>
      </c>
      <c r="BL802" s="4" t="str">
        <f t="shared" si="29"/>
        <v>Utility Steam Production</v>
      </c>
    </row>
    <row r="803" spans="1:64" hidden="1" x14ac:dyDescent="0.2">
      <c r="A803" s="4">
        <v>2020</v>
      </c>
      <c r="B803" s="4" t="s">
        <v>11</v>
      </c>
      <c r="C803" s="4" t="s">
        <v>178</v>
      </c>
      <c r="D803" s="4" t="s">
        <v>454</v>
      </c>
      <c r="E803" s="4" t="s">
        <v>457</v>
      </c>
      <c r="F803" s="4" t="s">
        <v>318</v>
      </c>
      <c r="H803" s="4">
        <v>0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>
        <v>0</v>
      </c>
      <c r="Q803" s="4">
        <v>0</v>
      </c>
      <c r="R803" s="4">
        <v>0</v>
      </c>
      <c r="S803" s="4">
        <v>0</v>
      </c>
      <c r="T803" s="4">
        <v>0</v>
      </c>
      <c r="U803" s="4">
        <v>0</v>
      </c>
      <c r="V803" s="4">
        <v>0</v>
      </c>
      <c r="W803" s="4">
        <v>0</v>
      </c>
      <c r="X803" s="4">
        <v>0</v>
      </c>
      <c r="Y803" s="4">
        <v>0</v>
      </c>
      <c r="Z803" s="4">
        <v>0</v>
      </c>
      <c r="AA803" s="4">
        <v>0</v>
      </c>
      <c r="AB803" s="4">
        <v>0</v>
      </c>
      <c r="AC803" s="4">
        <v>0</v>
      </c>
      <c r="AE803" s="4" t="s">
        <v>182</v>
      </c>
      <c r="AF803" s="4" t="s">
        <v>288</v>
      </c>
      <c r="AG803" s="4" t="s">
        <v>289</v>
      </c>
      <c r="AH803" s="4" t="s">
        <v>270</v>
      </c>
      <c r="AJ803" s="4" t="s">
        <v>288</v>
      </c>
      <c r="AK803" s="4" t="s">
        <v>304</v>
      </c>
      <c r="AL803" s="4" t="s">
        <v>351</v>
      </c>
      <c r="AM803" s="4" t="s">
        <v>187</v>
      </c>
      <c r="AO803" s="4">
        <v>117</v>
      </c>
      <c r="AP803" s="4">
        <v>10</v>
      </c>
      <c r="AQ803" s="4">
        <v>8015516</v>
      </c>
      <c r="AR803" s="4">
        <v>2091</v>
      </c>
      <c r="AS803" s="4">
        <v>75</v>
      </c>
      <c r="AU803" s="4">
        <v>1</v>
      </c>
      <c r="AV803" s="4">
        <v>4</v>
      </c>
      <c r="AW803" s="4">
        <v>5</v>
      </c>
      <c r="AX803" s="4">
        <v>23</v>
      </c>
      <c r="AZ803" s="4">
        <v>1</v>
      </c>
      <c r="BA803" s="4">
        <v>3</v>
      </c>
      <c r="BB803" s="4">
        <v>99</v>
      </c>
      <c r="BC803" s="4">
        <v>0</v>
      </c>
      <c r="BD803" s="4">
        <v>0</v>
      </c>
      <c r="BE803" s="4">
        <v>0</v>
      </c>
      <c r="BF803" s="4">
        <v>-366805961</v>
      </c>
      <c r="BJ803" s="6">
        <v>2019</v>
      </c>
      <c r="BK803" s="7">
        <f t="shared" si="28"/>
        <v>0</v>
      </c>
      <c r="BL803" s="4" t="str">
        <f t="shared" si="29"/>
        <v>Forecast Adds 20 YR</v>
      </c>
    </row>
    <row r="804" spans="1:64" hidden="1" x14ac:dyDescent="0.2">
      <c r="A804" s="4">
        <v>2020</v>
      </c>
      <c r="B804" s="4" t="s">
        <v>11</v>
      </c>
      <c r="C804" s="4" t="s">
        <v>178</v>
      </c>
      <c r="D804" s="4" t="s">
        <v>442</v>
      </c>
      <c r="E804" s="4" t="s">
        <v>457</v>
      </c>
      <c r="F804" s="4" t="s">
        <v>412</v>
      </c>
      <c r="H804" s="4">
        <v>0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>
        <v>0</v>
      </c>
      <c r="Q804" s="4">
        <v>0</v>
      </c>
      <c r="R804" s="4">
        <v>0</v>
      </c>
      <c r="S804" s="4">
        <v>0</v>
      </c>
      <c r="T804" s="4">
        <v>0</v>
      </c>
      <c r="U804" s="4">
        <v>0</v>
      </c>
      <c r="V804" s="4">
        <v>0</v>
      </c>
      <c r="W804" s="4">
        <v>0</v>
      </c>
      <c r="X804" s="4">
        <v>0</v>
      </c>
      <c r="Y804" s="4">
        <v>0</v>
      </c>
      <c r="Z804" s="4">
        <v>0</v>
      </c>
      <c r="AA804" s="4">
        <v>0</v>
      </c>
      <c r="AB804" s="4">
        <v>0</v>
      </c>
      <c r="AC804" s="4">
        <v>0</v>
      </c>
      <c r="AG804" s="4" t="s">
        <v>289</v>
      </c>
      <c r="AH804" s="4" t="s">
        <v>270</v>
      </c>
      <c r="AJ804" s="4" t="s">
        <v>190</v>
      </c>
      <c r="AK804" s="4" t="s">
        <v>337</v>
      </c>
      <c r="AL804" s="4" t="s">
        <v>351</v>
      </c>
      <c r="AM804" s="4" t="s">
        <v>187</v>
      </c>
      <c r="AO804" s="4">
        <v>117</v>
      </c>
      <c r="AP804" s="4">
        <v>10</v>
      </c>
      <c r="AQ804" s="4">
        <v>8015472</v>
      </c>
      <c r="AR804" s="4">
        <v>2091</v>
      </c>
      <c r="AS804" s="4">
        <v>2062</v>
      </c>
      <c r="AW804" s="4">
        <v>5</v>
      </c>
      <c r="AX804" s="4">
        <v>23</v>
      </c>
      <c r="AZ804" s="4">
        <v>3</v>
      </c>
      <c r="BA804" s="4">
        <v>1</v>
      </c>
      <c r="BB804" s="4">
        <v>99</v>
      </c>
      <c r="BC804" s="4">
        <v>0</v>
      </c>
      <c r="BD804" s="4">
        <v>0</v>
      </c>
      <c r="BE804" s="4">
        <v>0</v>
      </c>
      <c r="BF804" s="4">
        <v>-366805962</v>
      </c>
      <c r="BJ804" s="6">
        <v>2019</v>
      </c>
      <c r="BK804" s="7">
        <f t="shared" si="28"/>
        <v>0</v>
      </c>
      <c r="BL804" s="4" t="str">
        <f t="shared" si="29"/>
        <v>Oracle Software</v>
      </c>
    </row>
    <row r="805" spans="1:64" hidden="1" x14ac:dyDescent="0.2">
      <c r="A805" s="4">
        <v>2020</v>
      </c>
      <c r="B805" s="4" t="s">
        <v>11</v>
      </c>
      <c r="C805" s="4" t="s">
        <v>178</v>
      </c>
      <c r="D805" s="4" t="s">
        <v>334</v>
      </c>
      <c r="E805" s="4" t="s">
        <v>457</v>
      </c>
      <c r="F805" s="4" t="s">
        <v>412</v>
      </c>
      <c r="H805" s="4">
        <v>0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>
        <v>0</v>
      </c>
      <c r="Q805" s="4">
        <v>0</v>
      </c>
      <c r="R805" s="4">
        <v>0</v>
      </c>
      <c r="S805" s="4">
        <v>0</v>
      </c>
      <c r="T805" s="4">
        <v>0</v>
      </c>
      <c r="U805" s="4">
        <v>0</v>
      </c>
      <c r="V805" s="4">
        <v>0</v>
      </c>
      <c r="W805" s="4">
        <v>0</v>
      </c>
      <c r="X805" s="4">
        <v>0</v>
      </c>
      <c r="Y805" s="4">
        <v>0</v>
      </c>
      <c r="Z805" s="4">
        <v>0</v>
      </c>
      <c r="AA805" s="4">
        <v>0</v>
      </c>
      <c r="AB805" s="4">
        <v>0</v>
      </c>
      <c r="AC805" s="4">
        <v>0</v>
      </c>
      <c r="AG805" s="4" t="s">
        <v>289</v>
      </c>
      <c r="AH805" s="4" t="s">
        <v>270</v>
      </c>
      <c r="AJ805" s="4" t="s">
        <v>190</v>
      </c>
      <c r="AK805" s="4" t="s">
        <v>337</v>
      </c>
      <c r="AL805" s="4" t="s">
        <v>351</v>
      </c>
      <c r="AM805" s="4" t="s">
        <v>187</v>
      </c>
      <c r="AO805" s="4">
        <v>117</v>
      </c>
      <c r="AP805" s="4">
        <v>10</v>
      </c>
      <c r="AQ805" s="4">
        <v>8015103</v>
      </c>
      <c r="AR805" s="4">
        <v>2091</v>
      </c>
      <c r="AS805" s="4">
        <v>2062</v>
      </c>
      <c r="AW805" s="4">
        <v>5</v>
      </c>
      <c r="AX805" s="4">
        <v>23</v>
      </c>
      <c r="AZ805" s="4">
        <v>3</v>
      </c>
      <c r="BA805" s="4">
        <v>1</v>
      </c>
      <c r="BB805" s="4">
        <v>99</v>
      </c>
      <c r="BC805" s="4">
        <v>0</v>
      </c>
      <c r="BD805" s="4">
        <v>0</v>
      </c>
      <c r="BE805" s="4">
        <v>0</v>
      </c>
      <c r="BF805" s="4">
        <v>-366805964</v>
      </c>
      <c r="BJ805" s="6">
        <v>2019</v>
      </c>
      <c r="BK805" s="7">
        <f t="shared" si="28"/>
        <v>0</v>
      </c>
      <c r="BL805" s="4" t="str">
        <f t="shared" si="29"/>
        <v>Software</v>
      </c>
    </row>
    <row r="806" spans="1:64" hidden="1" x14ac:dyDescent="0.2">
      <c r="A806" s="4">
        <v>2020</v>
      </c>
      <c r="B806" s="4" t="s">
        <v>11</v>
      </c>
      <c r="C806" s="4" t="s">
        <v>178</v>
      </c>
      <c r="D806" s="4" t="s">
        <v>428</v>
      </c>
      <c r="E806" s="4" t="s">
        <v>457</v>
      </c>
      <c r="F806" s="4" t="s">
        <v>318</v>
      </c>
      <c r="H806" s="4">
        <v>0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0</v>
      </c>
      <c r="S806" s="4">
        <v>0</v>
      </c>
      <c r="T806" s="4">
        <v>0</v>
      </c>
      <c r="U806" s="4">
        <v>0</v>
      </c>
      <c r="V806" s="4">
        <v>0</v>
      </c>
      <c r="W806" s="4">
        <v>0</v>
      </c>
      <c r="X806" s="4">
        <v>0</v>
      </c>
      <c r="Y806" s="4">
        <v>0</v>
      </c>
      <c r="Z806" s="4">
        <v>0</v>
      </c>
      <c r="AA806" s="4">
        <v>0</v>
      </c>
      <c r="AB806" s="4">
        <v>0</v>
      </c>
      <c r="AC806" s="4">
        <v>0</v>
      </c>
      <c r="AE806" s="4" t="s">
        <v>182</v>
      </c>
      <c r="AF806" s="4" t="s">
        <v>288</v>
      </c>
      <c r="AG806" s="4" t="s">
        <v>289</v>
      </c>
      <c r="AH806" s="4" t="s">
        <v>270</v>
      </c>
      <c r="AJ806" s="4" t="s">
        <v>288</v>
      </c>
      <c r="AK806" s="4" t="s">
        <v>304</v>
      </c>
      <c r="AL806" s="4" t="s">
        <v>351</v>
      </c>
      <c r="AM806" s="4" t="s">
        <v>187</v>
      </c>
      <c r="AO806" s="4">
        <v>117</v>
      </c>
      <c r="AP806" s="4">
        <v>10</v>
      </c>
      <c r="AQ806" s="4">
        <v>8015156</v>
      </c>
      <c r="AR806" s="4">
        <v>2091</v>
      </c>
      <c r="AS806" s="4">
        <v>75</v>
      </c>
      <c r="AU806" s="4">
        <v>1</v>
      </c>
      <c r="AV806" s="4">
        <v>4</v>
      </c>
      <c r="AW806" s="4">
        <v>5</v>
      </c>
      <c r="AX806" s="4">
        <v>23</v>
      </c>
      <c r="AZ806" s="4">
        <v>1</v>
      </c>
      <c r="BA806" s="4">
        <v>3</v>
      </c>
      <c r="BB806" s="4">
        <v>99</v>
      </c>
      <c r="BC806" s="4">
        <v>0</v>
      </c>
      <c r="BD806" s="4">
        <v>0</v>
      </c>
      <c r="BE806" s="4">
        <v>0</v>
      </c>
      <c r="BF806" s="4">
        <v>-366805965</v>
      </c>
      <c r="BJ806" s="6">
        <v>2019</v>
      </c>
      <c r="BK806" s="7">
        <f t="shared" si="28"/>
        <v>0</v>
      </c>
      <c r="BL806" s="4" t="str">
        <f t="shared" si="29"/>
        <v>Synthetic Railcars</v>
      </c>
    </row>
    <row r="807" spans="1:64" hidden="1" x14ac:dyDescent="0.2">
      <c r="A807" s="4">
        <v>2020</v>
      </c>
      <c r="B807" s="4" t="s">
        <v>11</v>
      </c>
      <c r="C807" s="4" t="s">
        <v>178</v>
      </c>
      <c r="D807" s="4" t="s">
        <v>371</v>
      </c>
      <c r="E807" s="4" t="s">
        <v>457</v>
      </c>
      <c r="F807" s="4" t="s">
        <v>413</v>
      </c>
      <c r="H807" s="4">
        <v>0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>
        <v>0</v>
      </c>
      <c r="Q807" s="4">
        <v>0</v>
      </c>
      <c r="R807" s="4">
        <v>0</v>
      </c>
      <c r="S807" s="4">
        <v>0</v>
      </c>
      <c r="T807" s="4">
        <v>0</v>
      </c>
      <c r="U807" s="4">
        <v>0</v>
      </c>
      <c r="V807" s="4">
        <v>0</v>
      </c>
      <c r="W807" s="4">
        <v>0</v>
      </c>
      <c r="X807" s="4">
        <v>0</v>
      </c>
      <c r="Y807" s="4">
        <v>0</v>
      </c>
      <c r="Z807" s="4">
        <v>0</v>
      </c>
      <c r="AA807" s="4">
        <v>0</v>
      </c>
      <c r="AB807" s="4">
        <v>0</v>
      </c>
      <c r="AC807" s="4">
        <v>0</v>
      </c>
      <c r="AG807" s="4" t="s">
        <v>289</v>
      </c>
      <c r="AH807" s="4" t="s">
        <v>270</v>
      </c>
      <c r="AJ807" s="4" t="s">
        <v>288</v>
      </c>
      <c r="AK807" s="4" t="s">
        <v>349</v>
      </c>
      <c r="AL807" s="4" t="s">
        <v>351</v>
      </c>
      <c r="AM807" s="4" t="s">
        <v>187</v>
      </c>
      <c r="AO807" s="4">
        <v>117</v>
      </c>
      <c r="AP807" s="4">
        <v>10</v>
      </c>
      <c r="AQ807" s="4">
        <v>8015154</v>
      </c>
      <c r="AR807" s="4">
        <v>2091</v>
      </c>
      <c r="AS807" s="4">
        <v>72</v>
      </c>
      <c r="AW807" s="4">
        <v>5</v>
      </c>
      <c r="AX807" s="4">
        <v>23</v>
      </c>
      <c r="AZ807" s="4">
        <v>1</v>
      </c>
      <c r="BA807" s="4">
        <v>2</v>
      </c>
      <c r="BB807" s="4">
        <v>99</v>
      </c>
      <c r="BC807" s="4">
        <v>0</v>
      </c>
      <c r="BD807" s="4">
        <v>0</v>
      </c>
      <c r="BE807" s="4">
        <v>0</v>
      </c>
      <c r="BF807" s="4">
        <v>-366805967</v>
      </c>
      <c r="BJ807" s="6">
        <v>2019</v>
      </c>
      <c r="BK807" s="7">
        <f t="shared" si="28"/>
        <v>0</v>
      </c>
      <c r="BL807" s="4" t="str">
        <f t="shared" si="29"/>
        <v>Synthetic Vehicles &amp; IT</v>
      </c>
    </row>
    <row r="808" spans="1:64" hidden="1" x14ac:dyDescent="0.2">
      <c r="A808" s="4">
        <v>2020</v>
      </c>
      <c r="B808" s="4" t="s">
        <v>11</v>
      </c>
      <c r="C808" s="4" t="s">
        <v>178</v>
      </c>
      <c r="D808" s="4" t="s">
        <v>112</v>
      </c>
      <c r="E808" s="4" t="s">
        <v>457</v>
      </c>
      <c r="F808" s="4" t="s">
        <v>318</v>
      </c>
      <c r="H808" s="4">
        <v>0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>
        <v>0</v>
      </c>
      <c r="Q808" s="4">
        <v>0</v>
      </c>
      <c r="R808" s="4">
        <v>0</v>
      </c>
      <c r="S808" s="4">
        <v>0</v>
      </c>
      <c r="T808" s="4">
        <v>0</v>
      </c>
      <c r="U808" s="4">
        <v>0</v>
      </c>
      <c r="V808" s="4">
        <v>0</v>
      </c>
      <c r="W808" s="4">
        <v>0</v>
      </c>
      <c r="X808" s="4">
        <v>0</v>
      </c>
      <c r="Y808" s="4">
        <v>0</v>
      </c>
      <c r="Z808" s="4">
        <v>0</v>
      </c>
      <c r="AA808" s="4">
        <v>0</v>
      </c>
      <c r="AB808" s="4">
        <v>0</v>
      </c>
      <c r="AC808" s="4">
        <v>0</v>
      </c>
      <c r="AE808" s="4" t="s">
        <v>182</v>
      </c>
      <c r="AF808" s="4" t="s">
        <v>288</v>
      </c>
      <c r="AG808" s="4" t="s">
        <v>289</v>
      </c>
      <c r="AH808" s="4" t="s">
        <v>270</v>
      </c>
      <c r="AJ808" s="4" t="s">
        <v>288</v>
      </c>
      <c r="AK808" s="4" t="s">
        <v>304</v>
      </c>
      <c r="AL808" s="4" t="s">
        <v>351</v>
      </c>
      <c r="AM808" s="4" t="s">
        <v>187</v>
      </c>
      <c r="AO808" s="4">
        <v>117</v>
      </c>
      <c r="AP808" s="4">
        <v>10</v>
      </c>
      <c r="AQ808" s="4">
        <v>109040</v>
      </c>
      <c r="AR808" s="4">
        <v>2091</v>
      </c>
      <c r="AS808" s="4">
        <v>75</v>
      </c>
      <c r="AU808" s="4">
        <v>1</v>
      </c>
      <c r="AV808" s="4">
        <v>4</v>
      </c>
      <c r="AW808" s="4">
        <v>5</v>
      </c>
      <c r="AX808" s="4">
        <v>23</v>
      </c>
      <c r="AZ808" s="4">
        <v>1</v>
      </c>
      <c r="BA808" s="4">
        <v>3</v>
      </c>
      <c r="BB808" s="4">
        <v>99</v>
      </c>
      <c r="BC808" s="4">
        <v>0</v>
      </c>
      <c r="BD808" s="4">
        <v>0</v>
      </c>
      <c r="BE808" s="4">
        <v>0</v>
      </c>
      <c r="BF808" s="4">
        <v>-366805966</v>
      </c>
      <c r="BJ808" s="6">
        <v>2019</v>
      </c>
      <c r="BK808" s="7">
        <f t="shared" si="28"/>
        <v>0</v>
      </c>
      <c r="BL808" s="4" t="str">
        <f t="shared" si="29"/>
        <v>Utility General Plant</v>
      </c>
    </row>
    <row r="809" spans="1:64" hidden="1" x14ac:dyDescent="0.2">
      <c r="A809" s="4">
        <v>2020</v>
      </c>
      <c r="B809" s="4" t="s">
        <v>11</v>
      </c>
      <c r="C809" s="4" t="s">
        <v>178</v>
      </c>
      <c r="D809" s="4" t="s">
        <v>104</v>
      </c>
      <c r="E809" s="4" t="s">
        <v>457</v>
      </c>
      <c r="F809" s="4" t="s">
        <v>319</v>
      </c>
      <c r="H809" s="4">
        <v>150195.01999999999</v>
      </c>
      <c r="I809" s="4">
        <v>96658.62</v>
      </c>
      <c r="J809" s="4">
        <v>6342.74</v>
      </c>
      <c r="K809" s="4">
        <v>6773.4</v>
      </c>
      <c r="L809" s="4">
        <v>0</v>
      </c>
      <c r="M809" s="4">
        <v>-5.04</v>
      </c>
      <c r="N809" s="4">
        <v>150014.73000000001</v>
      </c>
      <c r="O809" s="4">
        <v>96646.18</v>
      </c>
      <c r="P809" s="4">
        <v>13114.89</v>
      </c>
      <c r="Q809" s="4">
        <v>0</v>
      </c>
      <c r="R809" s="4">
        <v>12.44</v>
      </c>
      <c r="S809" s="4">
        <v>103.55</v>
      </c>
      <c r="T809" s="4">
        <v>35.46</v>
      </c>
      <c r="U809" s="4">
        <v>139.01</v>
      </c>
      <c r="V809" s="4">
        <v>103.55</v>
      </c>
      <c r="W809" s="4">
        <v>0</v>
      </c>
      <c r="X809" s="4">
        <v>0</v>
      </c>
      <c r="Y809" s="4">
        <v>39.06</v>
      </c>
      <c r="Z809" s="4">
        <v>6.14</v>
      </c>
      <c r="AA809" s="4">
        <v>0</v>
      </c>
      <c r="AB809" s="4">
        <v>0</v>
      </c>
      <c r="AC809" s="4">
        <v>0</v>
      </c>
      <c r="AE809" s="4" t="s">
        <v>182</v>
      </c>
      <c r="AF809" s="4" t="s">
        <v>288</v>
      </c>
      <c r="AG809" s="4" t="s">
        <v>289</v>
      </c>
      <c r="AH809" s="4" t="s">
        <v>270</v>
      </c>
      <c r="AJ809" s="4" t="s">
        <v>288</v>
      </c>
      <c r="AK809" s="4" t="s">
        <v>302</v>
      </c>
      <c r="AL809" s="4" t="s">
        <v>351</v>
      </c>
      <c r="AM809" s="4" t="s">
        <v>389</v>
      </c>
      <c r="AO809" s="4">
        <v>117</v>
      </c>
      <c r="AP809" s="4">
        <v>10</v>
      </c>
      <c r="AQ809" s="4">
        <v>101030</v>
      </c>
      <c r="AR809" s="4">
        <v>2091</v>
      </c>
      <c r="AS809" s="4">
        <v>63</v>
      </c>
      <c r="AU809" s="4">
        <v>1</v>
      </c>
      <c r="AV809" s="4">
        <v>4</v>
      </c>
      <c r="AW809" s="4">
        <v>5</v>
      </c>
      <c r="AX809" s="4">
        <v>23</v>
      </c>
      <c r="AZ809" s="4">
        <v>1</v>
      </c>
      <c r="BA809" s="4">
        <v>6</v>
      </c>
      <c r="BB809" s="4">
        <v>99</v>
      </c>
      <c r="BC809" s="4">
        <v>16</v>
      </c>
      <c r="BD809" s="4">
        <v>0</v>
      </c>
      <c r="BE809" s="4">
        <v>0</v>
      </c>
      <c r="BF809" s="4">
        <v>-366805963</v>
      </c>
      <c r="BJ809" s="6">
        <v>2019</v>
      </c>
      <c r="BK809" s="7">
        <f t="shared" si="28"/>
        <v>83531.289999999994</v>
      </c>
      <c r="BL809" s="4" t="str">
        <f t="shared" si="29"/>
        <v>Utility Steam Production</v>
      </c>
    </row>
    <row r="810" spans="1:64" hidden="1" x14ac:dyDescent="0.2">
      <c r="A810" s="4">
        <v>2020</v>
      </c>
      <c r="B810" s="4" t="s">
        <v>11</v>
      </c>
      <c r="C810" s="4" t="s">
        <v>178</v>
      </c>
      <c r="D810" s="4" t="s">
        <v>454</v>
      </c>
      <c r="E810" s="4" t="s">
        <v>458</v>
      </c>
      <c r="F810" s="4" t="s">
        <v>321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  <c r="S810" s="4">
        <v>0</v>
      </c>
      <c r="T810" s="4">
        <v>0</v>
      </c>
      <c r="U810" s="4">
        <v>0</v>
      </c>
      <c r="V810" s="4">
        <v>0</v>
      </c>
      <c r="W810" s="4">
        <v>0</v>
      </c>
      <c r="X810" s="4">
        <v>0</v>
      </c>
      <c r="Y810" s="4">
        <v>0</v>
      </c>
      <c r="Z810" s="4">
        <v>0</v>
      </c>
      <c r="AA810" s="4">
        <v>0</v>
      </c>
      <c r="AB810" s="4">
        <v>0</v>
      </c>
      <c r="AC810" s="4">
        <v>0</v>
      </c>
      <c r="AE810" s="4" t="s">
        <v>182</v>
      </c>
      <c r="AF810" s="4" t="s">
        <v>288</v>
      </c>
      <c r="AG810" s="4" t="s">
        <v>289</v>
      </c>
      <c r="AH810" s="4" t="s">
        <v>270</v>
      </c>
      <c r="AJ810" s="4" t="s">
        <v>288</v>
      </c>
      <c r="AK810" s="4" t="s">
        <v>304</v>
      </c>
      <c r="AL810" s="4" t="s">
        <v>351</v>
      </c>
      <c r="AM810" s="4" t="s">
        <v>187</v>
      </c>
      <c r="AO810" s="4">
        <v>117</v>
      </c>
      <c r="AP810" s="4">
        <v>10</v>
      </c>
      <c r="AQ810" s="4">
        <v>8015516</v>
      </c>
      <c r="AR810" s="4">
        <v>2080</v>
      </c>
      <c r="AS810" s="4">
        <v>76</v>
      </c>
      <c r="AU810" s="4">
        <v>1</v>
      </c>
      <c r="AV810" s="4">
        <v>4</v>
      </c>
      <c r="AW810" s="4">
        <v>5</v>
      </c>
      <c r="AX810" s="4">
        <v>23</v>
      </c>
      <c r="AZ810" s="4">
        <v>1</v>
      </c>
      <c r="BA810" s="4">
        <v>3</v>
      </c>
      <c r="BB810" s="4">
        <v>99</v>
      </c>
      <c r="BC810" s="4">
        <v>0</v>
      </c>
      <c r="BD810" s="4">
        <v>0</v>
      </c>
      <c r="BE810" s="4">
        <v>0</v>
      </c>
      <c r="BF810" s="4">
        <v>-366805684</v>
      </c>
      <c r="BJ810" s="6">
        <v>2019</v>
      </c>
      <c r="BK810" s="7">
        <f t="shared" si="28"/>
        <v>0</v>
      </c>
      <c r="BL810" s="4" t="str">
        <f t="shared" si="29"/>
        <v>Forecast Adds 20 YR</v>
      </c>
    </row>
    <row r="811" spans="1:64" hidden="1" x14ac:dyDescent="0.2">
      <c r="A811" s="4">
        <v>2020</v>
      </c>
      <c r="B811" s="4" t="s">
        <v>11</v>
      </c>
      <c r="C811" s="4" t="s">
        <v>178</v>
      </c>
      <c r="D811" s="4" t="s">
        <v>442</v>
      </c>
      <c r="E811" s="4" t="s">
        <v>458</v>
      </c>
      <c r="F811" s="4" t="s">
        <v>416</v>
      </c>
      <c r="H811" s="4">
        <v>0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0</v>
      </c>
      <c r="S811" s="4">
        <v>0</v>
      </c>
      <c r="T811" s="4">
        <v>0</v>
      </c>
      <c r="U811" s="4">
        <v>0</v>
      </c>
      <c r="V811" s="4">
        <v>0</v>
      </c>
      <c r="W811" s="4">
        <v>0</v>
      </c>
      <c r="X811" s="4">
        <v>0</v>
      </c>
      <c r="Y811" s="4">
        <v>0</v>
      </c>
      <c r="Z811" s="4">
        <v>0</v>
      </c>
      <c r="AA811" s="4">
        <v>0</v>
      </c>
      <c r="AB811" s="4">
        <v>0</v>
      </c>
      <c r="AC811" s="4">
        <v>0</v>
      </c>
      <c r="AG811" s="4" t="s">
        <v>289</v>
      </c>
      <c r="AH811" s="4" t="s">
        <v>270</v>
      </c>
      <c r="AJ811" s="4" t="s">
        <v>190</v>
      </c>
      <c r="AK811" s="4" t="s">
        <v>337</v>
      </c>
      <c r="AL811" s="4" t="s">
        <v>351</v>
      </c>
      <c r="AM811" s="4" t="s">
        <v>187</v>
      </c>
      <c r="AO811" s="4">
        <v>117</v>
      </c>
      <c r="AP811" s="4">
        <v>10</v>
      </c>
      <c r="AQ811" s="4">
        <v>8015472</v>
      </c>
      <c r="AR811" s="4">
        <v>2080</v>
      </c>
      <c r="AS811" s="4">
        <v>2063</v>
      </c>
      <c r="AW811" s="4">
        <v>5</v>
      </c>
      <c r="AX811" s="4">
        <v>23</v>
      </c>
      <c r="AZ811" s="4">
        <v>3</v>
      </c>
      <c r="BA811" s="4">
        <v>1</v>
      </c>
      <c r="BB811" s="4">
        <v>99</v>
      </c>
      <c r="BC811" s="4">
        <v>0</v>
      </c>
      <c r="BD811" s="4">
        <v>0</v>
      </c>
      <c r="BE811" s="4">
        <v>0</v>
      </c>
      <c r="BF811" s="4">
        <v>-366805685</v>
      </c>
      <c r="BJ811" s="6">
        <v>2019</v>
      </c>
      <c r="BK811" s="7">
        <f t="shared" si="28"/>
        <v>0</v>
      </c>
      <c r="BL811" s="4" t="str">
        <f t="shared" si="29"/>
        <v>Oracle Software</v>
      </c>
    </row>
    <row r="812" spans="1:64" hidden="1" x14ac:dyDescent="0.2">
      <c r="A812" s="4">
        <v>2020</v>
      </c>
      <c r="B812" s="4" t="s">
        <v>11</v>
      </c>
      <c r="C812" s="4" t="s">
        <v>178</v>
      </c>
      <c r="D812" s="4" t="s">
        <v>334</v>
      </c>
      <c r="E812" s="4" t="s">
        <v>458</v>
      </c>
      <c r="F812" s="4" t="s">
        <v>416</v>
      </c>
      <c r="H812" s="4">
        <v>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  <c r="S812" s="4">
        <v>0</v>
      </c>
      <c r="T812" s="4">
        <v>0</v>
      </c>
      <c r="U812" s="4">
        <v>0</v>
      </c>
      <c r="V812" s="4">
        <v>0</v>
      </c>
      <c r="W812" s="4">
        <v>0</v>
      </c>
      <c r="X812" s="4">
        <v>0</v>
      </c>
      <c r="Y812" s="4">
        <v>0</v>
      </c>
      <c r="Z812" s="4">
        <v>0</v>
      </c>
      <c r="AA812" s="4">
        <v>0</v>
      </c>
      <c r="AB812" s="4">
        <v>0</v>
      </c>
      <c r="AC812" s="4">
        <v>0</v>
      </c>
      <c r="AG812" s="4" t="s">
        <v>289</v>
      </c>
      <c r="AH812" s="4" t="s">
        <v>270</v>
      </c>
      <c r="AJ812" s="4" t="s">
        <v>190</v>
      </c>
      <c r="AK812" s="4" t="s">
        <v>337</v>
      </c>
      <c r="AL812" s="4" t="s">
        <v>351</v>
      </c>
      <c r="AM812" s="4" t="s">
        <v>187</v>
      </c>
      <c r="AO812" s="4">
        <v>117</v>
      </c>
      <c r="AP812" s="4">
        <v>10</v>
      </c>
      <c r="AQ812" s="4">
        <v>8015103</v>
      </c>
      <c r="AR812" s="4">
        <v>2080</v>
      </c>
      <c r="AS812" s="4">
        <v>2063</v>
      </c>
      <c r="AW812" s="4">
        <v>5</v>
      </c>
      <c r="AX812" s="4">
        <v>23</v>
      </c>
      <c r="AZ812" s="4">
        <v>3</v>
      </c>
      <c r="BA812" s="4">
        <v>1</v>
      </c>
      <c r="BB812" s="4">
        <v>99</v>
      </c>
      <c r="BC812" s="4">
        <v>0</v>
      </c>
      <c r="BD812" s="4">
        <v>0</v>
      </c>
      <c r="BE812" s="4">
        <v>0</v>
      </c>
      <c r="BF812" s="4">
        <v>-366805687</v>
      </c>
      <c r="BJ812" s="6">
        <v>2019</v>
      </c>
      <c r="BK812" s="7">
        <f t="shared" si="28"/>
        <v>0</v>
      </c>
      <c r="BL812" s="4" t="str">
        <f t="shared" si="29"/>
        <v>Software</v>
      </c>
    </row>
    <row r="813" spans="1:64" hidden="1" x14ac:dyDescent="0.2">
      <c r="A813" s="4">
        <v>2020</v>
      </c>
      <c r="B813" s="4" t="s">
        <v>11</v>
      </c>
      <c r="C813" s="4" t="s">
        <v>178</v>
      </c>
      <c r="D813" s="4" t="s">
        <v>428</v>
      </c>
      <c r="E813" s="4" t="s">
        <v>458</v>
      </c>
      <c r="F813" s="4" t="s">
        <v>321</v>
      </c>
      <c r="H813" s="4">
        <v>0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0</v>
      </c>
      <c r="S813" s="4">
        <v>0</v>
      </c>
      <c r="T813" s="4">
        <v>0</v>
      </c>
      <c r="U813" s="4">
        <v>0</v>
      </c>
      <c r="V813" s="4">
        <v>0</v>
      </c>
      <c r="W813" s="4">
        <v>0</v>
      </c>
      <c r="X813" s="4">
        <v>0</v>
      </c>
      <c r="Y813" s="4">
        <v>0</v>
      </c>
      <c r="Z813" s="4">
        <v>0</v>
      </c>
      <c r="AA813" s="4">
        <v>0</v>
      </c>
      <c r="AB813" s="4">
        <v>0</v>
      </c>
      <c r="AC813" s="4">
        <v>0</v>
      </c>
      <c r="AE813" s="4" t="s">
        <v>182</v>
      </c>
      <c r="AF813" s="4" t="s">
        <v>288</v>
      </c>
      <c r="AG813" s="4" t="s">
        <v>289</v>
      </c>
      <c r="AH813" s="4" t="s">
        <v>270</v>
      </c>
      <c r="AJ813" s="4" t="s">
        <v>288</v>
      </c>
      <c r="AK813" s="4" t="s">
        <v>304</v>
      </c>
      <c r="AL813" s="4" t="s">
        <v>351</v>
      </c>
      <c r="AM813" s="4" t="s">
        <v>187</v>
      </c>
      <c r="AO813" s="4">
        <v>117</v>
      </c>
      <c r="AP813" s="4">
        <v>10</v>
      </c>
      <c r="AQ813" s="4">
        <v>8015156</v>
      </c>
      <c r="AR813" s="4">
        <v>2080</v>
      </c>
      <c r="AS813" s="4">
        <v>76</v>
      </c>
      <c r="AU813" s="4">
        <v>1</v>
      </c>
      <c r="AV813" s="4">
        <v>4</v>
      </c>
      <c r="AW813" s="4">
        <v>5</v>
      </c>
      <c r="AX813" s="4">
        <v>23</v>
      </c>
      <c r="AZ813" s="4">
        <v>1</v>
      </c>
      <c r="BA813" s="4">
        <v>3</v>
      </c>
      <c r="BB813" s="4">
        <v>99</v>
      </c>
      <c r="BC813" s="4">
        <v>0</v>
      </c>
      <c r="BD813" s="4">
        <v>0</v>
      </c>
      <c r="BE813" s="4">
        <v>0</v>
      </c>
      <c r="BF813" s="4">
        <v>-366805688</v>
      </c>
      <c r="BJ813" s="6">
        <v>2019</v>
      </c>
      <c r="BK813" s="7">
        <f t="shared" si="28"/>
        <v>0</v>
      </c>
      <c r="BL813" s="4" t="str">
        <f t="shared" si="29"/>
        <v>Synthetic Railcars</v>
      </c>
    </row>
    <row r="814" spans="1:64" hidden="1" x14ac:dyDescent="0.2">
      <c r="A814" s="4">
        <v>2020</v>
      </c>
      <c r="B814" s="4" t="s">
        <v>11</v>
      </c>
      <c r="C814" s="4" t="s">
        <v>178</v>
      </c>
      <c r="D814" s="4" t="s">
        <v>371</v>
      </c>
      <c r="E814" s="4" t="s">
        <v>458</v>
      </c>
      <c r="F814" s="4" t="s">
        <v>417</v>
      </c>
      <c r="H814" s="4">
        <v>0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0</v>
      </c>
      <c r="S814" s="4">
        <v>0</v>
      </c>
      <c r="T814" s="4">
        <v>0</v>
      </c>
      <c r="U814" s="4">
        <v>0</v>
      </c>
      <c r="V814" s="4">
        <v>0</v>
      </c>
      <c r="W814" s="4">
        <v>0</v>
      </c>
      <c r="X814" s="4">
        <v>0</v>
      </c>
      <c r="Y814" s="4">
        <v>0</v>
      </c>
      <c r="Z814" s="4">
        <v>0</v>
      </c>
      <c r="AA814" s="4">
        <v>0</v>
      </c>
      <c r="AB814" s="4">
        <v>0</v>
      </c>
      <c r="AC814" s="4">
        <v>0</v>
      </c>
      <c r="AG814" s="4" t="s">
        <v>289</v>
      </c>
      <c r="AH814" s="4" t="s">
        <v>270</v>
      </c>
      <c r="AJ814" s="4" t="s">
        <v>288</v>
      </c>
      <c r="AK814" s="4" t="s">
        <v>349</v>
      </c>
      <c r="AL814" s="4" t="s">
        <v>351</v>
      </c>
      <c r="AM814" s="4" t="s">
        <v>187</v>
      </c>
      <c r="AO814" s="4">
        <v>117</v>
      </c>
      <c r="AP814" s="4">
        <v>10</v>
      </c>
      <c r="AQ814" s="4">
        <v>8015154</v>
      </c>
      <c r="AR814" s="4">
        <v>2080</v>
      </c>
      <c r="AS814" s="4">
        <v>71</v>
      </c>
      <c r="AW814" s="4">
        <v>5</v>
      </c>
      <c r="AX814" s="4">
        <v>23</v>
      </c>
      <c r="AZ814" s="4">
        <v>1</v>
      </c>
      <c r="BA814" s="4">
        <v>2</v>
      </c>
      <c r="BB814" s="4">
        <v>99</v>
      </c>
      <c r="BC814" s="4">
        <v>0</v>
      </c>
      <c r="BD814" s="4">
        <v>0</v>
      </c>
      <c r="BE814" s="4">
        <v>0</v>
      </c>
      <c r="BF814" s="4">
        <v>-366805690</v>
      </c>
      <c r="BJ814" s="6">
        <v>2019</v>
      </c>
      <c r="BK814" s="7">
        <f t="shared" si="28"/>
        <v>0</v>
      </c>
      <c r="BL814" s="4" t="str">
        <f t="shared" si="29"/>
        <v>Synthetic Vehicles &amp; IT</v>
      </c>
    </row>
    <row r="815" spans="1:64" hidden="1" x14ac:dyDescent="0.2">
      <c r="A815" s="4">
        <v>2020</v>
      </c>
      <c r="B815" s="4" t="s">
        <v>11</v>
      </c>
      <c r="C815" s="4" t="s">
        <v>178</v>
      </c>
      <c r="D815" s="4" t="s">
        <v>112</v>
      </c>
      <c r="E815" s="4" t="s">
        <v>458</v>
      </c>
      <c r="F815" s="4" t="s">
        <v>321</v>
      </c>
      <c r="H815" s="4">
        <v>0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0</v>
      </c>
      <c r="S815" s="4">
        <v>0</v>
      </c>
      <c r="T815" s="4">
        <v>0</v>
      </c>
      <c r="U815" s="4">
        <v>0</v>
      </c>
      <c r="V815" s="4">
        <v>0</v>
      </c>
      <c r="W815" s="4">
        <v>0</v>
      </c>
      <c r="X815" s="4">
        <v>0</v>
      </c>
      <c r="Y815" s="4">
        <v>0</v>
      </c>
      <c r="Z815" s="4">
        <v>0</v>
      </c>
      <c r="AA815" s="4">
        <v>0</v>
      </c>
      <c r="AB815" s="4">
        <v>0</v>
      </c>
      <c r="AC815" s="4">
        <v>0</v>
      </c>
      <c r="AE815" s="4" t="s">
        <v>182</v>
      </c>
      <c r="AF815" s="4" t="s">
        <v>288</v>
      </c>
      <c r="AG815" s="4" t="s">
        <v>289</v>
      </c>
      <c r="AH815" s="4" t="s">
        <v>270</v>
      </c>
      <c r="AJ815" s="4" t="s">
        <v>288</v>
      </c>
      <c r="AK815" s="4" t="s">
        <v>304</v>
      </c>
      <c r="AL815" s="4" t="s">
        <v>351</v>
      </c>
      <c r="AM815" s="4" t="s">
        <v>187</v>
      </c>
      <c r="AO815" s="4">
        <v>117</v>
      </c>
      <c r="AP815" s="4">
        <v>10</v>
      </c>
      <c r="AQ815" s="4">
        <v>109040</v>
      </c>
      <c r="AR815" s="4">
        <v>2080</v>
      </c>
      <c r="AS815" s="4">
        <v>76</v>
      </c>
      <c r="AU815" s="4">
        <v>1</v>
      </c>
      <c r="AV815" s="4">
        <v>4</v>
      </c>
      <c r="AW815" s="4">
        <v>5</v>
      </c>
      <c r="AX815" s="4">
        <v>23</v>
      </c>
      <c r="AZ815" s="4">
        <v>1</v>
      </c>
      <c r="BA815" s="4">
        <v>3</v>
      </c>
      <c r="BB815" s="4">
        <v>99</v>
      </c>
      <c r="BC815" s="4">
        <v>0</v>
      </c>
      <c r="BD815" s="4">
        <v>0</v>
      </c>
      <c r="BE815" s="4">
        <v>0</v>
      </c>
      <c r="BF815" s="4">
        <v>-366805689</v>
      </c>
      <c r="BJ815" s="6">
        <v>2019</v>
      </c>
      <c r="BK815" s="7">
        <f t="shared" si="28"/>
        <v>0</v>
      </c>
      <c r="BL815" s="4" t="str">
        <f t="shared" si="29"/>
        <v>Utility General Plant</v>
      </c>
    </row>
    <row r="816" spans="1:64" hidden="1" x14ac:dyDescent="0.2">
      <c r="A816" s="4">
        <v>2020</v>
      </c>
      <c r="B816" s="4" t="s">
        <v>11</v>
      </c>
      <c r="C816" s="4" t="s">
        <v>178</v>
      </c>
      <c r="D816" s="4" t="s">
        <v>104</v>
      </c>
      <c r="E816" s="4" t="s">
        <v>458</v>
      </c>
      <c r="F816" s="4" t="s">
        <v>322</v>
      </c>
      <c r="H816" s="4">
        <v>0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>
        <v>0</v>
      </c>
      <c r="Q816" s="4">
        <v>0</v>
      </c>
      <c r="R816" s="4">
        <v>0</v>
      </c>
      <c r="S816" s="4">
        <v>0</v>
      </c>
      <c r="T816" s="4">
        <v>0</v>
      </c>
      <c r="U816" s="4">
        <v>0</v>
      </c>
      <c r="V816" s="4">
        <v>0</v>
      </c>
      <c r="W816" s="4">
        <v>0</v>
      </c>
      <c r="X816" s="4">
        <v>0</v>
      </c>
      <c r="Y816" s="4">
        <v>0</v>
      </c>
      <c r="Z816" s="4">
        <v>0</v>
      </c>
      <c r="AA816" s="4">
        <v>0</v>
      </c>
      <c r="AB816" s="4">
        <v>0</v>
      </c>
      <c r="AC816" s="4">
        <v>0</v>
      </c>
      <c r="AE816" s="4" t="s">
        <v>182</v>
      </c>
      <c r="AF816" s="4" t="s">
        <v>288</v>
      </c>
      <c r="AG816" s="4" t="s">
        <v>289</v>
      </c>
      <c r="AH816" s="4" t="s">
        <v>270</v>
      </c>
      <c r="AJ816" s="4" t="s">
        <v>288</v>
      </c>
      <c r="AK816" s="4" t="s">
        <v>302</v>
      </c>
      <c r="AL816" s="4" t="s">
        <v>351</v>
      </c>
      <c r="AM816" s="4" t="s">
        <v>389</v>
      </c>
      <c r="AO816" s="4">
        <v>117</v>
      </c>
      <c r="AP816" s="4">
        <v>10</v>
      </c>
      <c r="AQ816" s="4">
        <v>101030</v>
      </c>
      <c r="AR816" s="4">
        <v>2080</v>
      </c>
      <c r="AS816" s="4">
        <v>64</v>
      </c>
      <c r="AU816" s="4">
        <v>1</v>
      </c>
      <c r="AV816" s="4">
        <v>4</v>
      </c>
      <c r="AW816" s="4">
        <v>5</v>
      </c>
      <c r="AX816" s="4">
        <v>23</v>
      </c>
      <c r="AZ816" s="4">
        <v>1</v>
      </c>
      <c r="BA816" s="4">
        <v>6</v>
      </c>
      <c r="BB816" s="4">
        <v>99</v>
      </c>
      <c r="BC816" s="4">
        <v>16</v>
      </c>
      <c r="BD816" s="4">
        <v>0</v>
      </c>
      <c r="BE816" s="4">
        <v>0</v>
      </c>
      <c r="BF816" s="4">
        <v>-366805686</v>
      </c>
      <c r="BJ816" s="6">
        <v>2019</v>
      </c>
      <c r="BK816" s="7">
        <f t="shared" ref="BK816:BK879" si="30">O816-P816</f>
        <v>0</v>
      </c>
      <c r="BL816" s="4" t="str">
        <f t="shared" ref="BL816:BL879" si="31">D816</f>
        <v>Utility Steam Production</v>
      </c>
    </row>
    <row r="817" spans="1:64" hidden="1" x14ac:dyDescent="0.2">
      <c r="A817" s="4">
        <v>2020</v>
      </c>
      <c r="B817" s="4" t="s">
        <v>11</v>
      </c>
      <c r="C817" s="4" t="s">
        <v>178</v>
      </c>
      <c r="D817" s="4" t="s">
        <v>454</v>
      </c>
      <c r="E817" s="4" t="s">
        <v>459</v>
      </c>
      <c r="F817" s="4" t="s">
        <v>324</v>
      </c>
      <c r="H817" s="4">
        <v>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>
        <v>0</v>
      </c>
      <c r="Q817" s="4">
        <v>0</v>
      </c>
      <c r="R817" s="4">
        <v>0</v>
      </c>
      <c r="S817" s="4">
        <v>0</v>
      </c>
      <c r="T817" s="4">
        <v>0</v>
      </c>
      <c r="U817" s="4">
        <v>0</v>
      </c>
      <c r="V817" s="4">
        <v>0</v>
      </c>
      <c r="W817" s="4">
        <v>0</v>
      </c>
      <c r="X817" s="4">
        <v>0</v>
      </c>
      <c r="Y817" s="4">
        <v>0</v>
      </c>
      <c r="Z817" s="4">
        <v>0</v>
      </c>
      <c r="AA817" s="4">
        <v>0</v>
      </c>
      <c r="AB817" s="4">
        <v>0</v>
      </c>
      <c r="AC817" s="4">
        <v>0</v>
      </c>
      <c r="AE817" s="4" t="s">
        <v>182</v>
      </c>
      <c r="AF817" s="4" t="s">
        <v>288</v>
      </c>
      <c r="AG817" s="4" t="s">
        <v>289</v>
      </c>
      <c r="AH817" s="4" t="s">
        <v>270</v>
      </c>
      <c r="AJ817" s="4" t="s">
        <v>288</v>
      </c>
      <c r="AK817" s="4" t="s">
        <v>304</v>
      </c>
      <c r="AL817" s="4" t="s">
        <v>351</v>
      </c>
      <c r="AM817" s="4" t="s">
        <v>187</v>
      </c>
      <c r="AO817" s="4">
        <v>117</v>
      </c>
      <c r="AP817" s="4">
        <v>10</v>
      </c>
      <c r="AQ817" s="4">
        <v>8015516</v>
      </c>
      <c r="AR817" s="4">
        <v>2084</v>
      </c>
      <c r="AS817" s="4">
        <v>77</v>
      </c>
      <c r="AU817" s="4">
        <v>1</v>
      </c>
      <c r="AV817" s="4">
        <v>4</v>
      </c>
      <c r="AW817" s="4">
        <v>5</v>
      </c>
      <c r="AX817" s="4">
        <v>23</v>
      </c>
      <c r="AZ817" s="4">
        <v>1</v>
      </c>
      <c r="BA817" s="4">
        <v>3</v>
      </c>
      <c r="BB817" s="4">
        <v>99</v>
      </c>
      <c r="BC817" s="4">
        <v>0</v>
      </c>
      <c r="BD817" s="4">
        <v>0</v>
      </c>
      <c r="BE817" s="4">
        <v>0</v>
      </c>
      <c r="BF817" s="4">
        <v>-366805407</v>
      </c>
      <c r="BJ817" s="6">
        <v>2019</v>
      </c>
      <c r="BK817" s="7">
        <f t="shared" si="30"/>
        <v>0</v>
      </c>
      <c r="BL817" s="4" t="str">
        <f t="shared" si="31"/>
        <v>Forecast Adds 20 YR</v>
      </c>
    </row>
    <row r="818" spans="1:64" hidden="1" x14ac:dyDescent="0.2">
      <c r="A818" s="4">
        <v>2020</v>
      </c>
      <c r="B818" s="4" t="s">
        <v>11</v>
      </c>
      <c r="C818" s="4" t="s">
        <v>178</v>
      </c>
      <c r="D818" s="4" t="s">
        <v>442</v>
      </c>
      <c r="E818" s="4" t="s">
        <v>459</v>
      </c>
      <c r="F818" s="4" t="s">
        <v>420</v>
      </c>
      <c r="H818" s="4">
        <v>0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>
        <v>0</v>
      </c>
      <c r="Q818" s="4">
        <v>0</v>
      </c>
      <c r="R818" s="4">
        <v>0</v>
      </c>
      <c r="S818" s="4">
        <v>0</v>
      </c>
      <c r="T818" s="4">
        <v>0</v>
      </c>
      <c r="U818" s="4">
        <v>0</v>
      </c>
      <c r="V818" s="4">
        <v>0</v>
      </c>
      <c r="W818" s="4">
        <v>0</v>
      </c>
      <c r="X818" s="4">
        <v>0</v>
      </c>
      <c r="Y818" s="4">
        <v>0</v>
      </c>
      <c r="Z818" s="4">
        <v>0</v>
      </c>
      <c r="AA818" s="4">
        <v>0</v>
      </c>
      <c r="AB818" s="4">
        <v>0</v>
      </c>
      <c r="AC818" s="4">
        <v>0</v>
      </c>
      <c r="AG818" s="4" t="s">
        <v>289</v>
      </c>
      <c r="AH818" s="4" t="s">
        <v>270</v>
      </c>
      <c r="AJ818" s="4" t="s">
        <v>190</v>
      </c>
      <c r="AK818" s="4" t="s">
        <v>337</v>
      </c>
      <c r="AL818" s="4" t="s">
        <v>351</v>
      </c>
      <c r="AM818" s="4" t="s">
        <v>187</v>
      </c>
      <c r="AO818" s="4">
        <v>117</v>
      </c>
      <c r="AP818" s="4">
        <v>10</v>
      </c>
      <c r="AQ818" s="4">
        <v>8015472</v>
      </c>
      <c r="AR818" s="4">
        <v>2084</v>
      </c>
      <c r="AS818" s="4">
        <v>477</v>
      </c>
      <c r="AW818" s="4">
        <v>5</v>
      </c>
      <c r="AX818" s="4">
        <v>23</v>
      </c>
      <c r="AZ818" s="4">
        <v>3</v>
      </c>
      <c r="BA818" s="4">
        <v>1</v>
      </c>
      <c r="BB818" s="4">
        <v>99</v>
      </c>
      <c r="BC818" s="4">
        <v>0</v>
      </c>
      <c r="BD818" s="4">
        <v>0</v>
      </c>
      <c r="BE818" s="4">
        <v>0</v>
      </c>
      <c r="BF818" s="4">
        <v>-366805408</v>
      </c>
      <c r="BJ818" s="6">
        <v>2019</v>
      </c>
      <c r="BK818" s="7">
        <f t="shared" si="30"/>
        <v>0</v>
      </c>
      <c r="BL818" s="4" t="str">
        <f t="shared" si="31"/>
        <v>Oracle Software</v>
      </c>
    </row>
    <row r="819" spans="1:64" hidden="1" x14ac:dyDescent="0.2">
      <c r="A819" s="4">
        <v>2020</v>
      </c>
      <c r="B819" s="4" t="s">
        <v>11</v>
      </c>
      <c r="C819" s="4" t="s">
        <v>178</v>
      </c>
      <c r="D819" s="4" t="s">
        <v>334</v>
      </c>
      <c r="E819" s="4" t="s">
        <v>459</v>
      </c>
      <c r="F819" s="4" t="s">
        <v>420</v>
      </c>
      <c r="H819" s="4">
        <v>0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>
        <v>0</v>
      </c>
      <c r="Q819" s="4">
        <v>0</v>
      </c>
      <c r="R819" s="4">
        <v>0</v>
      </c>
      <c r="S819" s="4">
        <v>0</v>
      </c>
      <c r="T819" s="4">
        <v>0</v>
      </c>
      <c r="U819" s="4">
        <v>0</v>
      </c>
      <c r="V819" s="4">
        <v>0</v>
      </c>
      <c r="W819" s="4">
        <v>0</v>
      </c>
      <c r="X819" s="4">
        <v>0</v>
      </c>
      <c r="Y819" s="4">
        <v>0</v>
      </c>
      <c r="Z819" s="4">
        <v>0</v>
      </c>
      <c r="AA819" s="4">
        <v>0</v>
      </c>
      <c r="AB819" s="4">
        <v>0</v>
      </c>
      <c r="AC819" s="4">
        <v>0</v>
      </c>
      <c r="AG819" s="4" t="s">
        <v>289</v>
      </c>
      <c r="AH819" s="4" t="s">
        <v>270</v>
      </c>
      <c r="AJ819" s="4" t="s">
        <v>190</v>
      </c>
      <c r="AK819" s="4" t="s">
        <v>337</v>
      </c>
      <c r="AL819" s="4" t="s">
        <v>351</v>
      </c>
      <c r="AM819" s="4" t="s">
        <v>187</v>
      </c>
      <c r="AO819" s="4">
        <v>117</v>
      </c>
      <c r="AP819" s="4">
        <v>10</v>
      </c>
      <c r="AQ819" s="4">
        <v>8015103</v>
      </c>
      <c r="AR819" s="4">
        <v>2084</v>
      </c>
      <c r="AS819" s="4">
        <v>477</v>
      </c>
      <c r="AW819" s="4">
        <v>5</v>
      </c>
      <c r="AX819" s="4">
        <v>23</v>
      </c>
      <c r="AZ819" s="4">
        <v>3</v>
      </c>
      <c r="BA819" s="4">
        <v>1</v>
      </c>
      <c r="BB819" s="4">
        <v>99</v>
      </c>
      <c r="BC819" s="4">
        <v>0</v>
      </c>
      <c r="BD819" s="4">
        <v>0</v>
      </c>
      <c r="BE819" s="4">
        <v>0</v>
      </c>
      <c r="BF819" s="4">
        <v>-366805410</v>
      </c>
      <c r="BJ819" s="6">
        <v>2019</v>
      </c>
      <c r="BK819" s="7">
        <f t="shared" si="30"/>
        <v>0</v>
      </c>
      <c r="BL819" s="4" t="str">
        <f t="shared" si="31"/>
        <v>Software</v>
      </c>
    </row>
    <row r="820" spans="1:64" hidden="1" x14ac:dyDescent="0.2">
      <c r="A820" s="4">
        <v>2020</v>
      </c>
      <c r="B820" s="4" t="s">
        <v>11</v>
      </c>
      <c r="C820" s="4" t="s">
        <v>178</v>
      </c>
      <c r="D820" s="4" t="s">
        <v>428</v>
      </c>
      <c r="E820" s="4" t="s">
        <v>459</v>
      </c>
      <c r="F820" s="4" t="s">
        <v>324</v>
      </c>
      <c r="H820" s="4">
        <v>0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  <c r="R820" s="4">
        <v>0</v>
      </c>
      <c r="S820" s="4">
        <v>0</v>
      </c>
      <c r="T820" s="4">
        <v>0</v>
      </c>
      <c r="U820" s="4">
        <v>0</v>
      </c>
      <c r="V820" s="4">
        <v>0</v>
      </c>
      <c r="W820" s="4">
        <v>0</v>
      </c>
      <c r="X820" s="4">
        <v>0</v>
      </c>
      <c r="Y820" s="4">
        <v>0</v>
      </c>
      <c r="Z820" s="4">
        <v>0</v>
      </c>
      <c r="AA820" s="4">
        <v>0</v>
      </c>
      <c r="AB820" s="4">
        <v>0</v>
      </c>
      <c r="AC820" s="4">
        <v>0</v>
      </c>
      <c r="AE820" s="4" t="s">
        <v>182</v>
      </c>
      <c r="AF820" s="4" t="s">
        <v>288</v>
      </c>
      <c r="AG820" s="4" t="s">
        <v>289</v>
      </c>
      <c r="AH820" s="4" t="s">
        <v>270</v>
      </c>
      <c r="AJ820" s="4" t="s">
        <v>288</v>
      </c>
      <c r="AK820" s="4" t="s">
        <v>304</v>
      </c>
      <c r="AL820" s="4" t="s">
        <v>351</v>
      </c>
      <c r="AM820" s="4" t="s">
        <v>187</v>
      </c>
      <c r="AO820" s="4">
        <v>117</v>
      </c>
      <c r="AP820" s="4">
        <v>10</v>
      </c>
      <c r="AQ820" s="4">
        <v>8015156</v>
      </c>
      <c r="AR820" s="4">
        <v>2084</v>
      </c>
      <c r="AS820" s="4">
        <v>77</v>
      </c>
      <c r="AU820" s="4">
        <v>1</v>
      </c>
      <c r="AV820" s="4">
        <v>4</v>
      </c>
      <c r="AW820" s="4">
        <v>5</v>
      </c>
      <c r="AX820" s="4">
        <v>23</v>
      </c>
      <c r="AZ820" s="4">
        <v>1</v>
      </c>
      <c r="BA820" s="4">
        <v>3</v>
      </c>
      <c r="BB820" s="4">
        <v>99</v>
      </c>
      <c r="BC820" s="4">
        <v>0</v>
      </c>
      <c r="BD820" s="4">
        <v>0</v>
      </c>
      <c r="BE820" s="4">
        <v>0</v>
      </c>
      <c r="BF820" s="4">
        <v>-366805411</v>
      </c>
      <c r="BJ820" s="6">
        <v>2019</v>
      </c>
      <c r="BK820" s="7">
        <f t="shared" si="30"/>
        <v>0</v>
      </c>
      <c r="BL820" s="4" t="str">
        <f t="shared" si="31"/>
        <v>Synthetic Railcars</v>
      </c>
    </row>
    <row r="821" spans="1:64" hidden="1" x14ac:dyDescent="0.2">
      <c r="A821" s="4">
        <v>2020</v>
      </c>
      <c r="B821" s="4" t="s">
        <v>11</v>
      </c>
      <c r="C821" s="4" t="s">
        <v>178</v>
      </c>
      <c r="D821" s="4" t="s">
        <v>371</v>
      </c>
      <c r="E821" s="4" t="s">
        <v>459</v>
      </c>
      <c r="F821" s="4" t="s">
        <v>421</v>
      </c>
      <c r="H821" s="4">
        <v>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>
        <v>0</v>
      </c>
      <c r="Q821" s="4">
        <v>0</v>
      </c>
      <c r="R821" s="4">
        <v>0</v>
      </c>
      <c r="S821" s="4">
        <v>0</v>
      </c>
      <c r="T821" s="4">
        <v>0</v>
      </c>
      <c r="U821" s="4">
        <v>0</v>
      </c>
      <c r="V821" s="4">
        <v>0</v>
      </c>
      <c r="W821" s="4">
        <v>0</v>
      </c>
      <c r="X821" s="4">
        <v>0</v>
      </c>
      <c r="Y821" s="4">
        <v>0</v>
      </c>
      <c r="Z821" s="4">
        <v>0</v>
      </c>
      <c r="AA821" s="4">
        <v>0</v>
      </c>
      <c r="AB821" s="4">
        <v>0</v>
      </c>
      <c r="AC821" s="4">
        <v>0</v>
      </c>
      <c r="AG821" s="4" t="s">
        <v>289</v>
      </c>
      <c r="AH821" s="4" t="s">
        <v>270</v>
      </c>
      <c r="AJ821" s="4" t="s">
        <v>288</v>
      </c>
      <c r="AK821" s="4" t="s">
        <v>349</v>
      </c>
      <c r="AL821" s="4" t="s">
        <v>351</v>
      </c>
      <c r="AM821" s="4" t="s">
        <v>187</v>
      </c>
      <c r="AO821" s="4">
        <v>117</v>
      </c>
      <c r="AP821" s="4">
        <v>10</v>
      </c>
      <c r="AQ821" s="4">
        <v>8015154</v>
      </c>
      <c r="AR821" s="4">
        <v>2084</v>
      </c>
      <c r="AS821" s="4">
        <v>73</v>
      </c>
      <c r="AW821" s="4">
        <v>5</v>
      </c>
      <c r="AX821" s="4">
        <v>23</v>
      </c>
      <c r="AZ821" s="4">
        <v>1</v>
      </c>
      <c r="BA821" s="4">
        <v>2</v>
      </c>
      <c r="BB821" s="4">
        <v>99</v>
      </c>
      <c r="BC821" s="4">
        <v>0</v>
      </c>
      <c r="BD821" s="4">
        <v>0</v>
      </c>
      <c r="BE821" s="4">
        <v>0</v>
      </c>
      <c r="BF821" s="4">
        <v>-366805413</v>
      </c>
      <c r="BJ821" s="6">
        <v>2019</v>
      </c>
      <c r="BK821" s="7">
        <f t="shared" si="30"/>
        <v>0</v>
      </c>
      <c r="BL821" s="4" t="str">
        <f t="shared" si="31"/>
        <v>Synthetic Vehicles &amp; IT</v>
      </c>
    </row>
    <row r="822" spans="1:64" hidden="1" x14ac:dyDescent="0.2">
      <c r="A822" s="4">
        <v>2020</v>
      </c>
      <c r="B822" s="4" t="s">
        <v>11</v>
      </c>
      <c r="C822" s="4" t="s">
        <v>178</v>
      </c>
      <c r="D822" s="4" t="s">
        <v>112</v>
      </c>
      <c r="E822" s="4" t="s">
        <v>459</v>
      </c>
      <c r="F822" s="4" t="s">
        <v>324</v>
      </c>
      <c r="H822" s="4">
        <v>0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>
        <v>0</v>
      </c>
      <c r="Q822" s="4">
        <v>0</v>
      </c>
      <c r="R822" s="4">
        <v>0</v>
      </c>
      <c r="S822" s="4">
        <v>0</v>
      </c>
      <c r="T822" s="4">
        <v>0</v>
      </c>
      <c r="U822" s="4">
        <v>0</v>
      </c>
      <c r="V822" s="4">
        <v>0</v>
      </c>
      <c r="W822" s="4">
        <v>0</v>
      </c>
      <c r="X822" s="4">
        <v>0</v>
      </c>
      <c r="Y822" s="4">
        <v>0</v>
      </c>
      <c r="Z822" s="4">
        <v>0</v>
      </c>
      <c r="AA822" s="4">
        <v>0</v>
      </c>
      <c r="AB822" s="4">
        <v>0</v>
      </c>
      <c r="AC822" s="4">
        <v>0</v>
      </c>
      <c r="AE822" s="4" t="s">
        <v>182</v>
      </c>
      <c r="AF822" s="4" t="s">
        <v>288</v>
      </c>
      <c r="AG822" s="4" t="s">
        <v>289</v>
      </c>
      <c r="AH822" s="4" t="s">
        <v>270</v>
      </c>
      <c r="AJ822" s="4" t="s">
        <v>288</v>
      </c>
      <c r="AK822" s="4" t="s">
        <v>304</v>
      </c>
      <c r="AL822" s="4" t="s">
        <v>351</v>
      </c>
      <c r="AM822" s="4" t="s">
        <v>187</v>
      </c>
      <c r="AO822" s="4">
        <v>117</v>
      </c>
      <c r="AP822" s="4">
        <v>10</v>
      </c>
      <c r="AQ822" s="4">
        <v>109040</v>
      </c>
      <c r="AR822" s="4">
        <v>2084</v>
      </c>
      <c r="AS822" s="4">
        <v>77</v>
      </c>
      <c r="AU822" s="4">
        <v>1</v>
      </c>
      <c r="AV822" s="4">
        <v>4</v>
      </c>
      <c r="AW822" s="4">
        <v>5</v>
      </c>
      <c r="AX822" s="4">
        <v>23</v>
      </c>
      <c r="AZ822" s="4">
        <v>1</v>
      </c>
      <c r="BA822" s="4">
        <v>3</v>
      </c>
      <c r="BB822" s="4">
        <v>99</v>
      </c>
      <c r="BC822" s="4">
        <v>0</v>
      </c>
      <c r="BD822" s="4">
        <v>0</v>
      </c>
      <c r="BE822" s="4">
        <v>0</v>
      </c>
      <c r="BF822" s="4">
        <v>-366805412</v>
      </c>
      <c r="BJ822" s="6">
        <v>2019</v>
      </c>
      <c r="BK822" s="7">
        <f t="shared" si="30"/>
        <v>0</v>
      </c>
      <c r="BL822" s="4" t="str">
        <f t="shared" si="31"/>
        <v>Utility General Plant</v>
      </c>
    </row>
    <row r="823" spans="1:64" hidden="1" x14ac:dyDescent="0.2">
      <c r="A823" s="4">
        <v>2020</v>
      </c>
      <c r="B823" s="4" t="s">
        <v>11</v>
      </c>
      <c r="C823" s="4" t="s">
        <v>178</v>
      </c>
      <c r="D823" s="4" t="s">
        <v>104</v>
      </c>
      <c r="E823" s="4" t="s">
        <v>459</v>
      </c>
      <c r="F823" s="4" t="s">
        <v>325</v>
      </c>
      <c r="H823" s="4">
        <v>5692.28</v>
      </c>
      <c r="I823" s="4">
        <v>3970.09</v>
      </c>
      <c r="J823" s="4">
        <v>111.64</v>
      </c>
      <c r="K823" s="4">
        <v>289.39999999999998</v>
      </c>
      <c r="L823" s="4">
        <v>0</v>
      </c>
      <c r="M823" s="4">
        <v>-0.25</v>
      </c>
      <c r="N823" s="4">
        <v>5685.44</v>
      </c>
      <c r="O823" s="4">
        <v>3969.58</v>
      </c>
      <c r="P823" s="4">
        <v>401.01</v>
      </c>
      <c r="Q823" s="4">
        <v>0</v>
      </c>
      <c r="R823" s="4">
        <v>0.51</v>
      </c>
      <c r="S823" s="4">
        <v>4.26</v>
      </c>
      <c r="T823" s="4">
        <v>1.46</v>
      </c>
      <c r="U823" s="4">
        <v>5.72</v>
      </c>
      <c r="V823" s="4">
        <v>4.26</v>
      </c>
      <c r="W823" s="4">
        <v>0</v>
      </c>
      <c r="X823" s="4">
        <v>0</v>
      </c>
      <c r="Y823" s="4">
        <v>1.48</v>
      </c>
      <c r="Z823" s="4">
        <v>0.23</v>
      </c>
      <c r="AA823" s="4">
        <v>0</v>
      </c>
      <c r="AB823" s="4">
        <v>0</v>
      </c>
      <c r="AC823" s="4">
        <v>0</v>
      </c>
      <c r="AE823" s="4" t="s">
        <v>182</v>
      </c>
      <c r="AF823" s="4" t="s">
        <v>288</v>
      </c>
      <c r="AG823" s="4" t="s">
        <v>289</v>
      </c>
      <c r="AH823" s="4" t="s">
        <v>270</v>
      </c>
      <c r="AJ823" s="4" t="s">
        <v>288</v>
      </c>
      <c r="AK823" s="4" t="s">
        <v>302</v>
      </c>
      <c r="AL823" s="4" t="s">
        <v>351</v>
      </c>
      <c r="AM823" s="4" t="s">
        <v>389</v>
      </c>
      <c r="AO823" s="4">
        <v>117</v>
      </c>
      <c r="AP823" s="4">
        <v>10</v>
      </c>
      <c r="AQ823" s="4">
        <v>101030</v>
      </c>
      <c r="AR823" s="4">
        <v>2084</v>
      </c>
      <c r="AS823" s="4">
        <v>65</v>
      </c>
      <c r="AU823" s="4">
        <v>1</v>
      </c>
      <c r="AV823" s="4">
        <v>4</v>
      </c>
      <c r="AW823" s="4">
        <v>5</v>
      </c>
      <c r="AX823" s="4">
        <v>23</v>
      </c>
      <c r="AZ823" s="4">
        <v>1</v>
      </c>
      <c r="BA823" s="4">
        <v>6</v>
      </c>
      <c r="BB823" s="4">
        <v>99</v>
      </c>
      <c r="BC823" s="4">
        <v>16</v>
      </c>
      <c r="BD823" s="4">
        <v>0</v>
      </c>
      <c r="BE823" s="4">
        <v>0</v>
      </c>
      <c r="BF823" s="4">
        <v>-366805409</v>
      </c>
      <c r="BJ823" s="6">
        <v>2019</v>
      </c>
      <c r="BK823" s="7">
        <f t="shared" si="30"/>
        <v>3568.5699999999997</v>
      </c>
      <c r="BL823" s="4" t="str">
        <f t="shared" si="31"/>
        <v>Utility Steam Production</v>
      </c>
    </row>
    <row r="824" spans="1:64" hidden="1" x14ac:dyDescent="0.2">
      <c r="A824" s="4">
        <v>2020</v>
      </c>
      <c r="B824" s="4" t="s">
        <v>11</v>
      </c>
      <c r="C824" s="4" t="s">
        <v>178</v>
      </c>
      <c r="D824" s="4" t="s">
        <v>454</v>
      </c>
      <c r="E824" s="4" t="s">
        <v>460</v>
      </c>
      <c r="F824" s="4" t="s">
        <v>327</v>
      </c>
      <c r="H824" s="4">
        <v>0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>
        <v>0</v>
      </c>
      <c r="Q824" s="4">
        <v>0</v>
      </c>
      <c r="R824" s="4">
        <v>0</v>
      </c>
      <c r="S824" s="4">
        <v>0</v>
      </c>
      <c r="T824" s="4">
        <v>0</v>
      </c>
      <c r="U824" s="4">
        <v>0</v>
      </c>
      <c r="V824" s="4">
        <v>0</v>
      </c>
      <c r="W824" s="4">
        <v>0</v>
      </c>
      <c r="X824" s="4">
        <v>0</v>
      </c>
      <c r="Y824" s="4">
        <v>0</v>
      </c>
      <c r="Z824" s="4">
        <v>0</v>
      </c>
      <c r="AA824" s="4">
        <v>0</v>
      </c>
      <c r="AB824" s="4">
        <v>0</v>
      </c>
      <c r="AC824" s="4">
        <v>0</v>
      </c>
      <c r="AE824" s="4" t="s">
        <v>182</v>
      </c>
      <c r="AF824" s="4" t="s">
        <v>288</v>
      </c>
      <c r="AG824" s="4" t="s">
        <v>289</v>
      </c>
      <c r="AH824" s="4" t="s">
        <v>270</v>
      </c>
      <c r="AJ824" s="4" t="s">
        <v>288</v>
      </c>
      <c r="AK824" s="4" t="s">
        <v>304</v>
      </c>
      <c r="AL824" s="4" t="s">
        <v>351</v>
      </c>
      <c r="AM824" s="4" t="s">
        <v>187</v>
      </c>
      <c r="AO824" s="4">
        <v>117</v>
      </c>
      <c r="AP824" s="4">
        <v>10</v>
      </c>
      <c r="AQ824" s="4">
        <v>8015516</v>
      </c>
      <c r="AR824" s="4">
        <v>2079</v>
      </c>
      <c r="AS824" s="4">
        <v>78</v>
      </c>
      <c r="AU824" s="4">
        <v>1</v>
      </c>
      <c r="AV824" s="4">
        <v>4</v>
      </c>
      <c r="AW824" s="4">
        <v>5</v>
      </c>
      <c r="AX824" s="4">
        <v>23</v>
      </c>
      <c r="AZ824" s="4">
        <v>1</v>
      </c>
      <c r="BA824" s="4">
        <v>3</v>
      </c>
      <c r="BB824" s="4">
        <v>99</v>
      </c>
      <c r="BC824" s="4">
        <v>0</v>
      </c>
      <c r="BD824" s="4">
        <v>0</v>
      </c>
      <c r="BE824" s="4">
        <v>0</v>
      </c>
      <c r="BF824" s="4">
        <v>-366805130</v>
      </c>
      <c r="BJ824" s="6">
        <v>2019</v>
      </c>
      <c r="BK824" s="7">
        <f t="shared" si="30"/>
        <v>0</v>
      </c>
      <c r="BL824" s="4" t="str">
        <f t="shared" si="31"/>
        <v>Forecast Adds 20 YR</v>
      </c>
    </row>
    <row r="825" spans="1:64" hidden="1" x14ac:dyDescent="0.2">
      <c r="A825" s="4">
        <v>2020</v>
      </c>
      <c r="B825" s="4" t="s">
        <v>11</v>
      </c>
      <c r="C825" s="4" t="s">
        <v>178</v>
      </c>
      <c r="D825" s="4" t="s">
        <v>442</v>
      </c>
      <c r="E825" s="4" t="s">
        <v>460</v>
      </c>
      <c r="F825" s="4" t="s">
        <v>425</v>
      </c>
      <c r="H825" s="4">
        <v>0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>
        <v>0</v>
      </c>
      <c r="Q825" s="4">
        <v>0</v>
      </c>
      <c r="R825" s="4">
        <v>0</v>
      </c>
      <c r="S825" s="4">
        <v>0</v>
      </c>
      <c r="T825" s="4">
        <v>0</v>
      </c>
      <c r="U825" s="4">
        <v>0</v>
      </c>
      <c r="V825" s="4">
        <v>0</v>
      </c>
      <c r="W825" s="4">
        <v>0</v>
      </c>
      <c r="X825" s="4">
        <v>0</v>
      </c>
      <c r="Y825" s="4">
        <v>0</v>
      </c>
      <c r="Z825" s="4">
        <v>0</v>
      </c>
      <c r="AA825" s="4">
        <v>0</v>
      </c>
      <c r="AB825" s="4">
        <v>0</v>
      </c>
      <c r="AC825" s="4">
        <v>0</v>
      </c>
      <c r="AG825" s="4" t="s">
        <v>289</v>
      </c>
      <c r="AH825" s="4" t="s">
        <v>270</v>
      </c>
      <c r="AJ825" s="4" t="s">
        <v>190</v>
      </c>
      <c r="AK825" s="4" t="s">
        <v>337</v>
      </c>
      <c r="AL825" s="4" t="s">
        <v>351</v>
      </c>
      <c r="AM825" s="4" t="s">
        <v>187</v>
      </c>
      <c r="AO825" s="4">
        <v>117</v>
      </c>
      <c r="AP825" s="4">
        <v>10</v>
      </c>
      <c r="AQ825" s="4">
        <v>8015472</v>
      </c>
      <c r="AR825" s="4">
        <v>2079</v>
      </c>
      <c r="AS825" s="4">
        <v>2064</v>
      </c>
      <c r="AW825" s="4">
        <v>5</v>
      </c>
      <c r="AX825" s="4">
        <v>23</v>
      </c>
      <c r="AZ825" s="4">
        <v>3</v>
      </c>
      <c r="BA825" s="4">
        <v>1</v>
      </c>
      <c r="BB825" s="4">
        <v>99</v>
      </c>
      <c r="BC825" s="4">
        <v>0</v>
      </c>
      <c r="BD825" s="4">
        <v>0</v>
      </c>
      <c r="BE825" s="4">
        <v>0</v>
      </c>
      <c r="BF825" s="4">
        <v>-366805131</v>
      </c>
      <c r="BJ825" s="6">
        <v>2019</v>
      </c>
      <c r="BK825" s="7">
        <f t="shared" si="30"/>
        <v>0</v>
      </c>
      <c r="BL825" s="4" t="str">
        <f t="shared" si="31"/>
        <v>Oracle Software</v>
      </c>
    </row>
    <row r="826" spans="1:64" hidden="1" x14ac:dyDescent="0.2">
      <c r="A826" s="4">
        <v>2020</v>
      </c>
      <c r="B826" s="4" t="s">
        <v>11</v>
      </c>
      <c r="C826" s="4" t="s">
        <v>178</v>
      </c>
      <c r="D826" s="4" t="s">
        <v>334</v>
      </c>
      <c r="E826" s="4" t="s">
        <v>460</v>
      </c>
      <c r="F826" s="4" t="s">
        <v>425</v>
      </c>
      <c r="H826" s="4">
        <v>0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>
        <v>0</v>
      </c>
      <c r="Q826" s="4">
        <v>0</v>
      </c>
      <c r="R826" s="4">
        <v>0</v>
      </c>
      <c r="S826" s="4">
        <v>0</v>
      </c>
      <c r="T826" s="4">
        <v>0</v>
      </c>
      <c r="U826" s="4">
        <v>0</v>
      </c>
      <c r="V826" s="4">
        <v>0</v>
      </c>
      <c r="W826" s="4">
        <v>0</v>
      </c>
      <c r="X826" s="4">
        <v>0</v>
      </c>
      <c r="Y826" s="4">
        <v>0</v>
      </c>
      <c r="Z826" s="4">
        <v>0</v>
      </c>
      <c r="AA826" s="4">
        <v>0</v>
      </c>
      <c r="AB826" s="4">
        <v>0</v>
      </c>
      <c r="AC826" s="4">
        <v>0</v>
      </c>
      <c r="AG826" s="4" t="s">
        <v>289</v>
      </c>
      <c r="AH826" s="4" t="s">
        <v>270</v>
      </c>
      <c r="AJ826" s="4" t="s">
        <v>190</v>
      </c>
      <c r="AK826" s="4" t="s">
        <v>337</v>
      </c>
      <c r="AL826" s="4" t="s">
        <v>351</v>
      </c>
      <c r="AM826" s="4" t="s">
        <v>187</v>
      </c>
      <c r="AO826" s="4">
        <v>117</v>
      </c>
      <c r="AP826" s="4">
        <v>10</v>
      </c>
      <c r="AQ826" s="4">
        <v>8015103</v>
      </c>
      <c r="AR826" s="4">
        <v>2079</v>
      </c>
      <c r="AS826" s="4">
        <v>2064</v>
      </c>
      <c r="AW826" s="4">
        <v>5</v>
      </c>
      <c r="AX826" s="4">
        <v>23</v>
      </c>
      <c r="AZ826" s="4">
        <v>3</v>
      </c>
      <c r="BA826" s="4">
        <v>1</v>
      </c>
      <c r="BB826" s="4">
        <v>99</v>
      </c>
      <c r="BC826" s="4">
        <v>0</v>
      </c>
      <c r="BD826" s="4">
        <v>0</v>
      </c>
      <c r="BE826" s="4">
        <v>0</v>
      </c>
      <c r="BF826" s="4">
        <v>-366805133</v>
      </c>
      <c r="BJ826" s="6">
        <v>2019</v>
      </c>
      <c r="BK826" s="7">
        <f t="shared" si="30"/>
        <v>0</v>
      </c>
      <c r="BL826" s="4" t="str">
        <f t="shared" si="31"/>
        <v>Software</v>
      </c>
    </row>
    <row r="827" spans="1:64" hidden="1" x14ac:dyDescent="0.2">
      <c r="A827" s="4">
        <v>2020</v>
      </c>
      <c r="B827" s="4" t="s">
        <v>11</v>
      </c>
      <c r="C827" s="4" t="s">
        <v>178</v>
      </c>
      <c r="D827" s="4" t="s">
        <v>428</v>
      </c>
      <c r="E827" s="4" t="s">
        <v>460</v>
      </c>
      <c r="F827" s="4" t="s">
        <v>327</v>
      </c>
      <c r="H827" s="4">
        <v>0</v>
      </c>
      <c r="I827" s="4">
        <v>0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>
        <v>0</v>
      </c>
      <c r="Q827" s="4">
        <v>0</v>
      </c>
      <c r="R827" s="4">
        <v>0</v>
      </c>
      <c r="S827" s="4">
        <v>0</v>
      </c>
      <c r="T827" s="4">
        <v>0</v>
      </c>
      <c r="U827" s="4">
        <v>0</v>
      </c>
      <c r="V827" s="4">
        <v>0</v>
      </c>
      <c r="W827" s="4">
        <v>0</v>
      </c>
      <c r="X827" s="4">
        <v>0</v>
      </c>
      <c r="Y827" s="4">
        <v>0</v>
      </c>
      <c r="Z827" s="4">
        <v>0</v>
      </c>
      <c r="AA827" s="4">
        <v>0</v>
      </c>
      <c r="AB827" s="4">
        <v>0</v>
      </c>
      <c r="AC827" s="4">
        <v>0</v>
      </c>
      <c r="AE827" s="4" t="s">
        <v>182</v>
      </c>
      <c r="AF827" s="4" t="s">
        <v>288</v>
      </c>
      <c r="AG827" s="4" t="s">
        <v>289</v>
      </c>
      <c r="AH827" s="4" t="s">
        <v>270</v>
      </c>
      <c r="AJ827" s="4" t="s">
        <v>288</v>
      </c>
      <c r="AK827" s="4" t="s">
        <v>304</v>
      </c>
      <c r="AL827" s="4" t="s">
        <v>351</v>
      </c>
      <c r="AM827" s="4" t="s">
        <v>187</v>
      </c>
      <c r="AO827" s="4">
        <v>117</v>
      </c>
      <c r="AP827" s="4">
        <v>10</v>
      </c>
      <c r="AQ827" s="4">
        <v>8015156</v>
      </c>
      <c r="AR827" s="4">
        <v>2079</v>
      </c>
      <c r="AS827" s="4">
        <v>78</v>
      </c>
      <c r="AU827" s="4">
        <v>1</v>
      </c>
      <c r="AV827" s="4">
        <v>4</v>
      </c>
      <c r="AW827" s="4">
        <v>5</v>
      </c>
      <c r="AX827" s="4">
        <v>23</v>
      </c>
      <c r="AZ827" s="4">
        <v>1</v>
      </c>
      <c r="BA827" s="4">
        <v>3</v>
      </c>
      <c r="BB827" s="4">
        <v>99</v>
      </c>
      <c r="BC827" s="4">
        <v>0</v>
      </c>
      <c r="BD827" s="4">
        <v>0</v>
      </c>
      <c r="BE827" s="4">
        <v>0</v>
      </c>
      <c r="BF827" s="4">
        <v>-366805134</v>
      </c>
      <c r="BJ827" s="6">
        <v>2019</v>
      </c>
      <c r="BK827" s="7">
        <f t="shared" si="30"/>
        <v>0</v>
      </c>
      <c r="BL827" s="4" t="str">
        <f t="shared" si="31"/>
        <v>Synthetic Railcars</v>
      </c>
    </row>
    <row r="828" spans="1:64" hidden="1" x14ac:dyDescent="0.2">
      <c r="A828" s="4">
        <v>2020</v>
      </c>
      <c r="B828" s="4" t="s">
        <v>11</v>
      </c>
      <c r="C828" s="4" t="s">
        <v>178</v>
      </c>
      <c r="D828" s="4" t="s">
        <v>371</v>
      </c>
      <c r="E828" s="4" t="s">
        <v>460</v>
      </c>
      <c r="F828" s="4" t="s">
        <v>426</v>
      </c>
      <c r="H828" s="4">
        <v>0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>
        <v>0</v>
      </c>
      <c r="Q828" s="4">
        <v>0</v>
      </c>
      <c r="R828" s="4">
        <v>0</v>
      </c>
      <c r="S828" s="4">
        <v>0</v>
      </c>
      <c r="T828" s="4">
        <v>0</v>
      </c>
      <c r="U828" s="4">
        <v>0</v>
      </c>
      <c r="V828" s="4">
        <v>0</v>
      </c>
      <c r="W828" s="4">
        <v>0</v>
      </c>
      <c r="X828" s="4">
        <v>0</v>
      </c>
      <c r="Y828" s="4">
        <v>0</v>
      </c>
      <c r="Z828" s="4">
        <v>0</v>
      </c>
      <c r="AA828" s="4">
        <v>0</v>
      </c>
      <c r="AB828" s="4">
        <v>0</v>
      </c>
      <c r="AC828" s="4">
        <v>0</v>
      </c>
      <c r="AG828" s="4" t="s">
        <v>289</v>
      </c>
      <c r="AH828" s="4" t="s">
        <v>270</v>
      </c>
      <c r="AJ828" s="4" t="s">
        <v>288</v>
      </c>
      <c r="AK828" s="4" t="s">
        <v>349</v>
      </c>
      <c r="AL828" s="4" t="s">
        <v>351</v>
      </c>
      <c r="AM828" s="4" t="s">
        <v>187</v>
      </c>
      <c r="AO828" s="4">
        <v>117</v>
      </c>
      <c r="AP828" s="4">
        <v>10</v>
      </c>
      <c r="AQ828" s="4">
        <v>8015154</v>
      </c>
      <c r="AR828" s="4">
        <v>2079</v>
      </c>
      <c r="AS828" s="4">
        <v>74</v>
      </c>
      <c r="AW828" s="4">
        <v>5</v>
      </c>
      <c r="AX828" s="4">
        <v>23</v>
      </c>
      <c r="AZ828" s="4">
        <v>1</v>
      </c>
      <c r="BA828" s="4">
        <v>2</v>
      </c>
      <c r="BB828" s="4">
        <v>99</v>
      </c>
      <c r="BC828" s="4">
        <v>0</v>
      </c>
      <c r="BD828" s="4">
        <v>0</v>
      </c>
      <c r="BE828" s="4">
        <v>0</v>
      </c>
      <c r="BF828" s="4">
        <v>-366805136</v>
      </c>
      <c r="BJ828" s="6">
        <v>2019</v>
      </c>
      <c r="BK828" s="7">
        <f t="shared" si="30"/>
        <v>0</v>
      </c>
      <c r="BL828" s="4" t="str">
        <f t="shared" si="31"/>
        <v>Synthetic Vehicles &amp; IT</v>
      </c>
    </row>
    <row r="829" spans="1:64" hidden="1" x14ac:dyDescent="0.2">
      <c r="A829" s="4">
        <v>2020</v>
      </c>
      <c r="B829" s="4" t="s">
        <v>11</v>
      </c>
      <c r="C829" s="4" t="s">
        <v>178</v>
      </c>
      <c r="D829" s="4" t="s">
        <v>112</v>
      </c>
      <c r="E829" s="4" t="s">
        <v>460</v>
      </c>
      <c r="F829" s="4" t="s">
        <v>327</v>
      </c>
      <c r="H829" s="4">
        <v>0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>
        <v>0</v>
      </c>
      <c r="Q829" s="4">
        <v>0</v>
      </c>
      <c r="R829" s="4">
        <v>0</v>
      </c>
      <c r="S829" s="4">
        <v>0</v>
      </c>
      <c r="T829" s="4">
        <v>0</v>
      </c>
      <c r="U829" s="4">
        <v>0</v>
      </c>
      <c r="V829" s="4">
        <v>0</v>
      </c>
      <c r="W829" s="4">
        <v>0</v>
      </c>
      <c r="X829" s="4">
        <v>0</v>
      </c>
      <c r="Y829" s="4">
        <v>0</v>
      </c>
      <c r="Z829" s="4">
        <v>0</v>
      </c>
      <c r="AA829" s="4">
        <v>0</v>
      </c>
      <c r="AB829" s="4">
        <v>0</v>
      </c>
      <c r="AC829" s="4">
        <v>0</v>
      </c>
      <c r="AE829" s="4" t="s">
        <v>182</v>
      </c>
      <c r="AF829" s="4" t="s">
        <v>288</v>
      </c>
      <c r="AG829" s="4" t="s">
        <v>289</v>
      </c>
      <c r="AH829" s="4" t="s">
        <v>270</v>
      </c>
      <c r="AJ829" s="4" t="s">
        <v>288</v>
      </c>
      <c r="AK829" s="4" t="s">
        <v>304</v>
      </c>
      <c r="AL829" s="4" t="s">
        <v>351</v>
      </c>
      <c r="AM829" s="4" t="s">
        <v>187</v>
      </c>
      <c r="AO829" s="4">
        <v>117</v>
      </c>
      <c r="AP829" s="4">
        <v>10</v>
      </c>
      <c r="AQ829" s="4">
        <v>109040</v>
      </c>
      <c r="AR829" s="4">
        <v>2079</v>
      </c>
      <c r="AS829" s="4">
        <v>78</v>
      </c>
      <c r="AU829" s="4">
        <v>1</v>
      </c>
      <c r="AV829" s="4">
        <v>4</v>
      </c>
      <c r="AW829" s="4">
        <v>5</v>
      </c>
      <c r="AX829" s="4">
        <v>23</v>
      </c>
      <c r="AZ829" s="4">
        <v>1</v>
      </c>
      <c r="BA829" s="4">
        <v>3</v>
      </c>
      <c r="BB829" s="4">
        <v>99</v>
      </c>
      <c r="BC829" s="4">
        <v>0</v>
      </c>
      <c r="BD829" s="4">
        <v>0</v>
      </c>
      <c r="BE829" s="4">
        <v>0</v>
      </c>
      <c r="BF829" s="4">
        <v>-366805135</v>
      </c>
      <c r="BJ829" s="6">
        <v>2019</v>
      </c>
      <c r="BK829" s="7">
        <f t="shared" si="30"/>
        <v>0</v>
      </c>
      <c r="BL829" s="4" t="str">
        <f t="shared" si="31"/>
        <v>Utility General Plant</v>
      </c>
    </row>
    <row r="830" spans="1:64" hidden="1" x14ac:dyDescent="0.2">
      <c r="A830" s="4">
        <v>2020</v>
      </c>
      <c r="B830" s="4" t="s">
        <v>11</v>
      </c>
      <c r="C830" s="4" t="s">
        <v>178</v>
      </c>
      <c r="D830" s="4" t="s">
        <v>104</v>
      </c>
      <c r="E830" s="4" t="s">
        <v>460</v>
      </c>
      <c r="F830" s="4" t="s">
        <v>328</v>
      </c>
      <c r="H830" s="4">
        <v>0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>
        <v>0</v>
      </c>
      <c r="Q830" s="4">
        <v>0</v>
      </c>
      <c r="R830" s="4">
        <v>0</v>
      </c>
      <c r="S830" s="4">
        <v>0</v>
      </c>
      <c r="T830" s="4">
        <v>0</v>
      </c>
      <c r="U830" s="4">
        <v>0</v>
      </c>
      <c r="V830" s="4">
        <v>0</v>
      </c>
      <c r="W830" s="4">
        <v>0</v>
      </c>
      <c r="X830" s="4">
        <v>0</v>
      </c>
      <c r="Y830" s="4">
        <v>0</v>
      </c>
      <c r="Z830" s="4">
        <v>0</v>
      </c>
      <c r="AA830" s="4">
        <v>0</v>
      </c>
      <c r="AB830" s="4">
        <v>0</v>
      </c>
      <c r="AC830" s="4">
        <v>0</v>
      </c>
      <c r="AE830" s="4" t="s">
        <v>182</v>
      </c>
      <c r="AF830" s="4" t="s">
        <v>288</v>
      </c>
      <c r="AG830" s="4" t="s">
        <v>289</v>
      </c>
      <c r="AH830" s="4" t="s">
        <v>270</v>
      </c>
      <c r="AJ830" s="4" t="s">
        <v>288</v>
      </c>
      <c r="AK830" s="4" t="s">
        <v>302</v>
      </c>
      <c r="AL830" s="4" t="s">
        <v>351</v>
      </c>
      <c r="AM830" s="4" t="s">
        <v>389</v>
      </c>
      <c r="AO830" s="4">
        <v>117</v>
      </c>
      <c r="AP830" s="4">
        <v>10</v>
      </c>
      <c r="AQ830" s="4">
        <v>101030</v>
      </c>
      <c r="AR830" s="4">
        <v>2079</v>
      </c>
      <c r="AS830" s="4">
        <v>66</v>
      </c>
      <c r="AU830" s="4">
        <v>1</v>
      </c>
      <c r="AV830" s="4">
        <v>4</v>
      </c>
      <c r="AW830" s="4">
        <v>5</v>
      </c>
      <c r="AX830" s="4">
        <v>23</v>
      </c>
      <c r="AZ830" s="4">
        <v>1</v>
      </c>
      <c r="BA830" s="4">
        <v>6</v>
      </c>
      <c r="BB830" s="4">
        <v>99</v>
      </c>
      <c r="BC830" s="4">
        <v>16</v>
      </c>
      <c r="BD830" s="4">
        <v>0</v>
      </c>
      <c r="BE830" s="4">
        <v>0</v>
      </c>
      <c r="BF830" s="4">
        <v>-366805132</v>
      </c>
      <c r="BJ830" s="6">
        <v>2019</v>
      </c>
      <c r="BK830" s="7">
        <f t="shared" si="30"/>
        <v>0</v>
      </c>
      <c r="BL830" s="4" t="str">
        <f t="shared" si="31"/>
        <v>Utility Steam Production</v>
      </c>
    </row>
    <row r="831" spans="1:64" hidden="1" x14ac:dyDescent="0.2">
      <c r="A831" s="4">
        <v>2020</v>
      </c>
      <c r="B831" s="4" t="s">
        <v>11</v>
      </c>
      <c r="C831" s="4" t="s">
        <v>178</v>
      </c>
      <c r="D831" s="4" t="s">
        <v>454</v>
      </c>
      <c r="E831" s="4" t="s">
        <v>461</v>
      </c>
      <c r="F831" s="4" t="s">
        <v>303</v>
      </c>
      <c r="H831" s="4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>
        <v>0</v>
      </c>
      <c r="Q831" s="4">
        <v>0</v>
      </c>
      <c r="R831" s="4">
        <v>0</v>
      </c>
      <c r="S831" s="4">
        <v>0</v>
      </c>
      <c r="T831" s="4">
        <v>0</v>
      </c>
      <c r="U831" s="4">
        <v>0</v>
      </c>
      <c r="V831" s="4">
        <v>0</v>
      </c>
      <c r="W831" s="4">
        <v>0</v>
      </c>
      <c r="X831" s="4">
        <v>0</v>
      </c>
      <c r="Y831" s="4">
        <v>0</v>
      </c>
      <c r="Z831" s="4">
        <v>0</v>
      </c>
      <c r="AA831" s="4">
        <v>0</v>
      </c>
      <c r="AB831" s="4">
        <v>0</v>
      </c>
      <c r="AC831" s="4">
        <v>0</v>
      </c>
      <c r="AE831" s="4" t="s">
        <v>182</v>
      </c>
      <c r="AF831" s="4" t="s">
        <v>288</v>
      </c>
      <c r="AG831" s="4" t="s">
        <v>289</v>
      </c>
      <c r="AH831" s="4" t="s">
        <v>270</v>
      </c>
      <c r="AJ831" s="4" t="s">
        <v>288</v>
      </c>
      <c r="AK831" s="4" t="s">
        <v>304</v>
      </c>
      <c r="AL831" s="4" t="s">
        <v>448</v>
      </c>
      <c r="AM831" s="4" t="s">
        <v>187</v>
      </c>
      <c r="AO831" s="4">
        <v>117</v>
      </c>
      <c r="AP831" s="4">
        <v>10</v>
      </c>
      <c r="AQ831" s="4">
        <v>8015516</v>
      </c>
      <c r="AR831" s="4">
        <v>2059</v>
      </c>
      <c r="AS831" s="4">
        <v>3</v>
      </c>
      <c r="AU831" s="4">
        <v>1</v>
      </c>
      <c r="AV831" s="4">
        <v>4</v>
      </c>
      <c r="AW831" s="4">
        <v>5</v>
      </c>
      <c r="AX831" s="4">
        <v>23</v>
      </c>
      <c r="AZ831" s="4">
        <v>1</v>
      </c>
      <c r="BA831" s="4">
        <v>3</v>
      </c>
      <c r="BB831" s="4">
        <v>102</v>
      </c>
      <c r="BC831" s="4">
        <v>0</v>
      </c>
      <c r="BD831" s="4">
        <v>0</v>
      </c>
      <c r="BE831" s="4">
        <v>0</v>
      </c>
      <c r="BF831" s="4">
        <v>-366833136</v>
      </c>
      <c r="BJ831" s="6">
        <v>2019</v>
      </c>
      <c r="BK831" s="7">
        <f t="shared" si="30"/>
        <v>0</v>
      </c>
      <c r="BL831" s="4" t="str">
        <f t="shared" si="31"/>
        <v>Forecast Adds 20 YR</v>
      </c>
    </row>
    <row r="832" spans="1:64" hidden="1" x14ac:dyDescent="0.2">
      <c r="A832" s="4">
        <v>2020</v>
      </c>
      <c r="B832" s="4" t="s">
        <v>11</v>
      </c>
      <c r="C832" s="4" t="s">
        <v>178</v>
      </c>
      <c r="D832" s="4" t="s">
        <v>442</v>
      </c>
      <c r="E832" s="4" t="s">
        <v>461</v>
      </c>
      <c r="F832" s="4" t="s">
        <v>336</v>
      </c>
      <c r="H832" s="4">
        <v>0</v>
      </c>
      <c r="I832" s="4">
        <v>0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>
        <v>0</v>
      </c>
      <c r="Q832" s="4">
        <v>0</v>
      </c>
      <c r="R832" s="4">
        <v>0</v>
      </c>
      <c r="S832" s="4">
        <v>0</v>
      </c>
      <c r="T832" s="4">
        <v>0</v>
      </c>
      <c r="U832" s="4">
        <v>0</v>
      </c>
      <c r="V832" s="4">
        <v>0</v>
      </c>
      <c r="W832" s="4">
        <v>0</v>
      </c>
      <c r="X832" s="4">
        <v>0</v>
      </c>
      <c r="Y832" s="4">
        <v>0</v>
      </c>
      <c r="Z832" s="4">
        <v>0</v>
      </c>
      <c r="AA832" s="4">
        <v>0</v>
      </c>
      <c r="AB832" s="4">
        <v>0</v>
      </c>
      <c r="AC832" s="4">
        <v>0</v>
      </c>
      <c r="AG832" s="4" t="s">
        <v>289</v>
      </c>
      <c r="AH832" s="4" t="s">
        <v>270</v>
      </c>
      <c r="AJ832" s="4" t="s">
        <v>190</v>
      </c>
      <c r="AK832" s="4" t="s">
        <v>337</v>
      </c>
      <c r="AL832" s="4" t="s">
        <v>448</v>
      </c>
      <c r="AM832" s="4" t="s">
        <v>187</v>
      </c>
      <c r="AO832" s="4">
        <v>117</v>
      </c>
      <c r="AP832" s="4">
        <v>10</v>
      </c>
      <c r="AQ832" s="4">
        <v>8015472</v>
      </c>
      <c r="AR832" s="4">
        <v>2059</v>
      </c>
      <c r="AS832" s="4">
        <v>712</v>
      </c>
      <c r="AW832" s="4">
        <v>5</v>
      </c>
      <c r="AX832" s="4">
        <v>23</v>
      </c>
      <c r="AZ832" s="4">
        <v>3</v>
      </c>
      <c r="BA832" s="4">
        <v>1</v>
      </c>
      <c r="BB832" s="4">
        <v>102</v>
      </c>
      <c r="BC832" s="4">
        <v>0</v>
      </c>
      <c r="BD832" s="4">
        <v>0</v>
      </c>
      <c r="BE832" s="4">
        <v>0</v>
      </c>
      <c r="BF832" s="4">
        <v>-366833143</v>
      </c>
      <c r="BJ832" s="6">
        <v>2019</v>
      </c>
      <c r="BK832" s="7">
        <f t="shared" si="30"/>
        <v>0</v>
      </c>
      <c r="BL832" s="4" t="str">
        <f t="shared" si="31"/>
        <v>Oracle Software</v>
      </c>
    </row>
    <row r="833" spans="1:64" hidden="1" x14ac:dyDescent="0.2">
      <c r="A833" s="4">
        <v>2020</v>
      </c>
      <c r="B833" s="4" t="s">
        <v>11</v>
      </c>
      <c r="C833" s="4" t="s">
        <v>178</v>
      </c>
      <c r="D833" s="4" t="s">
        <v>334</v>
      </c>
      <c r="E833" s="4" t="s">
        <v>461</v>
      </c>
      <c r="F833" s="4" t="s">
        <v>336</v>
      </c>
      <c r="H833" s="4">
        <v>0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0</v>
      </c>
      <c r="T833" s="4">
        <v>0</v>
      </c>
      <c r="U833" s="4">
        <v>0</v>
      </c>
      <c r="V833" s="4">
        <v>0</v>
      </c>
      <c r="W833" s="4">
        <v>0</v>
      </c>
      <c r="X833" s="4">
        <v>0</v>
      </c>
      <c r="Y833" s="4">
        <v>0</v>
      </c>
      <c r="Z833" s="4">
        <v>0</v>
      </c>
      <c r="AA833" s="4">
        <v>0</v>
      </c>
      <c r="AB833" s="4">
        <v>0</v>
      </c>
      <c r="AC833" s="4">
        <v>0</v>
      </c>
      <c r="AG833" s="4" t="s">
        <v>289</v>
      </c>
      <c r="AH833" s="4" t="s">
        <v>270</v>
      </c>
      <c r="AJ833" s="4" t="s">
        <v>190</v>
      </c>
      <c r="AK833" s="4" t="s">
        <v>337</v>
      </c>
      <c r="AL833" s="4" t="s">
        <v>448</v>
      </c>
      <c r="AM833" s="4" t="s">
        <v>187</v>
      </c>
      <c r="AO833" s="4">
        <v>117</v>
      </c>
      <c r="AP833" s="4">
        <v>10</v>
      </c>
      <c r="AQ833" s="4">
        <v>8015103</v>
      </c>
      <c r="AR833" s="4">
        <v>2059</v>
      </c>
      <c r="AS833" s="4">
        <v>712</v>
      </c>
      <c r="AW833" s="4">
        <v>5</v>
      </c>
      <c r="AX833" s="4">
        <v>23</v>
      </c>
      <c r="AZ833" s="4">
        <v>3</v>
      </c>
      <c r="BA833" s="4">
        <v>1</v>
      </c>
      <c r="BB833" s="4">
        <v>102</v>
      </c>
      <c r="BC833" s="4">
        <v>0</v>
      </c>
      <c r="BD833" s="4">
        <v>0</v>
      </c>
      <c r="BE833" s="4">
        <v>0</v>
      </c>
      <c r="BF833" s="4">
        <v>-366833145</v>
      </c>
      <c r="BJ833" s="6">
        <v>2019</v>
      </c>
      <c r="BK833" s="7">
        <f t="shared" si="30"/>
        <v>0</v>
      </c>
      <c r="BL833" s="4" t="str">
        <f t="shared" si="31"/>
        <v>Software</v>
      </c>
    </row>
    <row r="834" spans="1:64" hidden="1" x14ac:dyDescent="0.2">
      <c r="A834" s="4">
        <v>2020</v>
      </c>
      <c r="B834" s="4" t="s">
        <v>11</v>
      </c>
      <c r="C834" s="4" t="s">
        <v>178</v>
      </c>
      <c r="D834" s="4" t="s">
        <v>428</v>
      </c>
      <c r="E834" s="4" t="s">
        <v>461</v>
      </c>
      <c r="F834" s="4" t="s">
        <v>303</v>
      </c>
      <c r="H834" s="4">
        <v>0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>
        <v>0</v>
      </c>
      <c r="Q834" s="4">
        <v>0</v>
      </c>
      <c r="R834" s="4">
        <v>0</v>
      </c>
      <c r="S834" s="4">
        <v>0</v>
      </c>
      <c r="T834" s="4">
        <v>0</v>
      </c>
      <c r="U834" s="4">
        <v>0</v>
      </c>
      <c r="V834" s="4">
        <v>0</v>
      </c>
      <c r="W834" s="4">
        <v>0</v>
      </c>
      <c r="X834" s="4">
        <v>0</v>
      </c>
      <c r="Y834" s="4">
        <v>0</v>
      </c>
      <c r="Z834" s="4">
        <v>0</v>
      </c>
      <c r="AA834" s="4">
        <v>0</v>
      </c>
      <c r="AB834" s="4">
        <v>0</v>
      </c>
      <c r="AC834" s="4">
        <v>0</v>
      </c>
      <c r="AE834" s="4" t="s">
        <v>182</v>
      </c>
      <c r="AF834" s="4" t="s">
        <v>288</v>
      </c>
      <c r="AG834" s="4" t="s">
        <v>289</v>
      </c>
      <c r="AH834" s="4" t="s">
        <v>270</v>
      </c>
      <c r="AJ834" s="4" t="s">
        <v>288</v>
      </c>
      <c r="AK834" s="4" t="s">
        <v>304</v>
      </c>
      <c r="AL834" s="4" t="s">
        <v>448</v>
      </c>
      <c r="AM834" s="4" t="s">
        <v>187</v>
      </c>
      <c r="AO834" s="4">
        <v>117</v>
      </c>
      <c r="AP834" s="4">
        <v>10</v>
      </c>
      <c r="AQ834" s="4">
        <v>8015156</v>
      </c>
      <c r="AR834" s="4">
        <v>2059</v>
      </c>
      <c r="AS834" s="4">
        <v>3</v>
      </c>
      <c r="AU834" s="4">
        <v>1</v>
      </c>
      <c r="AV834" s="4">
        <v>4</v>
      </c>
      <c r="AW834" s="4">
        <v>5</v>
      </c>
      <c r="AX834" s="4">
        <v>23</v>
      </c>
      <c r="AZ834" s="4">
        <v>1</v>
      </c>
      <c r="BA834" s="4">
        <v>3</v>
      </c>
      <c r="BB834" s="4">
        <v>102</v>
      </c>
      <c r="BC834" s="4">
        <v>0</v>
      </c>
      <c r="BD834" s="4">
        <v>0</v>
      </c>
      <c r="BE834" s="4">
        <v>0</v>
      </c>
      <c r="BF834" s="4">
        <v>-366833146</v>
      </c>
      <c r="BJ834" s="6">
        <v>2019</v>
      </c>
      <c r="BK834" s="7">
        <f t="shared" si="30"/>
        <v>0</v>
      </c>
      <c r="BL834" s="4" t="str">
        <f t="shared" si="31"/>
        <v>Synthetic Railcars</v>
      </c>
    </row>
    <row r="835" spans="1:64" hidden="1" x14ac:dyDescent="0.2">
      <c r="A835" s="4">
        <v>2020</v>
      </c>
      <c r="B835" s="4" t="s">
        <v>11</v>
      </c>
      <c r="C835" s="4" t="s">
        <v>178</v>
      </c>
      <c r="D835" s="4" t="s">
        <v>371</v>
      </c>
      <c r="E835" s="4" t="s">
        <v>461</v>
      </c>
      <c r="F835" s="4" t="s">
        <v>348</v>
      </c>
      <c r="H835" s="4">
        <v>0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>
        <v>0</v>
      </c>
      <c r="Q835" s="4">
        <v>0</v>
      </c>
      <c r="R835" s="4">
        <v>0</v>
      </c>
      <c r="S835" s="4">
        <v>0</v>
      </c>
      <c r="T835" s="4">
        <v>0</v>
      </c>
      <c r="U835" s="4">
        <v>0</v>
      </c>
      <c r="V835" s="4">
        <v>0</v>
      </c>
      <c r="W835" s="4">
        <v>0</v>
      </c>
      <c r="X835" s="4">
        <v>0</v>
      </c>
      <c r="Y835" s="4">
        <v>0</v>
      </c>
      <c r="Z835" s="4">
        <v>0</v>
      </c>
      <c r="AA835" s="4">
        <v>0</v>
      </c>
      <c r="AB835" s="4">
        <v>0</v>
      </c>
      <c r="AC835" s="4">
        <v>0</v>
      </c>
      <c r="AG835" s="4" t="s">
        <v>289</v>
      </c>
      <c r="AH835" s="4" t="s">
        <v>270</v>
      </c>
      <c r="AJ835" s="4" t="s">
        <v>288</v>
      </c>
      <c r="AK835" s="4" t="s">
        <v>349</v>
      </c>
      <c r="AL835" s="4" t="s">
        <v>448</v>
      </c>
      <c r="AM835" s="4" t="s">
        <v>187</v>
      </c>
      <c r="AO835" s="4">
        <v>117</v>
      </c>
      <c r="AP835" s="4">
        <v>10</v>
      </c>
      <c r="AQ835" s="4">
        <v>8015154</v>
      </c>
      <c r="AR835" s="4">
        <v>2059</v>
      </c>
      <c r="AS835" s="4">
        <v>2</v>
      </c>
      <c r="AW835" s="4">
        <v>5</v>
      </c>
      <c r="AX835" s="4">
        <v>23</v>
      </c>
      <c r="AZ835" s="4">
        <v>1</v>
      </c>
      <c r="BA835" s="4">
        <v>2</v>
      </c>
      <c r="BB835" s="4">
        <v>102</v>
      </c>
      <c r="BC835" s="4">
        <v>0</v>
      </c>
      <c r="BD835" s="4">
        <v>0</v>
      </c>
      <c r="BE835" s="4">
        <v>0</v>
      </c>
      <c r="BF835" s="4">
        <v>-366833148</v>
      </c>
      <c r="BJ835" s="6">
        <v>2019</v>
      </c>
      <c r="BK835" s="7">
        <f t="shared" si="30"/>
        <v>0</v>
      </c>
      <c r="BL835" s="4" t="str">
        <f t="shared" si="31"/>
        <v>Synthetic Vehicles &amp; IT</v>
      </c>
    </row>
    <row r="836" spans="1:64" hidden="1" x14ac:dyDescent="0.2">
      <c r="A836" s="4">
        <v>2020</v>
      </c>
      <c r="B836" s="4" t="s">
        <v>11</v>
      </c>
      <c r="C836" s="4" t="s">
        <v>178</v>
      </c>
      <c r="D836" s="4" t="s">
        <v>112</v>
      </c>
      <c r="E836" s="4" t="s">
        <v>461</v>
      </c>
      <c r="F836" s="4" t="s">
        <v>303</v>
      </c>
      <c r="H836" s="4">
        <v>0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>
        <v>0</v>
      </c>
      <c r="Q836" s="4">
        <v>0</v>
      </c>
      <c r="R836" s="4">
        <v>0</v>
      </c>
      <c r="S836" s="4">
        <v>0</v>
      </c>
      <c r="T836" s="4">
        <v>0</v>
      </c>
      <c r="U836" s="4">
        <v>0</v>
      </c>
      <c r="V836" s="4">
        <v>0</v>
      </c>
      <c r="W836" s="4">
        <v>0</v>
      </c>
      <c r="X836" s="4">
        <v>0</v>
      </c>
      <c r="Y836" s="4">
        <v>0</v>
      </c>
      <c r="Z836" s="4">
        <v>0</v>
      </c>
      <c r="AA836" s="4">
        <v>0</v>
      </c>
      <c r="AB836" s="4">
        <v>0</v>
      </c>
      <c r="AC836" s="4">
        <v>0</v>
      </c>
      <c r="AE836" s="4" t="s">
        <v>182</v>
      </c>
      <c r="AF836" s="4" t="s">
        <v>288</v>
      </c>
      <c r="AG836" s="4" t="s">
        <v>289</v>
      </c>
      <c r="AH836" s="4" t="s">
        <v>270</v>
      </c>
      <c r="AJ836" s="4" t="s">
        <v>288</v>
      </c>
      <c r="AK836" s="4" t="s">
        <v>304</v>
      </c>
      <c r="AL836" s="4" t="s">
        <v>448</v>
      </c>
      <c r="AM836" s="4" t="s">
        <v>187</v>
      </c>
      <c r="AO836" s="4">
        <v>117</v>
      </c>
      <c r="AP836" s="4">
        <v>10</v>
      </c>
      <c r="AQ836" s="4">
        <v>109040</v>
      </c>
      <c r="AR836" s="4">
        <v>2059</v>
      </c>
      <c r="AS836" s="4">
        <v>3</v>
      </c>
      <c r="AU836" s="4">
        <v>1</v>
      </c>
      <c r="AV836" s="4">
        <v>4</v>
      </c>
      <c r="AW836" s="4">
        <v>5</v>
      </c>
      <c r="AX836" s="4">
        <v>23</v>
      </c>
      <c r="AZ836" s="4">
        <v>1</v>
      </c>
      <c r="BA836" s="4">
        <v>3</v>
      </c>
      <c r="BB836" s="4">
        <v>102</v>
      </c>
      <c r="BC836" s="4">
        <v>0</v>
      </c>
      <c r="BD836" s="4">
        <v>0</v>
      </c>
      <c r="BE836" s="4">
        <v>0</v>
      </c>
      <c r="BF836" s="4">
        <v>-366833147</v>
      </c>
      <c r="BJ836" s="6">
        <v>2019</v>
      </c>
      <c r="BK836" s="7">
        <f t="shared" si="30"/>
        <v>0</v>
      </c>
      <c r="BL836" s="4" t="str">
        <f t="shared" si="31"/>
        <v>Utility General Plant</v>
      </c>
    </row>
    <row r="837" spans="1:64" hidden="1" x14ac:dyDescent="0.2">
      <c r="A837" s="4">
        <v>2020</v>
      </c>
      <c r="B837" s="4" t="s">
        <v>11</v>
      </c>
      <c r="C837" s="4" t="s">
        <v>178</v>
      </c>
      <c r="D837" s="4" t="s">
        <v>104</v>
      </c>
      <c r="E837" s="4" t="s">
        <v>461</v>
      </c>
      <c r="F837" s="4" t="s">
        <v>301</v>
      </c>
      <c r="H837" s="4">
        <v>0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>
        <v>0</v>
      </c>
      <c r="Q837" s="4">
        <v>0</v>
      </c>
      <c r="R837" s="4">
        <v>0</v>
      </c>
      <c r="S837" s="4">
        <v>0</v>
      </c>
      <c r="T837" s="4">
        <v>0</v>
      </c>
      <c r="U837" s="4">
        <v>0</v>
      </c>
      <c r="V837" s="4">
        <v>0</v>
      </c>
      <c r="W837" s="4">
        <v>0</v>
      </c>
      <c r="X837" s="4">
        <v>0</v>
      </c>
      <c r="Y837" s="4">
        <v>0</v>
      </c>
      <c r="Z837" s="4">
        <v>0</v>
      </c>
      <c r="AA837" s="4">
        <v>0</v>
      </c>
      <c r="AB837" s="4">
        <v>0</v>
      </c>
      <c r="AC837" s="4">
        <v>0</v>
      </c>
      <c r="AE837" s="4" t="s">
        <v>182</v>
      </c>
      <c r="AF837" s="4" t="s">
        <v>288</v>
      </c>
      <c r="AG837" s="4" t="s">
        <v>289</v>
      </c>
      <c r="AH837" s="4" t="s">
        <v>270</v>
      </c>
      <c r="AJ837" s="4" t="s">
        <v>288</v>
      </c>
      <c r="AK837" s="4" t="s">
        <v>302</v>
      </c>
      <c r="AL837" s="4" t="s">
        <v>448</v>
      </c>
      <c r="AM837" s="4" t="s">
        <v>389</v>
      </c>
      <c r="AO837" s="4">
        <v>117</v>
      </c>
      <c r="AP837" s="4">
        <v>10</v>
      </c>
      <c r="AQ837" s="4">
        <v>101030</v>
      </c>
      <c r="AR837" s="4">
        <v>2059</v>
      </c>
      <c r="AS837" s="4">
        <v>7</v>
      </c>
      <c r="AU837" s="4">
        <v>1</v>
      </c>
      <c r="AV837" s="4">
        <v>4</v>
      </c>
      <c r="AW837" s="4">
        <v>5</v>
      </c>
      <c r="AX837" s="4">
        <v>23</v>
      </c>
      <c r="AZ837" s="4">
        <v>1</v>
      </c>
      <c r="BA837" s="4">
        <v>6</v>
      </c>
      <c r="BB837" s="4">
        <v>102</v>
      </c>
      <c r="BC837" s="4">
        <v>16</v>
      </c>
      <c r="BD837" s="4">
        <v>0</v>
      </c>
      <c r="BE837" s="4">
        <v>0</v>
      </c>
      <c r="BF837" s="4">
        <v>-366833144</v>
      </c>
      <c r="BJ837" s="6">
        <v>2019</v>
      </c>
      <c r="BK837" s="7">
        <f t="shared" si="30"/>
        <v>0</v>
      </c>
      <c r="BL837" s="4" t="str">
        <f t="shared" si="31"/>
        <v>Utility Steam Production</v>
      </c>
    </row>
    <row r="838" spans="1:64" hidden="1" x14ac:dyDescent="0.2">
      <c r="A838" s="4">
        <v>2020</v>
      </c>
      <c r="B838" s="4" t="s">
        <v>11</v>
      </c>
      <c r="C838" s="4" t="s">
        <v>178</v>
      </c>
      <c r="D838" s="4" t="s">
        <v>454</v>
      </c>
      <c r="E838" s="4" t="s">
        <v>462</v>
      </c>
      <c r="F838" s="4" t="s">
        <v>318</v>
      </c>
      <c r="H838" s="4">
        <v>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>
        <v>0</v>
      </c>
      <c r="Q838" s="4">
        <v>0</v>
      </c>
      <c r="R838" s="4">
        <v>0</v>
      </c>
      <c r="S838" s="4">
        <v>0</v>
      </c>
      <c r="T838" s="4">
        <v>0</v>
      </c>
      <c r="U838" s="4">
        <v>0</v>
      </c>
      <c r="V838" s="4">
        <v>0</v>
      </c>
      <c r="W838" s="4">
        <v>0</v>
      </c>
      <c r="X838" s="4">
        <v>0</v>
      </c>
      <c r="Y838" s="4">
        <v>0</v>
      </c>
      <c r="Z838" s="4">
        <v>0</v>
      </c>
      <c r="AA838" s="4">
        <v>0</v>
      </c>
      <c r="AB838" s="4">
        <v>0</v>
      </c>
      <c r="AC838" s="4">
        <v>0</v>
      </c>
      <c r="AE838" s="4" t="s">
        <v>182</v>
      </c>
      <c r="AF838" s="4" t="s">
        <v>288</v>
      </c>
      <c r="AG838" s="4" t="s">
        <v>289</v>
      </c>
      <c r="AH838" s="4" t="s">
        <v>270</v>
      </c>
      <c r="AJ838" s="4" t="s">
        <v>288</v>
      </c>
      <c r="AK838" s="4" t="s">
        <v>304</v>
      </c>
      <c r="AL838" s="4" t="s">
        <v>448</v>
      </c>
      <c r="AM838" s="4" t="s">
        <v>187</v>
      </c>
      <c r="AO838" s="4">
        <v>117</v>
      </c>
      <c r="AP838" s="4">
        <v>10</v>
      </c>
      <c r="AQ838" s="4">
        <v>8015516</v>
      </c>
      <c r="AR838" s="4">
        <v>2089</v>
      </c>
      <c r="AS838" s="4">
        <v>75</v>
      </c>
      <c r="AU838" s="4">
        <v>1</v>
      </c>
      <c r="AV838" s="4">
        <v>4</v>
      </c>
      <c r="AW838" s="4">
        <v>5</v>
      </c>
      <c r="AX838" s="4">
        <v>23</v>
      </c>
      <c r="AZ838" s="4">
        <v>1</v>
      </c>
      <c r="BA838" s="4">
        <v>3</v>
      </c>
      <c r="BB838" s="4">
        <v>102</v>
      </c>
      <c r="BC838" s="4">
        <v>0</v>
      </c>
      <c r="BD838" s="4">
        <v>0</v>
      </c>
      <c r="BE838" s="4">
        <v>0</v>
      </c>
      <c r="BF838" s="4">
        <v>-366804853</v>
      </c>
      <c r="BJ838" s="6">
        <v>2019</v>
      </c>
      <c r="BK838" s="7">
        <f t="shared" si="30"/>
        <v>0</v>
      </c>
      <c r="BL838" s="4" t="str">
        <f t="shared" si="31"/>
        <v>Forecast Adds 20 YR</v>
      </c>
    </row>
    <row r="839" spans="1:64" hidden="1" x14ac:dyDescent="0.2">
      <c r="A839" s="4">
        <v>2020</v>
      </c>
      <c r="B839" s="4" t="s">
        <v>11</v>
      </c>
      <c r="C839" s="4" t="s">
        <v>178</v>
      </c>
      <c r="D839" s="4" t="s">
        <v>442</v>
      </c>
      <c r="E839" s="4" t="s">
        <v>462</v>
      </c>
      <c r="F839" s="4" t="s">
        <v>412</v>
      </c>
      <c r="H839" s="4">
        <v>0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>
        <v>0</v>
      </c>
      <c r="Q839" s="4">
        <v>0</v>
      </c>
      <c r="R839" s="4">
        <v>0</v>
      </c>
      <c r="S839" s="4">
        <v>0</v>
      </c>
      <c r="T839" s="4">
        <v>0</v>
      </c>
      <c r="U839" s="4">
        <v>0</v>
      </c>
      <c r="V839" s="4">
        <v>0</v>
      </c>
      <c r="W839" s="4">
        <v>0</v>
      </c>
      <c r="X839" s="4">
        <v>0</v>
      </c>
      <c r="Y839" s="4">
        <v>0</v>
      </c>
      <c r="Z839" s="4">
        <v>0</v>
      </c>
      <c r="AA839" s="4">
        <v>0</v>
      </c>
      <c r="AB839" s="4">
        <v>0</v>
      </c>
      <c r="AC839" s="4">
        <v>0</v>
      </c>
      <c r="AG839" s="4" t="s">
        <v>289</v>
      </c>
      <c r="AH839" s="4" t="s">
        <v>270</v>
      </c>
      <c r="AJ839" s="4" t="s">
        <v>190</v>
      </c>
      <c r="AK839" s="4" t="s">
        <v>337</v>
      </c>
      <c r="AL839" s="4" t="s">
        <v>448</v>
      </c>
      <c r="AM839" s="4" t="s">
        <v>187</v>
      </c>
      <c r="AO839" s="4">
        <v>117</v>
      </c>
      <c r="AP839" s="4">
        <v>10</v>
      </c>
      <c r="AQ839" s="4">
        <v>8015472</v>
      </c>
      <c r="AR839" s="4">
        <v>2089</v>
      </c>
      <c r="AS839" s="4">
        <v>2062</v>
      </c>
      <c r="AW839" s="4">
        <v>5</v>
      </c>
      <c r="AX839" s="4">
        <v>23</v>
      </c>
      <c r="AZ839" s="4">
        <v>3</v>
      </c>
      <c r="BA839" s="4">
        <v>1</v>
      </c>
      <c r="BB839" s="4">
        <v>102</v>
      </c>
      <c r="BC839" s="4">
        <v>0</v>
      </c>
      <c r="BD839" s="4">
        <v>0</v>
      </c>
      <c r="BE839" s="4">
        <v>0</v>
      </c>
      <c r="BF839" s="4">
        <v>-366804854</v>
      </c>
      <c r="BJ839" s="6">
        <v>2019</v>
      </c>
      <c r="BK839" s="7">
        <f t="shared" si="30"/>
        <v>0</v>
      </c>
      <c r="BL839" s="4" t="str">
        <f t="shared" si="31"/>
        <v>Oracle Software</v>
      </c>
    </row>
    <row r="840" spans="1:64" hidden="1" x14ac:dyDescent="0.2">
      <c r="A840" s="4">
        <v>2020</v>
      </c>
      <c r="B840" s="4" t="s">
        <v>11</v>
      </c>
      <c r="C840" s="4" t="s">
        <v>178</v>
      </c>
      <c r="D840" s="4" t="s">
        <v>334</v>
      </c>
      <c r="E840" s="4" t="s">
        <v>462</v>
      </c>
      <c r="F840" s="4" t="s">
        <v>412</v>
      </c>
      <c r="H840" s="4">
        <v>0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0</v>
      </c>
      <c r="S840" s="4">
        <v>0</v>
      </c>
      <c r="T840" s="4">
        <v>0</v>
      </c>
      <c r="U840" s="4">
        <v>0</v>
      </c>
      <c r="V840" s="4">
        <v>0</v>
      </c>
      <c r="W840" s="4">
        <v>0</v>
      </c>
      <c r="X840" s="4">
        <v>0</v>
      </c>
      <c r="Y840" s="4">
        <v>0</v>
      </c>
      <c r="Z840" s="4">
        <v>0</v>
      </c>
      <c r="AA840" s="4">
        <v>0</v>
      </c>
      <c r="AB840" s="4">
        <v>0</v>
      </c>
      <c r="AC840" s="4">
        <v>0</v>
      </c>
      <c r="AG840" s="4" t="s">
        <v>289</v>
      </c>
      <c r="AH840" s="4" t="s">
        <v>270</v>
      </c>
      <c r="AJ840" s="4" t="s">
        <v>190</v>
      </c>
      <c r="AK840" s="4" t="s">
        <v>337</v>
      </c>
      <c r="AL840" s="4" t="s">
        <v>448</v>
      </c>
      <c r="AM840" s="4" t="s">
        <v>187</v>
      </c>
      <c r="AO840" s="4">
        <v>117</v>
      </c>
      <c r="AP840" s="4">
        <v>10</v>
      </c>
      <c r="AQ840" s="4">
        <v>8015103</v>
      </c>
      <c r="AR840" s="4">
        <v>2089</v>
      </c>
      <c r="AS840" s="4">
        <v>2062</v>
      </c>
      <c r="AW840" s="4">
        <v>5</v>
      </c>
      <c r="AX840" s="4">
        <v>23</v>
      </c>
      <c r="AZ840" s="4">
        <v>3</v>
      </c>
      <c r="BA840" s="4">
        <v>1</v>
      </c>
      <c r="BB840" s="4">
        <v>102</v>
      </c>
      <c r="BC840" s="4">
        <v>0</v>
      </c>
      <c r="BD840" s="4">
        <v>0</v>
      </c>
      <c r="BE840" s="4">
        <v>0</v>
      </c>
      <c r="BF840" s="4">
        <v>-366804856</v>
      </c>
      <c r="BJ840" s="6">
        <v>2019</v>
      </c>
      <c r="BK840" s="7">
        <f t="shared" si="30"/>
        <v>0</v>
      </c>
      <c r="BL840" s="4" t="str">
        <f t="shared" si="31"/>
        <v>Software</v>
      </c>
    </row>
    <row r="841" spans="1:64" hidden="1" x14ac:dyDescent="0.2">
      <c r="A841" s="4">
        <v>2020</v>
      </c>
      <c r="B841" s="4" t="s">
        <v>11</v>
      </c>
      <c r="C841" s="4" t="s">
        <v>178</v>
      </c>
      <c r="D841" s="4" t="s">
        <v>428</v>
      </c>
      <c r="E841" s="4" t="s">
        <v>462</v>
      </c>
      <c r="F841" s="4" t="s">
        <v>318</v>
      </c>
      <c r="H841" s="4">
        <v>0</v>
      </c>
      <c r="I841" s="4">
        <v>0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0</v>
      </c>
      <c r="S841" s="4">
        <v>0</v>
      </c>
      <c r="T841" s="4">
        <v>0</v>
      </c>
      <c r="U841" s="4">
        <v>0</v>
      </c>
      <c r="V841" s="4">
        <v>0</v>
      </c>
      <c r="W841" s="4">
        <v>0</v>
      </c>
      <c r="X841" s="4">
        <v>0</v>
      </c>
      <c r="Y841" s="4">
        <v>0</v>
      </c>
      <c r="Z841" s="4">
        <v>0</v>
      </c>
      <c r="AA841" s="4">
        <v>0</v>
      </c>
      <c r="AB841" s="4">
        <v>0</v>
      </c>
      <c r="AC841" s="4">
        <v>0</v>
      </c>
      <c r="AE841" s="4" t="s">
        <v>182</v>
      </c>
      <c r="AF841" s="4" t="s">
        <v>288</v>
      </c>
      <c r="AG841" s="4" t="s">
        <v>289</v>
      </c>
      <c r="AH841" s="4" t="s">
        <v>270</v>
      </c>
      <c r="AJ841" s="4" t="s">
        <v>288</v>
      </c>
      <c r="AK841" s="4" t="s">
        <v>304</v>
      </c>
      <c r="AL841" s="4" t="s">
        <v>448</v>
      </c>
      <c r="AM841" s="4" t="s">
        <v>187</v>
      </c>
      <c r="AO841" s="4">
        <v>117</v>
      </c>
      <c r="AP841" s="4">
        <v>10</v>
      </c>
      <c r="AQ841" s="4">
        <v>8015156</v>
      </c>
      <c r="AR841" s="4">
        <v>2089</v>
      </c>
      <c r="AS841" s="4">
        <v>75</v>
      </c>
      <c r="AU841" s="4">
        <v>1</v>
      </c>
      <c r="AV841" s="4">
        <v>4</v>
      </c>
      <c r="AW841" s="4">
        <v>5</v>
      </c>
      <c r="AX841" s="4">
        <v>23</v>
      </c>
      <c r="AZ841" s="4">
        <v>1</v>
      </c>
      <c r="BA841" s="4">
        <v>3</v>
      </c>
      <c r="BB841" s="4">
        <v>102</v>
      </c>
      <c r="BC841" s="4">
        <v>0</v>
      </c>
      <c r="BD841" s="4">
        <v>0</v>
      </c>
      <c r="BE841" s="4">
        <v>0</v>
      </c>
      <c r="BF841" s="4">
        <v>-366804857</v>
      </c>
      <c r="BJ841" s="6">
        <v>2019</v>
      </c>
      <c r="BK841" s="7">
        <f t="shared" si="30"/>
        <v>0</v>
      </c>
      <c r="BL841" s="4" t="str">
        <f t="shared" si="31"/>
        <v>Synthetic Railcars</v>
      </c>
    </row>
    <row r="842" spans="1:64" hidden="1" x14ac:dyDescent="0.2">
      <c r="A842" s="4">
        <v>2020</v>
      </c>
      <c r="B842" s="4" t="s">
        <v>11</v>
      </c>
      <c r="C842" s="4" t="s">
        <v>178</v>
      </c>
      <c r="D842" s="4" t="s">
        <v>371</v>
      </c>
      <c r="E842" s="4" t="s">
        <v>462</v>
      </c>
      <c r="F842" s="4" t="s">
        <v>413</v>
      </c>
      <c r="H842" s="4">
        <v>0</v>
      </c>
      <c r="I842" s="4">
        <v>0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>
        <v>0</v>
      </c>
      <c r="Q842" s="4">
        <v>0</v>
      </c>
      <c r="R842" s="4">
        <v>0</v>
      </c>
      <c r="S842" s="4">
        <v>0</v>
      </c>
      <c r="T842" s="4">
        <v>0</v>
      </c>
      <c r="U842" s="4">
        <v>0</v>
      </c>
      <c r="V842" s="4">
        <v>0</v>
      </c>
      <c r="W842" s="4">
        <v>0</v>
      </c>
      <c r="X842" s="4">
        <v>0</v>
      </c>
      <c r="Y842" s="4">
        <v>0</v>
      </c>
      <c r="Z842" s="4">
        <v>0</v>
      </c>
      <c r="AA842" s="4">
        <v>0</v>
      </c>
      <c r="AB842" s="4">
        <v>0</v>
      </c>
      <c r="AC842" s="4">
        <v>0</v>
      </c>
      <c r="AG842" s="4" t="s">
        <v>289</v>
      </c>
      <c r="AH842" s="4" t="s">
        <v>270</v>
      </c>
      <c r="AJ842" s="4" t="s">
        <v>288</v>
      </c>
      <c r="AK842" s="4" t="s">
        <v>349</v>
      </c>
      <c r="AL842" s="4" t="s">
        <v>448</v>
      </c>
      <c r="AM842" s="4" t="s">
        <v>187</v>
      </c>
      <c r="AO842" s="4">
        <v>117</v>
      </c>
      <c r="AP842" s="4">
        <v>10</v>
      </c>
      <c r="AQ842" s="4">
        <v>8015154</v>
      </c>
      <c r="AR842" s="4">
        <v>2089</v>
      </c>
      <c r="AS842" s="4">
        <v>72</v>
      </c>
      <c r="AW842" s="4">
        <v>5</v>
      </c>
      <c r="AX842" s="4">
        <v>23</v>
      </c>
      <c r="AZ842" s="4">
        <v>1</v>
      </c>
      <c r="BA842" s="4">
        <v>2</v>
      </c>
      <c r="BB842" s="4">
        <v>102</v>
      </c>
      <c r="BC842" s="4">
        <v>0</v>
      </c>
      <c r="BD842" s="4">
        <v>0</v>
      </c>
      <c r="BE842" s="4">
        <v>0</v>
      </c>
      <c r="BF842" s="4">
        <v>-366804859</v>
      </c>
      <c r="BJ842" s="6">
        <v>2019</v>
      </c>
      <c r="BK842" s="7">
        <f t="shared" si="30"/>
        <v>0</v>
      </c>
      <c r="BL842" s="4" t="str">
        <f t="shared" si="31"/>
        <v>Synthetic Vehicles &amp; IT</v>
      </c>
    </row>
    <row r="843" spans="1:64" hidden="1" x14ac:dyDescent="0.2">
      <c r="A843" s="4">
        <v>2020</v>
      </c>
      <c r="B843" s="4" t="s">
        <v>11</v>
      </c>
      <c r="C843" s="4" t="s">
        <v>178</v>
      </c>
      <c r="D843" s="4" t="s">
        <v>112</v>
      </c>
      <c r="E843" s="4" t="s">
        <v>462</v>
      </c>
      <c r="F843" s="4" t="s">
        <v>318</v>
      </c>
      <c r="H843" s="4">
        <v>0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>
        <v>0</v>
      </c>
      <c r="Q843" s="4">
        <v>0</v>
      </c>
      <c r="R843" s="4">
        <v>0</v>
      </c>
      <c r="S843" s="4">
        <v>0</v>
      </c>
      <c r="T843" s="4">
        <v>0</v>
      </c>
      <c r="U843" s="4">
        <v>0</v>
      </c>
      <c r="V843" s="4">
        <v>0</v>
      </c>
      <c r="W843" s="4">
        <v>0</v>
      </c>
      <c r="X843" s="4">
        <v>0</v>
      </c>
      <c r="Y843" s="4">
        <v>0</v>
      </c>
      <c r="Z843" s="4">
        <v>0</v>
      </c>
      <c r="AA843" s="4">
        <v>0</v>
      </c>
      <c r="AB843" s="4">
        <v>0</v>
      </c>
      <c r="AC843" s="4">
        <v>0</v>
      </c>
      <c r="AE843" s="4" t="s">
        <v>182</v>
      </c>
      <c r="AF843" s="4" t="s">
        <v>288</v>
      </c>
      <c r="AG843" s="4" t="s">
        <v>289</v>
      </c>
      <c r="AH843" s="4" t="s">
        <v>270</v>
      </c>
      <c r="AJ843" s="4" t="s">
        <v>288</v>
      </c>
      <c r="AK843" s="4" t="s">
        <v>304</v>
      </c>
      <c r="AL843" s="4" t="s">
        <v>448</v>
      </c>
      <c r="AM843" s="4" t="s">
        <v>187</v>
      </c>
      <c r="AO843" s="4">
        <v>117</v>
      </c>
      <c r="AP843" s="4">
        <v>10</v>
      </c>
      <c r="AQ843" s="4">
        <v>109040</v>
      </c>
      <c r="AR843" s="4">
        <v>2089</v>
      </c>
      <c r="AS843" s="4">
        <v>75</v>
      </c>
      <c r="AU843" s="4">
        <v>1</v>
      </c>
      <c r="AV843" s="4">
        <v>4</v>
      </c>
      <c r="AW843" s="4">
        <v>5</v>
      </c>
      <c r="AX843" s="4">
        <v>23</v>
      </c>
      <c r="AZ843" s="4">
        <v>1</v>
      </c>
      <c r="BA843" s="4">
        <v>3</v>
      </c>
      <c r="BB843" s="4">
        <v>102</v>
      </c>
      <c r="BC843" s="4">
        <v>0</v>
      </c>
      <c r="BD843" s="4">
        <v>0</v>
      </c>
      <c r="BE843" s="4">
        <v>0</v>
      </c>
      <c r="BF843" s="4">
        <v>-366804858</v>
      </c>
      <c r="BJ843" s="6">
        <v>2019</v>
      </c>
      <c r="BK843" s="7">
        <f t="shared" si="30"/>
        <v>0</v>
      </c>
      <c r="BL843" s="4" t="str">
        <f t="shared" si="31"/>
        <v>Utility General Plant</v>
      </c>
    </row>
    <row r="844" spans="1:64" hidden="1" x14ac:dyDescent="0.2">
      <c r="A844" s="4">
        <v>2020</v>
      </c>
      <c r="B844" s="4" t="s">
        <v>11</v>
      </c>
      <c r="C844" s="4" t="s">
        <v>178</v>
      </c>
      <c r="D844" s="4" t="s">
        <v>104</v>
      </c>
      <c r="E844" s="4" t="s">
        <v>462</v>
      </c>
      <c r="F844" s="4" t="s">
        <v>319</v>
      </c>
      <c r="H844" s="4">
        <v>0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>
        <v>0</v>
      </c>
      <c r="Q844" s="4">
        <v>0</v>
      </c>
      <c r="R844" s="4">
        <v>0</v>
      </c>
      <c r="S844" s="4">
        <v>0</v>
      </c>
      <c r="T844" s="4">
        <v>0</v>
      </c>
      <c r="U844" s="4">
        <v>0</v>
      </c>
      <c r="V844" s="4">
        <v>0</v>
      </c>
      <c r="W844" s="4">
        <v>0</v>
      </c>
      <c r="X844" s="4">
        <v>0</v>
      </c>
      <c r="Y844" s="4">
        <v>0</v>
      </c>
      <c r="Z844" s="4">
        <v>0</v>
      </c>
      <c r="AA844" s="4">
        <v>0</v>
      </c>
      <c r="AB844" s="4">
        <v>0</v>
      </c>
      <c r="AC844" s="4">
        <v>0</v>
      </c>
      <c r="AE844" s="4" t="s">
        <v>182</v>
      </c>
      <c r="AF844" s="4" t="s">
        <v>288</v>
      </c>
      <c r="AG844" s="4" t="s">
        <v>289</v>
      </c>
      <c r="AH844" s="4" t="s">
        <v>270</v>
      </c>
      <c r="AJ844" s="4" t="s">
        <v>288</v>
      </c>
      <c r="AK844" s="4" t="s">
        <v>302</v>
      </c>
      <c r="AL844" s="4" t="s">
        <v>448</v>
      </c>
      <c r="AM844" s="4" t="s">
        <v>389</v>
      </c>
      <c r="AO844" s="4">
        <v>117</v>
      </c>
      <c r="AP844" s="4">
        <v>10</v>
      </c>
      <c r="AQ844" s="4">
        <v>101030</v>
      </c>
      <c r="AR844" s="4">
        <v>2089</v>
      </c>
      <c r="AS844" s="4">
        <v>63</v>
      </c>
      <c r="AU844" s="4">
        <v>1</v>
      </c>
      <c r="AV844" s="4">
        <v>4</v>
      </c>
      <c r="AW844" s="4">
        <v>5</v>
      </c>
      <c r="AX844" s="4">
        <v>23</v>
      </c>
      <c r="AZ844" s="4">
        <v>1</v>
      </c>
      <c r="BA844" s="4">
        <v>6</v>
      </c>
      <c r="BB844" s="4">
        <v>102</v>
      </c>
      <c r="BC844" s="4">
        <v>16</v>
      </c>
      <c r="BD844" s="4">
        <v>0</v>
      </c>
      <c r="BE844" s="4">
        <v>0</v>
      </c>
      <c r="BF844" s="4">
        <v>-366804855</v>
      </c>
      <c r="BJ844" s="6">
        <v>2019</v>
      </c>
      <c r="BK844" s="7">
        <f t="shared" si="30"/>
        <v>0</v>
      </c>
      <c r="BL844" s="4" t="str">
        <f t="shared" si="31"/>
        <v>Utility Steam Production</v>
      </c>
    </row>
    <row r="845" spans="1:64" hidden="1" x14ac:dyDescent="0.2">
      <c r="A845" s="4">
        <v>2020</v>
      </c>
      <c r="B845" s="4" t="s">
        <v>11</v>
      </c>
      <c r="C845" s="4" t="s">
        <v>178</v>
      </c>
      <c r="D845" s="4" t="s">
        <v>454</v>
      </c>
      <c r="E845" s="4" t="s">
        <v>463</v>
      </c>
      <c r="F845" s="4" t="s">
        <v>321</v>
      </c>
      <c r="H845" s="4">
        <v>0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0</v>
      </c>
      <c r="S845" s="4">
        <v>0</v>
      </c>
      <c r="T845" s="4">
        <v>0</v>
      </c>
      <c r="U845" s="4">
        <v>0</v>
      </c>
      <c r="V845" s="4">
        <v>0</v>
      </c>
      <c r="W845" s="4">
        <v>0</v>
      </c>
      <c r="X845" s="4">
        <v>0</v>
      </c>
      <c r="Y845" s="4">
        <v>0</v>
      </c>
      <c r="Z845" s="4">
        <v>0</v>
      </c>
      <c r="AA845" s="4">
        <v>0</v>
      </c>
      <c r="AB845" s="4">
        <v>0</v>
      </c>
      <c r="AC845" s="4">
        <v>0</v>
      </c>
      <c r="AE845" s="4" t="s">
        <v>182</v>
      </c>
      <c r="AF845" s="4" t="s">
        <v>288</v>
      </c>
      <c r="AG845" s="4" t="s">
        <v>289</v>
      </c>
      <c r="AH845" s="4" t="s">
        <v>270</v>
      </c>
      <c r="AJ845" s="4" t="s">
        <v>288</v>
      </c>
      <c r="AK845" s="4" t="s">
        <v>304</v>
      </c>
      <c r="AL845" s="4" t="s">
        <v>448</v>
      </c>
      <c r="AM845" s="4" t="s">
        <v>187</v>
      </c>
      <c r="AO845" s="4">
        <v>117</v>
      </c>
      <c r="AP845" s="4">
        <v>10</v>
      </c>
      <c r="AQ845" s="4">
        <v>8015516</v>
      </c>
      <c r="AR845" s="4">
        <v>2083</v>
      </c>
      <c r="AS845" s="4">
        <v>76</v>
      </c>
      <c r="AU845" s="4">
        <v>1</v>
      </c>
      <c r="AV845" s="4">
        <v>4</v>
      </c>
      <c r="AW845" s="4">
        <v>5</v>
      </c>
      <c r="AX845" s="4">
        <v>23</v>
      </c>
      <c r="AZ845" s="4">
        <v>1</v>
      </c>
      <c r="BA845" s="4">
        <v>3</v>
      </c>
      <c r="BB845" s="4">
        <v>102</v>
      </c>
      <c r="BC845" s="4">
        <v>0</v>
      </c>
      <c r="BD845" s="4">
        <v>0</v>
      </c>
      <c r="BE845" s="4">
        <v>0</v>
      </c>
      <c r="BF845" s="4">
        <v>-366804576</v>
      </c>
      <c r="BJ845" s="6">
        <v>2019</v>
      </c>
      <c r="BK845" s="7">
        <f t="shared" si="30"/>
        <v>0</v>
      </c>
      <c r="BL845" s="4" t="str">
        <f t="shared" si="31"/>
        <v>Forecast Adds 20 YR</v>
      </c>
    </row>
    <row r="846" spans="1:64" hidden="1" x14ac:dyDescent="0.2">
      <c r="A846" s="4">
        <v>2020</v>
      </c>
      <c r="B846" s="4" t="s">
        <v>11</v>
      </c>
      <c r="C846" s="4" t="s">
        <v>178</v>
      </c>
      <c r="D846" s="4" t="s">
        <v>442</v>
      </c>
      <c r="E846" s="4" t="s">
        <v>463</v>
      </c>
      <c r="F846" s="4" t="s">
        <v>416</v>
      </c>
      <c r="H846" s="4">
        <v>0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>
        <v>0</v>
      </c>
      <c r="Q846" s="4">
        <v>0</v>
      </c>
      <c r="R846" s="4">
        <v>0</v>
      </c>
      <c r="S846" s="4">
        <v>0</v>
      </c>
      <c r="T846" s="4">
        <v>0</v>
      </c>
      <c r="U846" s="4">
        <v>0</v>
      </c>
      <c r="V846" s="4">
        <v>0</v>
      </c>
      <c r="W846" s="4">
        <v>0</v>
      </c>
      <c r="X846" s="4">
        <v>0</v>
      </c>
      <c r="Y846" s="4">
        <v>0</v>
      </c>
      <c r="Z846" s="4">
        <v>0</v>
      </c>
      <c r="AA846" s="4">
        <v>0</v>
      </c>
      <c r="AB846" s="4">
        <v>0</v>
      </c>
      <c r="AC846" s="4">
        <v>0</v>
      </c>
      <c r="AG846" s="4" t="s">
        <v>289</v>
      </c>
      <c r="AH846" s="4" t="s">
        <v>270</v>
      </c>
      <c r="AJ846" s="4" t="s">
        <v>190</v>
      </c>
      <c r="AK846" s="4" t="s">
        <v>337</v>
      </c>
      <c r="AL846" s="4" t="s">
        <v>448</v>
      </c>
      <c r="AM846" s="4" t="s">
        <v>187</v>
      </c>
      <c r="AO846" s="4">
        <v>117</v>
      </c>
      <c r="AP846" s="4">
        <v>10</v>
      </c>
      <c r="AQ846" s="4">
        <v>8015472</v>
      </c>
      <c r="AR846" s="4">
        <v>2083</v>
      </c>
      <c r="AS846" s="4">
        <v>2063</v>
      </c>
      <c r="AW846" s="4">
        <v>5</v>
      </c>
      <c r="AX846" s="4">
        <v>23</v>
      </c>
      <c r="AZ846" s="4">
        <v>3</v>
      </c>
      <c r="BA846" s="4">
        <v>1</v>
      </c>
      <c r="BB846" s="4">
        <v>102</v>
      </c>
      <c r="BC846" s="4">
        <v>0</v>
      </c>
      <c r="BD846" s="4">
        <v>0</v>
      </c>
      <c r="BE846" s="4">
        <v>0</v>
      </c>
      <c r="BF846" s="4">
        <v>-366804577</v>
      </c>
      <c r="BJ846" s="6">
        <v>2019</v>
      </c>
      <c r="BK846" s="7">
        <f t="shared" si="30"/>
        <v>0</v>
      </c>
      <c r="BL846" s="4" t="str">
        <f t="shared" si="31"/>
        <v>Oracle Software</v>
      </c>
    </row>
    <row r="847" spans="1:64" hidden="1" x14ac:dyDescent="0.2">
      <c r="A847" s="4">
        <v>2020</v>
      </c>
      <c r="B847" s="4" t="s">
        <v>11</v>
      </c>
      <c r="C847" s="4" t="s">
        <v>178</v>
      </c>
      <c r="D847" s="4" t="s">
        <v>334</v>
      </c>
      <c r="E847" s="4" t="s">
        <v>463</v>
      </c>
      <c r="F847" s="4" t="s">
        <v>416</v>
      </c>
      <c r="H847" s="4">
        <v>0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>
        <v>0</v>
      </c>
      <c r="Q847" s="4">
        <v>0</v>
      </c>
      <c r="R847" s="4">
        <v>0</v>
      </c>
      <c r="S847" s="4">
        <v>0</v>
      </c>
      <c r="T847" s="4">
        <v>0</v>
      </c>
      <c r="U847" s="4">
        <v>0</v>
      </c>
      <c r="V847" s="4">
        <v>0</v>
      </c>
      <c r="W847" s="4">
        <v>0</v>
      </c>
      <c r="X847" s="4">
        <v>0</v>
      </c>
      <c r="Y847" s="4">
        <v>0</v>
      </c>
      <c r="Z847" s="4">
        <v>0</v>
      </c>
      <c r="AA847" s="4">
        <v>0</v>
      </c>
      <c r="AB847" s="4">
        <v>0</v>
      </c>
      <c r="AC847" s="4">
        <v>0</v>
      </c>
      <c r="AG847" s="4" t="s">
        <v>289</v>
      </c>
      <c r="AH847" s="4" t="s">
        <v>270</v>
      </c>
      <c r="AJ847" s="4" t="s">
        <v>190</v>
      </c>
      <c r="AK847" s="4" t="s">
        <v>337</v>
      </c>
      <c r="AL847" s="4" t="s">
        <v>448</v>
      </c>
      <c r="AM847" s="4" t="s">
        <v>187</v>
      </c>
      <c r="AO847" s="4">
        <v>117</v>
      </c>
      <c r="AP847" s="4">
        <v>10</v>
      </c>
      <c r="AQ847" s="4">
        <v>8015103</v>
      </c>
      <c r="AR847" s="4">
        <v>2083</v>
      </c>
      <c r="AS847" s="4">
        <v>2063</v>
      </c>
      <c r="AW847" s="4">
        <v>5</v>
      </c>
      <c r="AX847" s="4">
        <v>23</v>
      </c>
      <c r="AZ847" s="4">
        <v>3</v>
      </c>
      <c r="BA847" s="4">
        <v>1</v>
      </c>
      <c r="BB847" s="4">
        <v>102</v>
      </c>
      <c r="BC847" s="4">
        <v>0</v>
      </c>
      <c r="BD847" s="4">
        <v>0</v>
      </c>
      <c r="BE847" s="4">
        <v>0</v>
      </c>
      <c r="BF847" s="4">
        <v>-366804579</v>
      </c>
      <c r="BJ847" s="6">
        <v>2019</v>
      </c>
      <c r="BK847" s="7">
        <f t="shared" si="30"/>
        <v>0</v>
      </c>
      <c r="BL847" s="4" t="str">
        <f t="shared" si="31"/>
        <v>Software</v>
      </c>
    </row>
    <row r="848" spans="1:64" hidden="1" x14ac:dyDescent="0.2">
      <c r="A848" s="4">
        <v>2020</v>
      </c>
      <c r="B848" s="4" t="s">
        <v>11</v>
      </c>
      <c r="C848" s="4" t="s">
        <v>178</v>
      </c>
      <c r="D848" s="4" t="s">
        <v>428</v>
      </c>
      <c r="E848" s="4" t="s">
        <v>463</v>
      </c>
      <c r="F848" s="4" t="s">
        <v>321</v>
      </c>
      <c r="H848" s="4">
        <v>0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>
        <v>0</v>
      </c>
      <c r="Q848" s="4">
        <v>0</v>
      </c>
      <c r="R848" s="4">
        <v>0</v>
      </c>
      <c r="S848" s="4">
        <v>0</v>
      </c>
      <c r="T848" s="4">
        <v>0</v>
      </c>
      <c r="U848" s="4">
        <v>0</v>
      </c>
      <c r="V848" s="4">
        <v>0</v>
      </c>
      <c r="W848" s="4">
        <v>0</v>
      </c>
      <c r="X848" s="4">
        <v>0</v>
      </c>
      <c r="Y848" s="4">
        <v>0</v>
      </c>
      <c r="Z848" s="4">
        <v>0</v>
      </c>
      <c r="AA848" s="4">
        <v>0</v>
      </c>
      <c r="AB848" s="4">
        <v>0</v>
      </c>
      <c r="AC848" s="4">
        <v>0</v>
      </c>
      <c r="AE848" s="4" t="s">
        <v>182</v>
      </c>
      <c r="AF848" s="4" t="s">
        <v>288</v>
      </c>
      <c r="AG848" s="4" t="s">
        <v>289</v>
      </c>
      <c r="AH848" s="4" t="s">
        <v>270</v>
      </c>
      <c r="AJ848" s="4" t="s">
        <v>288</v>
      </c>
      <c r="AK848" s="4" t="s">
        <v>304</v>
      </c>
      <c r="AL848" s="4" t="s">
        <v>448</v>
      </c>
      <c r="AM848" s="4" t="s">
        <v>187</v>
      </c>
      <c r="AO848" s="4">
        <v>117</v>
      </c>
      <c r="AP848" s="4">
        <v>10</v>
      </c>
      <c r="AQ848" s="4">
        <v>8015156</v>
      </c>
      <c r="AR848" s="4">
        <v>2083</v>
      </c>
      <c r="AS848" s="4">
        <v>76</v>
      </c>
      <c r="AU848" s="4">
        <v>1</v>
      </c>
      <c r="AV848" s="4">
        <v>4</v>
      </c>
      <c r="AW848" s="4">
        <v>5</v>
      </c>
      <c r="AX848" s="4">
        <v>23</v>
      </c>
      <c r="AZ848" s="4">
        <v>1</v>
      </c>
      <c r="BA848" s="4">
        <v>3</v>
      </c>
      <c r="BB848" s="4">
        <v>102</v>
      </c>
      <c r="BC848" s="4">
        <v>0</v>
      </c>
      <c r="BD848" s="4">
        <v>0</v>
      </c>
      <c r="BE848" s="4">
        <v>0</v>
      </c>
      <c r="BF848" s="4">
        <v>-366804580</v>
      </c>
      <c r="BJ848" s="6">
        <v>2019</v>
      </c>
      <c r="BK848" s="7">
        <f t="shared" si="30"/>
        <v>0</v>
      </c>
      <c r="BL848" s="4" t="str">
        <f t="shared" si="31"/>
        <v>Synthetic Railcars</v>
      </c>
    </row>
    <row r="849" spans="1:64" hidden="1" x14ac:dyDescent="0.2">
      <c r="A849" s="4">
        <v>2020</v>
      </c>
      <c r="B849" s="4" t="s">
        <v>11</v>
      </c>
      <c r="C849" s="4" t="s">
        <v>178</v>
      </c>
      <c r="D849" s="4" t="s">
        <v>371</v>
      </c>
      <c r="E849" s="4" t="s">
        <v>463</v>
      </c>
      <c r="F849" s="4" t="s">
        <v>417</v>
      </c>
      <c r="H849" s="4">
        <v>0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>
        <v>0</v>
      </c>
      <c r="Q849" s="4">
        <v>0</v>
      </c>
      <c r="R849" s="4">
        <v>0</v>
      </c>
      <c r="S849" s="4">
        <v>0</v>
      </c>
      <c r="T849" s="4">
        <v>0</v>
      </c>
      <c r="U849" s="4">
        <v>0</v>
      </c>
      <c r="V849" s="4">
        <v>0</v>
      </c>
      <c r="W849" s="4">
        <v>0</v>
      </c>
      <c r="X849" s="4">
        <v>0</v>
      </c>
      <c r="Y849" s="4">
        <v>0</v>
      </c>
      <c r="Z849" s="4">
        <v>0</v>
      </c>
      <c r="AA849" s="4">
        <v>0</v>
      </c>
      <c r="AB849" s="4">
        <v>0</v>
      </c>
      <c r="AC849" s="4">
        <v>0</v>
      </c>
      <c r="AG849" s="4" t="s">
        <v>289</v>
      </c>
      <c r="AH849" s="4" t="s">
        <v>270</v>
      </c>
      <c r="AJ849" s="4" t="s">
        <v>288</v>
      </c>
      <c r="AK849" s="4" t="s">
        <v>349</v>
      </c>
      <c r="AL849" s="4" t="s">
        <v>448</v>
      </c>
      <c r="AM849" s="4" t="s">
        <v>187</v>
      </c>
      <c r="AO849" s="4">
        <v>117</v>
      </c>
      <c r="AP849" s="4">
        <v>10</v>
      </c>
      <c r="AQ849" s="4">
        <v>8015154</v>
      </c>
      <c r="AR849" s="4">
        <v>2083</v>
      </c>
      <c r="AS849" s="4">
        <v>71</v>
      </c>
      <c r="AW849" s="4">
        <v>5</v>
      </c>
      <c r="AX849" s="4">
        <v>23</v>
      </c>
      <c r="AZ849" s="4">
        <v>1</v>
      </c>
      <c r="BA849" s="4">
        <v>2</v>
      </c>
      <c r="BB849" s="4">
        <v>102</v>
      </c>
      <c r="BC849" s="4">
        <v>0</v>
      </c>
      <c r="BD849" s="4">
        <v>0</v>
      </c>
      <c r="BE849" s="4">
        <v>0</v>
      </c>
      <c r="BF849" s="4">
        <v>-366804582</v>
      </c>
      <c r="BJ849" s="6">
        <v>2019</v>
      </c>
      <c r="BK849" s="7">
        <f t="shared" si="30"/>
        <v>0</v>
      </c>
      <c r="BL849" s="4" t="str">
        <f t="shared" si="31"/>
        <v>Synthetic Vehicles &amp; IT</v>
      </c>
    </row>
    <row r="850" spans="1:64" hidden="1" x14ac:dyDescent="0.2">
      <c r="A850" s="4">
        <v>2020</v>
      </c>
      <c r="B850" s="4" t="s">
        <v>11</v>
      </c>
      <c r="C850" s="4" t="s">
        <v>178</v>
      </c>
      <c r="D850" s="4" t="s">
        <v>112</v>
      </c>
      <c r="E850" s="4" t="s">
        <v>463</v>
      </c>
      <c r="F850" s="4" t="s">
        <v>321</v>
      </c>
      <c r="H850" s="4">
        <v>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>
        <v>0</v>
      </c>
      <c r="Q850" s="4">
        <v>0</v>
      </c>
      <c r="R850" s="4">
        <v>0</v>
      </c>
      <c r="S850" s="4">
        <v>0</v>
      </c>
      <c r="T850" s="4">
        <v>0</v>
      </c>
      <c r="U850" s="4">
        <v>0</v>
      </c>
      <c r="V850" s="4">
        <v>0</v>
      </c>
      <c r="W850" s="4">
        <v>0</v>
      </c>
      <c r="X850" s="4">
        <v>0</v>
      </c>
      <c r="Y850" s="4">
        <v>0</v>
      </c>
      <c r="Z850" s="4">
        <v>0</v>
      </c>
      <c r="AA850" s="4">
        <v>0</v>
      </c>
      <c r="AB850" s="4">
        <v>0</v>
      </c>
      <c r="AC850" s="4">
        <v>0</v>
      </c>
      <c r="AE850" s="4" t="s">
        <v>182</v>
      </c>
      <c r="AF850" s="4" t="s">
        <v>288</v>
      </c>
      <c r="AG850" s="4" t="s">
        <v>289</v>
      </c>
      <c r="AH850" s="4" t="s">
        <v>270</v>
      </c>
      <c r="AJ850" s="4" t="s">
        <v>288</v>
      </c>
      <c r="AK850" s="4" t="s">
        <v>304</v>
      </c>
      <c r="AL850" s="4" t="s">
        <v>448</v>
      </c>
      <c r="AM850" s="4" t="s">
        <v>187</v>
      </c>
      <c r="AO850" s="4">
        <v>117</v>
      </c>
      <c r="AP850" s="4">
        <v>10</v>
      </c>
      <c r="AQ850" s="4">
        <v>109040</v>
      </c>
      <c r="AR850" s="4">
        <v>2083</v>
      </c>
      <c r="AS850" s="4">
        <v>76</v>
      </c>
      <c r="AU850" s="4">
        <v>1</v>
      </c>
      <c r="AV850" s="4">
        <v>4</v>
      </c>
      <c r="AW850" s="4">
        <v>5</v>
      </c>
      <c r="AX850" s="4">
        <v>23</v>
      </c>
      <c r="AZ850" s="4">
        <v>1</v>
      </c>
      <c r="BA850" s="4">
        <v>3</v>
      </c>
      <c r="BB850" s="4">
        <v>102</v>
      </c>
      <c r="BC850" s="4">
        <v>0</v>
      </c>
      <c r="BD850" s="4">
        <v>0</v>
      </c>
      <c r="BE850" s="4">
        <v>0</v>
      </c>
      <c r="BF850" s="4">
        <v>-366804581</v>
      </c>
      <c r="BJ850" s="6">
        <v>2019</v>
      </c>
      <c r="BK850" s="7">
        <f t="shared" si="30"/>
        <v>0</v>
      </c>
      <c r="BL850" s="4" t="str">
        <f t="shared" si="31"/>
        <v>Utility General Plant</v>
      </c>
    </row>
    <row r="851" spans="1:64" hidden="1" x14ac:dyDescent="0.2">
      <c r="A851" s="4">
        <v>2020</v>
      </c>
      <c r="B851" s="4" t="s">
        <v>11</v>
      </c>
      <c r="C851" s="4" t="s">
        <v>178</v>
      </c>
      <c r="D851" s="4" t="s">
        <v>104</v>
      </c>
      <c r="E851" s="4" t="s">
        <v>463</v>
      </c>
      <c r="F851" s="4" t="s">
        <v>322</v>
      </c>
      <c r="H851" s="4">
        <v>0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>
        <v>0</v>
      </c>
      <c r="Q851" s="4">
        <v>0</v>
      </c>
      <c r="R851" s="4">
        <v>0</v>
      </c>
      <c r="S851" s="4">
        <v>0</v>
      </c>
      <c r="T851" s="4">
        <v>0</v>
      </c>
      <c r="U851" s="4">
        <v>0</v>
      </c>
      <c r="V851" s="4">
        <v>0</v>
      </c>
      <c r="W851" s="4">
        <v>0</v>
      </c>
      <c r="X851" s="4">
        <v>0</v>
      </c>
      <c r="Y851" s="4">
        <v>0</v>
      </c>
      <c r="Z851" s="4">
        <v>0</v>
      </c>
      <c r="AA851" s="4">
        <v>0</v>
      </c>
      <c r="AB851" s="4">
        <v>0</v>
      </c>
      <c r="AC851" s="4">
        <v>0</v>
      </c>
      <c r="AE851" s="4" t="s">
        <v>182</v>
      </c>
      <c r="AF851" s="4" t="s">
        <v>288</v>
      </c>
      <c r="AG851" s="4" t="s">
        <v>289</v>
      </c>
      <c r="AH851" s="4" t="s">
        <v>270</v>
      </c>
      <c r="AJ851" s="4" t="s">
        <v>288</v>
      </c>
      <c r="AK851" s="4" t="s">
        <v>302</v>
      </c>
      <c r="AL851" s="4" t="s">
        <v>448</v>
      </c>
      <c r="AM851" s="4" t="s">
        <v>389</v>
      </c>
      <c r="AO851" s="4">
        <v>117</v>
      </c>
      <c r="AP851" s="4">
        <v>10</v>
      </c>
      <c r="AQ851" s="4">
        <v>101030</v>
      </c>
      <c r="AR851" s="4">
        <v>2083</v>
      </c>
      <c r="AS851" s="4">
        <v>64</v>
      </c>
      <c r="AU851" s="4">
        <v>1</v>
      </c>
      <c r="AV851" s="4">
        <v>4</v>
      </c>
      <c r="AW851" s="4">
        <v>5</v>
      </c>
      <c r="AX851" s="4">
        <v>23</v>
      </c>
      <c r="AZ851" s="4">
        <v>1</v>
      </c>
      <c r="BA851" s="4">
        <v>6</v>
      </c>
      <c r="BB851" s="4">
        <v>102</v>
      </c>
      <c r="BC851" s="4">
        <v>16</v>
      </c>
      <c r="BD851" s="4">
        <v>0</v>
      </c>
      <c r="BE851" s="4">
        <v>0</v>
      </c>
      <c r="BF851" s="4">
        <v>-366804578</v>
      </c>
      <c r="BJ851" s="6">
        <v>2019</v>
      </c>
      <c r="BK851" s="7">
        <f t="shared" si="30"/>
        <v>0</v>
      </c>
      <c r="BL851" s="4" t="str">
        <f t="shared" si="31"/>
        <v>Utility Steam Production</v>
      </c>
    </row>
    <row r="852" spans="1:64" hidden="1" x14ac:dyDescent="0.2">
      <c r="A852" s="4">
        <v>2020</v>
      </c>
      <c r="B852" s="4" t="s">
        <v>11</v>
      </c>
      <c r="C852" s="4" t="s">
        <v>178</v>
      </c>
      <c r="D852" s="4" t="s">
        <v>454</v>
      </c>
      <c r="E852" s="4" t="s">
        <v>464</v>
      </c>
      <c r="F852" s="4" t="s">
        <v>324</v>
      </c>
      <c r="H852" s="4">
        <v>0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>
        <v>0</v>
      </c>
      <c r="Q852" s="4">
        <v>0</v>
      </c>
      <c r="R852" s="4">
        <v>0</v>
      </c>
      <c r="S852" s="4">
        <v>0</v>
      </c>
      <c r="T852" s="4">
        <v>0</v>
      </c>
      <c r="U852" s="4">
        <v>0</v>
      </c>
      <c r="V852" s="4">
        <v>0</v>
      </c>
      <c r="W852" s="4">
        <v>0</v>
      </c>
      <c r="X852" s="4">
        <v>0</v>
      </c>
      <c r="Y852" s="4">
        <v>0</v>
      </c>
      <c r="Z852" s="4">
        <v>0</v>
      </c>
      <c r="AA852" s="4">
        <v>0</v>
      </c>
      <c r="AB852" s="4">
        <v>0</v>
      </c>
      <c r="AC852" s="4">
        <v>0</v>
      </c>
      <c r="AE852" s="4" t="s">
        <v>182</v>
      </c>
      <c r="AF852" s="4" t="s">
        <v>288</v>
      </c>
      <c r="AG852" s="4" t="s">
        <v>289</v>
      </c>
      <c r="AH852" s="4" t="s">
        <v>270</v>
      </c>
      <c r="AJ852" s="4" t="s">
        <v>288</v>
      </c>
      <c r="AK852" s="4" t="s">
        <v>304</v>
      </c>
      <c r="AL852" s="4" t="s">
        <v>448</v>
      </c>
      <c r="AM852" s="4" t="s">
        <v>187</v>
      </c>
      <c r="AO852" s="4">
        <v>117</v>
      </c>
      <c r="AP852" s="4">
        <v>10</v>
      </c>
      <c r="AQ852" s="4">
        <v>8015516</v>
      </c>
      <c r="AR852" s="4">
        <v>2081</v>
      </c>
      <c r="AS852" s="4">
        <v>77</v>
      </c>
      <c r="AU852" s="4">
        <v>1</v>
      </c>
      <c r="AV852" s="4">
        <v>4</v>
      </c>
      <c r="AW852" s="4">
        <v>5</v>
      </c>
      <c r="AX852" s="4">
        <v>23</v>
      </c>
      <c r="AZ852" s="4">
        <v>1</v>
      </c>
      <c r="BA852" s="4">
        <v>3</v>
      </c>
      <c r="BB852" s="4">
        <v>102</v>
      </c>
      <c r="BC852" s="4">
        <v>0</v>
      </c>
      <c r="BD852" s="4">
        <v>0</v>
      </c>
      <c r="BE852" s="4">
        <v>0</v>
      </c>
      <c r="BF852" s="4">
        <v>-366804299</v>
      </c>
      <c r="BJ852" s="6">
        <v>2019</v>
      </c>
      <c r="BK852" s="7">
        <f t="shared" si="30"/>
        <v>0</v>
      </c>
      <c r="BL852" s="4" t="str">
        <f t="shared" si="31"/>
        <v>Forecast Adds 20 YR</v>
      </c>
    </row>
    <row r="853" spans="1:64" hidden="1" x14ac:dyDescent="0.2">
      <c r="A853" s="4">
        <v>2020</v>
      </c>
      <c r="B853" s="4" t="s">
        <v>11</v>
      </c>
      <c r="C853" s="4" t="s">
        <v>178</v>
      </c>
      <c r="D853" s="4" t="s">
        <v>442</v>
      </c>
      <c r="E853" s="4" t="s">
        <v>464</v>
      </c>
      <c r="F853" s="4" t="s">
        <v>420</v>
      </c>
      <c r="H853" s="4">
        <v>0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>
        <v>0</v>
      </c>
      <c r="Q853" s="4">
        <v>0</v>
      </c>
      <c r="R853" s="4">
        <v>0</v>
      </c>
      <c r="S853" s="4">
        <v>0</v>
      </c>
      <c r="T853" s="4">
        <v>0</v>
      </c>
      <c r="U853" s="4">
        <v>0</v>
      </c>
      <c r="V853" s="4">
        <v>0</v>
      </c>
      <c r="W853" s="4">
        <v>0</v>
      </c>
      <c r="X853" s="4">
        <v>0</v>
      </c>
      <c r="Y853" s="4">
        <v>0</v>
      </c>
      <c r="Z853" s="4">
        <v>0</v>
      </c>
      <c r="AA853" s="4">
        <v>0</v>
      </c>
      <c r="AB853" s="4">
        <v>0</v>
      </c>
      <c r="AC853" s="4">
        <v>0</v>
      </c>
      <c r="AG853" s="4" t="s">
        <v>289</v>
      </c>
      <c r="AH853" s="4" t="s">
        <v>270</v>
      </c>
      <c r="AJ853" s="4" t="s">
        <v>190</v>
      </c>
      <c r="AK853" s="4" t="s">
        <v>337</v>
      </c>
      <c r="AL853" s="4" t="s">
        <v>448</v>
      </c>
      <c r="AM853" s="4" t="s">
        <v>187</v>
      </c>
      <c r="AO853" s="4">
        <v>117</v>
      </c>
      <c r="AP853" s="4">
        <v>10</v>
      </c>
      <c r="AQ853" s="4">
        <v>8015472</v>
      </c>
      <c r="AR853" s="4">
        <v>2081</v>
      </c>
      <c r="AS853" s="4">
        <v>477</v>
      </c>
      <c r="AW853" s="4">
        <v>5</v>
      </c>
      <c r="AX853" s="4">
        <v>23</v>
      </c>
      <c r="AZ853" s="4">
        <v>3</v>
      </c>
      <c r="BA853" s="4">
        <v>1</v>
      </c>
      <c r="BB853" s="4">
        <v>102</v>
      </c>
      <c r="BC853" s="4">
        <v>0</v>
      </c>
      <c r="BD853" s="4">
        <v>0</v>
      </c>
      <c r="BE853" s="4">
        <v>0</v>
      </c>
      <c r="BF853" s="4">
        <v>-366804300</v>
      </c>
      <c r="BJ853" s="6">
        <v>2019</v>
      </c>
      <c r="BK853" s="7">
        <f t="shared" si="30"/>
        <v>0</v>
      </c>
      <c r="BL853" s="4" t="str">
        <f t="shared" si="31"/>
        <v>Oracle Software</v>
      </c>
    </row>
    <row r="854" spans="1:64" hidden="1" x14ac:dyDescent="0.2">
      <c r="A854" s="4">
        <v>2020</v>
      </c>
      <c r="B854" s="4" t="s">
        <v>11</v>
      </c>
      <c r="C854" s="4" t="s">
        <v>178</v>
      </c>
      <c r="D854" s="4" t="s">
        <v>334</v>
      </c>
      <c r="E854" s="4" t="s">
        <v>464</v>
      </c>
      <c r="F854" s="4" t="s">
        <v>420</v>
      </c>
      <c r="H854" s="4">
        <v>0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>
        <v>0</v>
      </c>
      <c r="Q854" s="4">
        <v>0</v>
      </c>
      <c r="R854" s="4">
        <v>0</v>
      </c>
      <c r="S854" s="4">
        <v>0</v>
      </c>
      <c r="T854" s="4">
        <v>0</v>
      </c>
      <c r="U854" s="4">
        <v>0</v>
      </c>
      <c r="V854" s="4">
        <v>0</v>
      </c>
      <c r="W854" s="4">
        <v>0</v>
      </c>
      <c r="X854" s="4">
        <v>0</v>
      </c>
      <c r="Y854" s="4">
        <v>0</v>
      </c>
      <c r="Z854" s="4">
        <v>0</v>
      </c>
      <c r="AA854" s="4">
        <v>0</v>
      </c>
      <c r="AB854" s="4">
        <v>0</v>
      </c>
      <c r="AC854" s="4">
        <v>0</v>
      </c>
      <c r="AG854" s="4" t="s">
        <v>289</v>
      </c>
      <c r="AH854" s="4" t="s">
        <v>270</v>
      </c>
      <c r="AJ854" s="4" t="s">
        <v>190</v>
      </c>
      <c r="AK854" s="4" t="s">
        <v>337</v>
      </c>
      <c r="AL854" s="4" t="s">
        <v>448</v>
      </c>
      <c r="AM854" s="4" t="s">
        <v>187</v>
      </c>
      <c r="AO854" s="4">
        <v>117</v>
      </c>
      <c r="AP854" s="4">
        <v>10</v>
      </c>
      <c r="AQ854" s="4">
        <v>8015103</v>
      </c>
      <c r="AR854" s="4">
        <v>2081</v>
      </c>
      <c r="AS854" s="4">
        <v>477</v>
      </c>
      <c r="AW854" s="4">
        <v>5</v>
      </c>
      <c r="AX854" s="4">
        <v>23</v>
      </c>
      <c r="AZ854" s="4">
        <v>3</v>
      </c>
      <c r="BA854" s="4">
        <v>1</v>
      </c>
      <c r="BB854" s="4">
        <v>102</v>
      </c>
      <c r="BC854" s="4">
        <v>0</v>
      </c>
      <c r="BD854" s="4">
        <v>0</v>
      </c>
      <c r="BE854" s="4">
        <v>0</v>
      </c>
      <c r="BF854" s="4">
        <v>-366804302</v>
      </c>
      <c r="BJ854" s="6">
        <v>2019</v>
      </c>
      <c r="BK854" s="7">
        <f t="shared" si="30"/>
        <v>0</v>
      </c>
      <c r="BL854" s="4" t="str">
        <f t="shared" si="31"/>
        <v>Software</v>
      </c>
    </row>
    <row r="855" spans="1:64" hidden="1" x14ac:dyDescent="0.2">
      <c r="A855" s="4">
        <v>2020</v>
      </c>
      <c r="B855" s="4" t="s">
        <v>11</v>
      </c>
      <c r="C855" s="4" t="s">
        <v>178</v>
      </c>
      <c r="D855" s="4" t="s">
        <v>428</v>
      </c>
      <c r="E855" s="4" t="s">
        <v>464</v>
      </c>
      <c r="F855" s="4" t="s">
        <v>324</v>
      </c>
      <c r="H855" s="4">
        <v>0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>
        <v>0</v>
      </c>
      <c r="Q855" s="4">
        <v>0</v>
      </c>
      <c r="R855" s="4">
        <v>0</v>
      </c>
      <c r="S855" s="4">
        <v>0</v>
      </c>
      <c r="T855" s="4">
        <v>0</v>
      </c>
      <c r="U855" s="4">
        <v>0</v>
      </c>
      <c r="V855" s="4">
        <v>0</v>
      </c>
      <c r="W855" s="4">
        <v>0</v>
      </c>
      <c r="X855" s="4">
        <v>0</v>
      </c>
      <c r="Y855" s="4">
        <v>0</v>
      </c>
      <c r="Z855" s="4">
        <v>0</v>
      </c>
      <c r="AA855" s="4">
        <v>0</v>
      </c>
      <c r="AB855" s="4">
        <v>0</v>
      </c>
      <c r="AC855" s="4">
        <v>0</v>
      </c>
      <c r="AE855" s="4" t="s">
        <v>182</v>
      </c>
      <c r="AF855" s="4" t="s">
        <v>288</v>
      </c>
      <c r="AG855" s="4" t="s">
        <v>289</v>
      </c>
      <c r="AH855" s="4" t="s">
        <v>270</v>
      </c>
      <c r="AJ855" s="4" t="s">
        <v>288</v>
      </c>
      <c r="AK855" s="4" t="s">
        <v>304</v>
      </c>
      <c r="AL855" s="4" t="s">
        <v>448</v>
      </c>
      <c r="AM855" s="4" t="s">
        <v>187</v>
      </c>
      <c r="AO855" s="4">
        <v>117</v>
      </c>
      <c r="AP855" s="4">
        <v>10</v>
      </c>
      <c r="AQ855" s="4">
        <v>8015156</v>
      </c>
      <c r="AR855" s="4">
        <v>2081</v>
      </c>
      <c r="AS855" s="4">
        <v>77</v>
      </c>
      <c r="AU855" s="4">
        <v>1</v>
      </c>
      <c r="AV855" s="4">
        <v>4</v>
      </c>
      <c r="AW855" s="4">
        <v>5</v>
      </c>
      <c r="AX855" s="4">
        <v>23</v>
      </c>
      <c r="AZ855" s="4">
        <v>1</v>
      </c>
      <c r="BA855" s="4">
        <v>3</v>
      </c>
      <c r="BB855" s="4">
        <v>102</v>
      </c>
      <c r="BC855" s="4">
        <v>0</v>
      </c>
      <c r="BD855" s="4">
        <v>0</v>
      </c>
      <c r="BE855" s="4">
        <v>0</v>
      </c>
      <c r="BF855" s="4">
        <v>-366804303</v>
      </c>
      <c r="BJ855" s="6">
        <v>2019</v>
      </c>
      <c r="BK855" s="7">
        <f t="shared" si="30"/>
        <v>0</v>
      </c>
      <c r="BL855" s="4" t="str">
        <f t="shared" si="31"/>
        <v>Synthetic Railcars</v>
      </c>
    </row>
    <row r="856" spans="1:64" hidden="1" x14ac:dyDescent="0.2">
      <c r="A856" s="4">
        <v>2020</v>
      </c>
      <c r="B856" s="4" t="s">
        <v>11</v>
      </c>
      <c r="C856" s="4" t="s">
        <v>178</v>
      </c>
      <c r="D856" s="4" t="s">
        <v>371</v>
      </c>
      <c r="E856" s="4" t="s">
        <v>464</v>
      </c>
      <c r="F856" s="4" t="s">
        <v>421</v>
      </c>
      <c r="H856" s="4">
        <v>0</v>
      </c>
      <c r="I856" s="4">
        <v>0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>
        <v>0</v>
      </c>
      <c r="Q856" s="4">
        <v>0</v>
      </c>
      <c r="R856" s="4">
        <v>0</v>
      </c>
      <c r="S856" s="4">
        <v>0</v>
      </c>
      <c r="T856" s="4">
        <v>0</v>
      </c>
      <c r="U856" s="4">
        <v>0</v>
      </c>
      <c r="V856" s="4">
        <v>0</v>
      </c>
      <c r="W856" s="4">
        <v>0</v>
      </c>
      <c r="X856" s="4">
        <v>0</v>
      </c>
      <c r="Y856" s="4">
        <v>0</v>
      </c>
      <c r="Z856" s="4">
        <v>0</v>
      </c>
      <c r="AA856" s="4">
        <v>0</v>
      </c>
      <c r="AB856" s="4">
        <v>0</v>
      </c>
      <c r="AC856" s="4">
        <v>0</v>
      </c>
      <c r="AG856" s="4" t="s">
        <v>289</v>
      </c>
      <c r="AH856" s="4" t="s">
        <v>270</v>
      </c>
      <c r="AJ856" s="4" t="s">
        <v>288</v>
      </c>
      <c r="AK856" s="4" t="s">
        <v>349</v>
      </c>
      <c r="AL856" s="4" t="s">
        <v>448</v>
      </c>
      <c r="AM856" s="4" t="s">
        <v>187</v>
      </c>
      <c r="AO856" s="4">
        <v>117</v>
      </c>
      <c r="AP856" s="4">
        <v>10</v>
      </c>
      <c r="AQ856" s="4">
        <v>8015154</v>
      </c>
      <c r="AR856" s="4">
        <v>2081</v>
      </c>
      <c r="AS856" s="4">
        <v>73</v>
      </c>
      <c r="AW856" s="4">
        <v>5</v>
      </c>
      <c r="AX856" s="4">
        <v>23</v>
      </c>
      <c r="AZ856" s="4">
        <v>1</v>
      </c>
      <c r="BA856" s="4">
        <v>2</v>
      </c>
      <c r="BB856" s="4">
        <v>102</v>
      </c>
      <c r="BC856" s="4">
        <v>0</v>
      </c>
      <c r="BD856" s="4">
        <v>0</v>
      </c>
      <c r="BE856" s="4">
        <v>0</v>
      </c>
      <c r="BF856" s="4">
        <v>-366804305</v>
      </c>
      <c r="BJ856" s="6">
        <v>2019</v>
      </c>
      <c r="BK856" s="7">
        <f t="shared" si="30"/>
        <v>0</v>
      </c>
      <c r="BL856" s="4" t="str">
        <f t="shared" si="31"/>
        <v>Synthetic Vehicles &amp; IT</v>
      </c>
    </row>
    <row r="857" spans="1:64" hidden="1" x14ac:dyDescent="0.2">
      <c r="A857" s="4">
        <v>2020</v>
      </c>
      <c r="B857" s="4" t="s">
        <v>11</v>
      </c>
      <c r="C857" s="4" t="s">
        <v>178</v>
      </c>
      <c r="D857" s="4" t="s">
        <v>112</v>
      </c>
      <c r="E857" s="4" t="s">
        <v>464</v>
      </c>
      <c r="F857" s="4" t="s">
        <v>324</v>
      </c>
      <c r="H857" s="4">
        <v>0</v>
      </c>
      <c r="I857" s="4">
        <v>0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>
        <v>0</v>
      </c>
      <c r="Q857" s="4">
        <v>0</v>
      </c>
      <c r="R857" s="4">
        <v>0</v>
      </c>
      <c r="S857" s="4">
        <v>0</v>
      </c>
      <c r="T857" s="4">
        <v>0</v>
      </c>
      <c r="U857" s="4">
        <v>0</v>
      </c>
      <c r="V857" s="4">
        <v>0</v>
      </c>
      <c r="W857" s="4">
        <v>0</v>
      </c>
      <c r="X857" s="4">
        <v>0</v>
      </c>
      <c r="Y857" s="4">
        <v>0</v>
      </c>
      <c r="Z857" s="4">
        <v>0</v>
      </c>
      <c r="AA857" s="4">
        <v>0</v>
      </c>
      <c r="AB857" s="4">
        <v>0</v>
      </c>
      <c r="AC857" s="4">
        <v>0</v>
      </c>
      <c r="AE857" s="4" t="s">
        <v>182</v>
      </c>
      <c r="AF857" s="4" t="s">
        <v>288</v>
      </c>
      <c r="AG857" s="4" t="s">
        <v>289</v>
      </c>
      <c r="AH857" s="4" t="s">
        <v>270</v>
      </c>
      <c r="AJ857" s="4" t="s">
        <v>288</v>
      </c>
      <c r="AK857" s="4" t="s">
        <v>304</v>
      </c>
      <c r="AL857" s="4" t="s">
        <v>448</v>
      </c>
      <c r="AM857" s="4" t="s">
        <v>187</v>
      </c>
      <c r="AO857" s="4">
        <v>117</v>
      </c>
      <c r="AP857" s="4">
        <v>10</v>
      </c>
      <c r="AQ857" s="4">
        <v>109040</v>
      </c>
      <c r="AR857" s="4">
        <v>2081</v>
      </c>
      <c r="AS857" s="4">
        <v>77</v>
      </c>
      <c r="AU857" s="4">
        <v>1</v>
      </c>
      <c r="AV857" s="4">
        <v>4</v>
      </c>
      <c r="AW857" s="4">
        <v>5</v>
      </c>
      <c r="AX857" s="4">
        <v>23</v>
      </c>
      <c r="AZ857" s="4">
        <v>1</v>
      </c>
      <c r="BA857" s="4">
        <v>3</v>
      </c>
      <c r="BB857" s="4">
        <v>102</v>
      </c>
      <c r="BC857" s="4">
        <v>0</v>
      </c>
      <c r="BD857" s="4">
        <v>0</v>
      </c>
      <c r="BE857" s="4">
        <v>0</v>
      </c>
      <c r="BF857" s="4">
        <v>-366804304</v>
      </c>
      <c r="BJ857" s="6">
        <v>2019</v>
      </c>
      <c r="BK857" s="7">
        <f t="shared" si="30"/>
        <v>0</v>
      </c>
      <c r="BL857" s="4" t="str">
        <f t="shared" si="31"/>
        <v>Utility General Plant</v>
      </c>
    </row>
    <row r="858" spans="1:64" hidden="1" x14ac:dyDescent="0.2">
      <c r="A858" s="4">
        <v>2020</v>
      </c>
      <c r="B858" s="4" t="s">
        <v>11</v>
      </c>
      <c r="C858" s="4" t="s">
        <v>178</v>
      </c>
      <c r="D858" s="4" t="s">
        <v>104</v>
      </c>
      <c r="E858" s="4" t="s">
        <v>464</v>
      </c>
      <c r="F858" s="4" t="s">
        <v>325</v>
      </c>
      <c r="H858" s="4">
        <v>0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>
        <v>0</v>
      </c>
      <c r="Q858" s="4">
        <v>0</v>
      </c>
      <c r="R858" s="4">
        <v>0</v>
      </c>
      <c r="S858" s="4">
        <v>0</v>
      </c>
      <c r="T858" s="4">
        <v>0</v>
      </c>
      <c r="U858" s="4">
        <v>0</v>
      </c>
      <c r="V858" s="4">
        <v>0</v>
      </c>
      <c r="W858" s="4">
        <v>0</v>
      </c>
      <c r="X858" s="4">
        <v>0</v>
      </c>
      <c r="Y858" s="4">
        <v>0</v>
      </c>
      <c r="Z858" s="4">
        <v>0</v>
      </c>
      <c r="AA858" s="4">
        <v>0</v>
      </c>
      <c r="AB858" s="4">
        <v>0</v>
      </c>
      <c r="AC858" s="4">
        <v>0</v>
      </c>
      <c r="AE858" s="4" t="s">
        <v>182</v>
      </c>
      <c r="AF858" s="4" t="s">
        <v>288</v>
      </c>
      <c r="AG858" s="4" t="s">
        <v>289</v>
      </c>
      <c r="AH858" s="4" t="s">
        <v>270</v>
      </c>
      <c r="AJ858" s="4" t="s">
        <v>288</v>
      </c>
      <c r="AK858" s="4" t="s">
        <v>302</v>
      </c>
      <c r="AL858" s="4" t="s">
        <v>448</v>
      </c>
      <c r="AM858" s="4" t="s">
        <v>389</v>
      </c>
      <c r="AO858" s="4">
        <v>117</v>
      </c>
      <c r="AP858" s="4">
        <v>10</v>
      </c>
      <c r="AQ858" s="4">
        <v>101030</v>
      </c>
      <c r="AR858" s="4">
        <v>2081</v>
      </c>
      <c r="AS858" s="4">
        <v>65</v>
      </c>
      <c r="AU858" s="4">
        <v>1</v>
      </c>
      <c r="AV858" s="4">
        <v>4</v>
      </c>
      <c r="AW858" s="4">
        <v>5</v>
      </c>
      <c r="AX858" s="4">
        <v>23</v>
      </c>
      <c r="AZ858" s="4">
        <v>1</v>
      </c>
      <c r="BA858" s="4">
        <v>6</v>
      </c>
      <c r="BB858" s="4">
        <v>102</v>
      </c>
      <c r="BC858" s="4">
        <v>16</v>
      </c>
      <c r="BD858" s="4">
        <v>0</v>
      </c>
      <c r="BE858" s="4">
        <v>0</v>
      </c>
      <c r="BF858" s="4">
        <v>-366804301</v>
      </c>
      <c r="BJ858" s="6">
        <v>2019</v>
      </c>
      <c r="BK858" s="7">
        <f t="shared" si="30"/>
        <v>0</v>
      </c>
      <c r="BL858" s="4" t="str">
        <f t="shared" si="31"/>
        <v>Utility Steam Production</v>
      </c>
    </row>
    <row r="859" spans="1:64" hidden="1" x14ac:dyDescent="0.2">
      <c r="A859" s="4">
        <v>2020</v>
      </c>
      <c r="B859" s="4" t="s">
        <v>11</v>
      </c>
      <c r="C859" s="4" t="s">
        <v>178</v>
      </c>
      <c r="D859" s="4" t="s">
        <v>454</v>
      </c>
      <c r="E859" s="4" t="s">
        <v>465</v>
      </c>
      <c r="F859" s="4" t="s">
        <v>327</v>
      </c>
      <c r="H859" s="4">
        <v>0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>
        <v>0</v>
      </c>
      <c r="Q859" s="4">
        <v>0</v>
      </c>
      <c r="R859" s="4">
        <v>0</v>
      </c>
      <c r="S859" s="4">
        <v>0</v>
      </c>
      <c r="T859" s="4">
        <v>0</v>
      </c>
      <c r="U859" s="4">
        <v>0</v>
      </c>
      <c r="V859" s="4">
        <v>0</v>
      </c>
      <c r="W859" s="4">
        <v>0</v>
      </c>
      <c r="X859" s="4">
        <v>0</v>
      </c>
      <c r="Y859" s="4">
        <v>0</v>
      </c>
      <c r="Z859" s="4">
        <v>0</v>
      </c>
      <c r="AA859" s="4">
        <v>0</v>
      </c>
      <c r="AB859" s="4">
        <v>0</v>
      </c>
      <c r="AC859" s="4">
        <v>0</v>
      </c>
      <c r="AE859" s="4" t="s">
        <v>182</v>
      </c>
      <c r="AF859" s="4" t="s">
        <v>288</v>
      </c>
      <c r="AG859" s="4" t="s">
        <v>289</v>
      </c>
      <c r="AH859" s="4" t="s">
        <v>270</v>
      </c>
      <c r="AJ859" s="4" t="s">
        <v>288</v>
      </c>
      <c r="AK859" s="4" t="s">
        <v>304</v>
      </c>
      <c r="AL859" s="4" t="s">
        <v>448</v>
      </c>
      <c r="AM859" s="4" t="s">
        <v>187</v>
      </c>
      <c r="AO859" s="4">
        <v>117</v>
      </c>
      <c r="AP859" s="4">
        <v>10</v>
      </c>
      <c r="AQ859" s="4">
        <v>8015516</v>
      </c>
      <c r="AR859" s="4">
        <v>2090</v>
      </c>
      <c r="AS859" s="4">
        <v>78</v>
      </c>
      <c r="AU859" s="4">
        <v>1</v>
      </c>
      <c r="AV859" s="4">
        <v>4</v>
      </c>
      <c r="AW859" s="4">
        <v>5</v>
      </c>
      <c r="AX859" s="4">
        <v>23</v>
      </c>
      <c r="AZ859" s="4">
        <v>1</v>
      </c>
      <c r="BA859" s="4">
        <v>3</v>
      </c>
      <c r="BB859" s="4">
        <v>102</v>
      </c>
      <c r="BC859" s="4">
        <v>0</v>
      </c>
      <c r="BD859" s="4">
        <v>0</v>
      </c>
      <c r="BE859" s="4">
        <v>0</v>
      </c>
      <c r="BF859" s="4">
        <v>-366804022</v>
      </c>
      <c r="BJ859" s="6">
        <v>2019</v>
      </c>
      <c r="BK859" s="7">
        <f t="shared" si="30"/>
        <v>0</v>
      </c>
      <c r="BL859" s="4" t="str">
        <f t="shared" si="31"/>
        <v>Forecast Adds 20 YR</v>
      </c>
    </row>
    <row r="860" spans="1:64" hidden="1" x14ac:dyDescent="0.2">
      <c r="A860" s="4">
        <v>2020</v>
      </c>
      <c r="B860" s="4" t="s">
        <v>11</v>
      </c>
      <c r="C860" s="4" t="s">
        <v>178</v>
      </c>
      <c r="D860" s="4" t="s">
        <v>442</v>
      </c>
      <c r="E860" s="4" t="s">
        <v>465</v>
      </c>
      <c r="F860" s="4" t="s">
        <v>425</v>
      </c>
      <c r="H860" s="4">
        <v>0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>
        <v>0</v>
      </c>
      <c r="Q860" s="4">
        <v>0</v>
      </c>
      <c r="R860" s="4">
        <v>0</v>
      </c>
      <c r="S860" s="4">
        <v>0</v>
      </c>
      <c r="T860" s="4">
        <v>0</v>
      </c>
      <c r="U860" s="4">
        <v>0</v>
      </c>
      <c r="V860" s="4">
        <v>0</v>
      </c>
      <c r="W860" s="4">
        <v>0</v>
      </c>
      <c r="X860" s="4">
        <v>0</v>
      </c>
      <c r="Y860" s="4">
        <v>0</v>
      </c>
      <c r="Z860" s="4">
        <v>0</v>
      </c>
      <c r="AA860" s="4">
        <v>0</v>
      </c>
      <c r="AB860" s="4">
        <v>0</v>
      </c>
      <c r="AC860" s="4">
        <v>0</v>
      </c>
      <c r="AG860" s="4" t="s">
        <v>289</v>
      </c>
      <c r="AH860" s="4" t="s">
        <v>270</v>
      </c>
      <c r="AJ860" s="4" t="s">
        <v>190</v>
      </c>
      <c r="AK860" s="4" t="s">
        <v>337</v>
      </c>
      <c r="AL860" s="4" t="s">
        <v>448</v>
      </c>
      <c r="AM860" s="4" t="s">
        <v>187</v>
      </c>
      <c r="AO860" s="4">
        <v>117</v>
      </c>
      <c r="AP860" s="4">
        <v>10</v>
      </c>
      <c r="AQ860" s="4">
        <v>8015472</v>
      </c>
      <c r="AR860" s="4">
        <v>2090</v>
      </c>
      <c r="AS860" s="4">
        <v>2064</v>
      </c>
      <c r="AW860" s="4">
        <v>5</v>
      </c>
      <c r="AX860" s="4">
        <v>23</v>
      </c>
      <c r="AZ860" s="4">
        <v>3</v>
      </c>
      <c r="BA860" s="4">
        <v>1</v>
      </c>
      <c r="BB860" s="4">
        <v>102</v>
      </c>
      <c r="BC860" s="4">
        <v>0</v>
      </c>
      <c r="BD860" s="4">
        <v>0</v>
      </c>
      <c r="BE860" s="4">
        <v>0</v>
      </c>
      <c r="BF860" s="4">
        <v>-366804023</v>
      </c>
      <c r="BJ860" s="6">
        <v>2019</v>
      </c>
      <c r="BK860" s="7">
        <f t="shared" si="30"/>
        <v>0</v>
      </c>
      <c r="BL860" s="4" t="str">
        <f t="shared" si="31"/>
        <v>Oracle Software</v>
      </c>
    </row>
    <row r="861" spans="1:64" hidden="1" x14ac:dyDescent="0.2">
      <c r="A861" s="4">
        <v>2020</v>
      </c>
      <c r="B861" s="4" t="s">
        <v>11</v>
      </c>
      <c r="C861" s="4" t="s">
        <v>178</v>
      </c>
      <c r="D861" s="4" t="s">
        <v>334</v>
      </c>
      <c r="E861" s="4" t="s">
        <v>465</v>
      </c>
      <c r="F861" s="4" t="s">
        <v>425</v>
      </c>
      <c r="H861" s="4">
        <v>0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>
        <v>0</v>
      </c>
      <c r="Q861" s="4">
        <v>0</v>
      </c>
      <c r="R861" s="4">
        <v>0</v>
      </c>
      <c r="S861" s="4">
        <v>0</v>
      </c>
      <c r="T861" s="4">
        <v>0</v>
      </c>
      <c r="U861" s="4">
        <v>0</v>
      </c>
      <c r="V861" s="4">
        <v>0</v>
      </c>
      <c r="W861" s="4">
        <v>0</v>
      </c>
      <c r="X861" s="4">
        <v>0</v>
      </c>
      <c r="Y861" s="4">
        <v>0</v>
      </c>
      <c r="Z861" s="4">
        <v>0</v>
      </c>
      <c r="AA861" s="4">
        <v>0</v>
      </c>
      <c r="AB861" s="4">
        <v>0</v>
      </c>
      <c r="AC861" s="4">
        <v>0</v>
      </c>
      <c r="AG861" s="4" t="s">
        <v>289</v>
      </c>
      <c r="AH861" s="4" t="s">
        <v>270</v>
      </c>
      <c r="AJ861" s="4" t="s">
        <v>190</v>
      </c>
      <c r="AK861" s="4" t="s">
        <v>337</v>
      </c>
      <c r="AL861" s="4" t="s">
        <v>448</v>
      </c>
      <c r="AM861" s="4" t="s">
        <v>187</v>
      </c>
      <c r="AO861" s="4">
        <v>117</v>
      </c>
      <c r="AP861" s="4">
        <v>10</v>
      </c>
      <c r="AQ861" s="4">
        <v>8015103</v>
      </c>
      <c r="AR861" s="4">
        <v>2090</v>
      </c>
      <c r="AS861" s="4">
        <v>2064</v>
      </c>
      <c r="AW861" s="4">
        <v>5</v>
      </c>
      <c r="AX861" s="4">
        <v>23</v>
      </c>
      <c r="AZ861" s="4">
        <v>3</v>
      </c>
      <c r="BA861" s="4">
        <v>1</v>
      </c>
      <c r="BB861" s="4">
        <v>102</v>
      </c>
      <c r="BC861" s="4">
        <v>0</v>
      </c>
      <c r="BD861" s="4">
        <v>0</v>
      </c>
      <c r="BE861" s="4">
        <v>0</v>
      </c>
      <c r="BF861" s="4">
        <v>-366804025</v>
      </c>
      <c r="BJ861" s="6">
        <v>2019</v>
      </c>
      <c r="BK861" s="7">
        <f t="shared" si="30"/>
        <v>0</v>
      </c>
      <c r="BL861" s="4" t="str">
        <f t="shared" si="31"/>
        <v>Software</v>
      </c>
    </row>
    <row r="862" spans="1:64" hidden="1" x14ac:dyDescent="0.2">
      <c r="A862" s="4">
        <v>2020</v>
      </c>
      <c r="B862" s="4" t="s">
        <v>11</v>
      </c>
      <c r="C862" s="4" t="s">
        <v>178</v>
      </c>
      <c r="D862" s="4" t="s">
        <v>428</v>
      </c>
      <c r="E862" s="4" t="s">
        <v>465</v>
      </c>
      <c r="F862" s="4" t="s">
        <v>327</v>
      </c>
      <c r="H862" s="4">
        <v>0</v>
      </c>
      <c r="I862" s="4">
        <v>0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>
        <v>0</v>
      </c>
      <c r="Q862" s="4">
        <v>0</v>
      </c>
      <c r="R862" s="4">
        <v>0</v>
      </c>
      <c r="S862" s="4">
        <v>0</v>
      </c>
      <c r="T862" s="4">
        <v>0</v>
      </c>
      <c r="U862" s="4">
        <v>0</v>
      </c>
      <c r="V862" s="4">
        <v>0</v>
      </c>
      <c r="W862" s="4">
        <v>0</v>
      </c>
      <c r="X862" s="4">
        <v>0</v>
      </c>
      <c r="Y862" s="4">
        <v>0</v>
      </c>
      <c r="Z862" s="4">
        <v>0</v>
      </c>
      <c r="AA862" s="4">
        <v>0</v>
      </c>
      <c r="AB862" s="4">
        <v>0</v>
      </c>
      <c r="AC862" s="4">
        <v>0</v>
      </c>
      <c r="AE862" s="4" t="s">
        <v>182</v>
      </c>
      <c r="AF862" s="4" t="s">
        <v>288</v>
      </c>
      <c r="AG862" s="4" t="s">
        <v>289</v>
      </c>
      <c r="AH862" s="4" t="s">
        <v>270</v>
      </c>
      <c r="AJ862" s="4" t="s">
        <v>288</v>
      </c>
      <c r="AK862" s="4" t="s">
        <v>304</v>
      </c>
      <c r="AL862" s="4" t="s">
        <v>448</v>
      </c>
      <c r="AM862" s="4" t="s">
        <v>187</v>
      </c>
      <c r="AO862" s="4">
        <v>117</v>
      </c>
      <c r="AP862" s="4">
        <v>10</v>
      </c>
      <c r="AQ862" s="4">
        <v>8015156</v>
      </c>
      <c r="AR862" s="4">
        <v>2090</v>
      </c>
      <c r="AS862" s="4">
        <v>78</v>
      </c>
      <c r="AU862" s="4">
        <v>1</v>
      </c>
      <c r="AV862" s="4">
        <v>4</v>
      </c>
      <c r="AW862" s="4">
        <v>5</v>
      </c>
      <c r="AX862" s="4">
        <v>23</v>
      </c>
      <c r="AZ862" s="4">
        <v>1</v>
      </c>
      <c r="BA862" s="4">
        <v>3</v>
      </c>
      <c r="BB862" s="4">
        <v>102</v>
      </c>
      <c r="BC862" s="4">
        <v>0</v>
      </c>
      <c r="BD862" s="4">
        <v>0</v>
      </c>
      <c r="BE862" s="4">
        <v>0</v>
      </c>
      <c r="BF862" s="4">
        <v>-366804026</v>
      </c>
      <c r="BJ862" s="6">
        <v>2019</v>
      </c>
      <c r="BK862" s="7">
        <f t="shared" si="30"/>
        <v>0</v>
      </c>
      <c r="BL862" s="4" t="str">
        <f t="shared" si="31"/>
        <v>Synthetic Railcars</v>
      </c>
    </row>
    <row r="863" spans="1:64" hidden="1" x14ac:dyDescent="0.2">
      <c r="A863" s="4">
        <v>2020</v>
      </c>
      <c r="B863" s="4" t="s">
        <v>11</v>
      </c>
      <c r="C863" s="4" t="s">
        <v>178</v>
      </c>
      <c r="D863" s="4" t="s">
        <v>371</v>
      </c>
      <c r="E863" s="4" t="s">
        <v>465</v>
      </c>
      <c r="F863" s="4" t="s">
        <v>426</v>
      </c>
      <c r="H863" s="4">
        <v>0</v>
      </c>
      <c r="I863" s="4">
        <v>0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>
        <v>0</v>
      </c>
      <c r="Q863" s="4">
        <v>0</v>
      </c>
      <c r="R863" s="4">
        <v>0</v>
      </c>
      <c r="S863" s="4">
        <v>0</v>
      </c>
      <c r="T863" s="4">
        <v>0</v>
      </c>
      <c r="U863" s="4">
        <v>0</v>
      </c>
      <c r="V863" s="4">
        <v>0</v>
      </c>
      <c r="W863" s="4">
        <v>0</v>
      </c>
      <c r="X863" s="4">
        <v>0</v>
      </c>
      <c r="Y863" s="4">
        <v>0</v>
      </c>
      <c r="Z863" s="4">
        <v>0</v>
      </c>
      <c r="AA863" s="4">
        <v>0</v>
      </c>
      <c r="AB863" s="4">
        <v>0</v>
      </c>
      <c r="AC863" s="4">
        <v>0</v>
      </c>
      <c r="AG863" s="4" t="s">
        <v>289</v>
      </c>
      <c r="AH863" s="4" t="s">
        <v>270</v>
      </c>
      <c r="AJ863" s="4" t="s">
        <v>288</v>
      </c>
      <c r="AK863" s="4" t="s">
        <v>349</v>
      </c>
      <c r="AL863" s="4" t="s">
        <v>448</v>
      </c>
      <c r="AM863" s="4" t="s">
        <v>187</v>
      </c>
      <c r="AO863" s="4">
        <v>117</v>
      </c>
      <c r="AP863" s="4">
        <v>10</v>
      </c>
      <c r="AQ863" s="4">
        <v>8015154</v>
      </c>
      <c r="AR863" s="4">
        <v>2090</v>
      </c>
      <c r="AS863" s="4">
        <v>74</v>
      </c>
      <c r="AW863" s="4">
        <v>5</v>
      </c>
      <c r="AX863" s="4">
        <v>23</v>
      </c>
      <c r="AZ863" s="4">
        <v>1</v>
      </c>
      <c r="BA863" s="4">
        <v>2</v>
      </c>
      <c r="BB863" s="4">
        <v>102</v>
      </c>
      <c r="BC863" s="4">
        <v>0</v>
      </c>
      <c r="BD863" s="4">
        <v>0</v>
      </c>
      <c r="BE863" s="4">
        <v>0</v>
      </c>
      <c r="BF863" s="4">
        <v>-366804028</v>
      </c>
      <c r="BJ863" s="6">
        <v>2019</v>
      </c>
      <c r="BK863" s="7">
        <f t="shared" si="30"/>
        <v>0</v>
      </c>
      <c r="BL863" s="4" t="str">
        <f t="shared" si="31"/>
        <v>Synthetic Vehicles &amp; IT</v>
      </c>
    </row>
    <row r="864" spans="1:64" hidden="1" x14ac:dyDescent="0.2">
      <c r="A864" s="4">
        <v>2020</v>
      </c>
      <c r="B864" s="4" t="s">
        <v>11</v>
      </c>
      <c r="C864" s="4" t="s">
        <v>178</v>
      </c>
      <c r="D864" s="4" t="s">
        <v>112</v>
      </c>
      <c r="E864" s="4" t="s">
        <v>465</v>
      </c>
      <c r="F864" s="4" t="s">
        <v>327</v>
      </c>
      <c r="H864" s="4">
        <v>0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>
        <v>0</v>
      </c>
      <c r="Q864" s="4">
        <v>0</v>
      </c>
      <c r="R864" s="4">
        <v>0</v>
      </c>
      <c r="S864" s="4">
        <v>0</v>
      </c>
      <c r="T864" s="4">
        <v>0</v>
      </c>
      <c r="U864" s="4">
        <v>0</v>
      </c>
      <c r="V864" s="4">
        <v>0</v>
      </c>
      <c r="W864" s="4">
        <v>0</v>
      </c>
      <c r="X864" s="4">
        <v>0</v>
      </c>
      <c r="Y864" s="4">
        <v>0</v>
      </c>
      <c r="Z864" s="4">
        <v>0</v>
      </c>
      <c r="AA864" s="4">
        <v>0</v>
      </c>
      <c r="AB864" s="4">
        <v>0</v>
      </c>
      <c r="AC864" s="4">
        <v>0</v>
      </c>
      <c r="AE864" s="4" t="s">
        <v>182</v>
      </c>
      <c r="AF864" s="4" t="s">
        <v>288</v>
      </c>
      <c r="AG864" s="4" t="s">
        <v>289</v>
      </c>
      <c r="AH864" s="4" t="s">
        <v>270</v>
      </c>
      <c r="AJ864" s="4" t="s">
        <v>288</v>
      </c>
      <c r="AK864" s="4" t="s">
        <v>304</v>
      </c>
      <c r="AL864" s="4" t="s">
        <v>448</v>
      </c>
      <c r="AM864" s="4" t="s">
        <v>187</v>
      </c>
      <c r="AO864" s="4">
        <v>117</v>
      </c>
      <c r="AP864" s="4">
        <v>10</v>
      </c>
      <c r="AQ864" s="4">
        <v>109040</v>
      </c>
      <c r="AR864" s="4">
        <v>2090</v>
      </c>
      <c r="AS864" s="4">
        <v>78</v>
      </c>
      <c r="AU864" s="4">
        <v>1</v>
      </c>
      <c r="AV864" s="4">
        <v>4</v>
      </c>
      <c r="AW864" s="4">
        <v>5</v>
      </c>
      <c r="AX864" s="4">
        <v>23</v>
      </c>
      <c r="AZ864" s="4">
        <v>1</v>
      </c>
      <c r="BA864" s="4">
        <v>3</v>
      </c>
      <c r="BB864" s="4">
        <v>102</v>
      </c>
      <c r="BC864" s="4">
        <v>0</v>
      </c>
      <c r="BD864" s="4">
        <v>0</v>
      </c>
      <c r="BE864" s="4">
        <v>0</v>
      </c>
      <c r="BF864" s="4">
        <v>-366804027</v>
      </c>
      <c r="BJ864" s="6">
        <v>2019</v>
      </c>
      <c r="BK864" s="7">
        <f t="shared" si="30"/>
        <v>0</v>
      </c>
      <c r="BL864" s="4" t="str">
        <f t="shared" si="31"/>
        <v>Utility General Plant</v>
      </c>
    </row>
    <row r="865" spans="1:64" hidden="1" x14ac:dyDescent="0.2">
      <c r="A865" s="4">
        <v>2020</v>
      </c>
      <c r="B865" s="4" t="s">
        <v>11</v>
      </c>
      <c r="C865" s="4" t="s">
        <v>178</v>
      </c>
      <c r="D865" s="4" t="s">
        <v>104</v>
      </c>
      <c r="E865" s="4" t="s">
        <v>465</v>
      </c>
      <c r="F865" s="4" t="s">
        <v>328</v>
      </c>
      <c r="H865" s="4">
        <v>12506039.07</v>
      </c>
      <c r="I865" s="4">
        <v>7346882.71</v>
      </c>
      <c r="J865" s="4">
        <v>68840.289999999994</v>
      </c>
      <c r="K865" s="4">
        <v>545838.26</v>
      </c>
      <c r="L865" s="4">
        <v>0</v>
      </c>
      <c r="M865" s="4">
        <v>-390.48</v>
      </c>
      <c r="N865" s="4">
        <v>12491026.960000001</v>
      </c>
      <c r="O865" s="4">
        <v>7345937.3099999996</v>
      </c>
      <c r="P865" s="4">
        <v>614634.56999999995</v>
      </c>
      <c r="Q865" s="4">
        <v>0</v>
      </c>
      <c r="R865" s="4">
        <v>945.4</v>
      </c>
      <c r="S865" s="4">
        <v>7870.48</v>
      </c>
      <c r="T865" s="4">
        <v>2695.45</v>
      </c>
      <c r="U865" s="4">
        <v>10565.93</v>
      </c>
      <c r="V865" s="4">
        <v>7870.48</v>
      </c>
      <c r="W865" s="4">
        <v>0</v>
      </c>
      <c r="X865" s="4">
        <v>0</v>
      </c>
      <c r="Y865" s="4">
        <v>3252.34</v>
      </c>
      <c r="Z865" s="4">
        <v>510.94</v>
      </c>
      <c r="AA865" s="4">
        <v>0</v>
      </c>
      <c r="AB865" s="4">
        <v>0</v>
      </c>
      <c r="AC865" s="4">
        <v>0</v>
      </c>
      <c r="AE865" s="4" t="s">
        <v>182</v>
      </c>
      <c r="AF865" s="4" t="s">
        <v>288</v>
      </c>
      <c r="AG865" s="4" t="s">
        <v>289</v>
      </c>
      <c r="AH865" s="4" t="s">
        <v>270</v>
      </c>
      <c r="AJ865" s="4" t="s">
        <v>288</v>
      </c>
      <c r="AK865" s="4" t="s">
        <v>302</v>
      </c>
      <c r="AL865" s="4" t="s">
        <v>448</v>
      </c>
      <c r="AM865" s="4" t="s">
        <v>389</v>
      </c>
      <c r="AO865" s="4">
        <v>117</v>
      </c>
      <c r="AP865" s="4">
        <v>10</v>
      </c>
      <c r="AQ865" s="4">
        <v>101030</v>
      </c>
      <c r="AR865" s="4">
        <v>2090</v>
      </c>
      <c r="AS865" s="4">
        <v>66</v>
      </c>
      <c r="AU865" s="4">
        <v>1</v>
      </c>
      <c r="AV865" s="4">
        <v>4</v>
      </c>
      <c r="AW865" s="4">
        <v>5</v>
      </c>
      <c r="AX865" s="4">
        <v>23</v>
      </c>
      <c r="AZ865" s="4">
        <v>1</v>
      </c>
      <c r="BA865" s="4">
        <v>6</v>
      </c>
      <c r="BB865" s="4">
        <v>102</v>
      </c>
      <c r="BC865" s="4">
        <v>16</v>
      </c>
      <c r="BD865" s="4">
        <v>0</v>
      </c>
      <c r="BE865" s="4">
        <v>0</v>
      </c>
      <c r="BF865" s="4">
        <v>-366804024</v>
      </c>
      <c r="BJ865" s="6">
        <v>2019</v>
      </c>
      <c r="BK865" s="7">
        <f t="shared" si="30"/>
        <v>6731302.7399999993</v>
      </c>
      <c r="BL865" s="4" t="str">
        <f t="shared" si="31"/>
        <v>Utility Steam Production</v>
      </c>
    </row>
    <row r="866" spans="1:64" hidden="1" x14ac:dyDescent="0.2">
      <c r="A866" s="4">
        <v>2020</v>
      </c>
      <c r="B866" s="4" t="s">
        <v>11</v>
      </c>
      <c r="C866" s="4" t="s">
        <v>178</v>
      </c>
      <c r="D866" s="4" t="s">
        <v>385</v>
      </c>
      <c r="E866" s="4" t="s">
        <v>466</v>
      </c>
      <c r="F866" s="4" t="s">
        <v>413</v>
      </c>
      <c r="H866" s="4">
        <v>0</v>
      </c>
      <c r="I866" s="4">
        <v>0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>
        <v>0</v>
      </c>
      <c r="Q866" s="4">
        <v>0</v>
      </c>
      <c r="R866" s="4">
        <v>0</v>
      </c>
      <c r="S866" s="4">
        <v>0</v>
      </c>
      <c r="T866" s="4">
        <v>0</v>
      </c>
      <c r="U866" s="4">
        <v>0</v>
      </c>
      <c r="V866" s="4">
        <v>0</v>
      </c>
      <c r="W866" s="4">
        <v>0</v>
      </c>
      <c r="X866" s="4">
        <v>0</v>
      </c>
      <c r="Y866" s="4">
        <v>0</v>
      </c>
      <c r="Z866" s="4">
        <v>0</v>
      </c>
      <c r="AA866" s="4">
        <v>0</v>
      </c>
      <c r="AB866" s="4">
        <v>0</v>
      </c>
      <c r="AC866" s="4">
        <v>0</v>
      </c>
      <c r="AG866" s="4" t="s">
        <v>289</v>
      </c>
      <c r="AH866" s="4" t="s">
        <v>270</v>
      </c>
      <c r="AJ866" s="4" t="s">
        <v>288</v>
      </c>
      <c r="AK866" s="4" t="s">
        <v>349</v>
      </c>
      <c r="AM866" s="4" t="s">
        <v>187</v>
      </c>
      <c r="AO866" s="4">
        <v>117</v>
      </c>
      <c r="AP866" s="4">
        <v>10</v>
      </c>
      <c r="AQ866" s="4">
        <v>173</v>
      </c>
      <c r="AR866" s="4">
        <v>2094</v>
      </c>
      <c r="AS866" s="4">
        <v>72</v>
      </c>
      <c r="AW866" s="4">
        <v>5</v>
      </c>
      <c r="AX866" s="4">
        <v>23</v>
      </c>
      <c r="AZ866" s="4">
        <v>1</v>
      </c>
      <c r="BA866" s="4">
        <v>2</v>
      </c>
      <c r="BC866" s="4">
        <v>0</v>
      </c>
      <c r="BD866" s="4">
        <v>0</v>
      </c>
      <c r="BE866" s="4">
        <v>0</v>
      </c>
      <c r="BF866" s="4">
        <v>-366807377</v>
      </c>
      <c r="BJ866" s="6">
        <v>2019</v>
      </c>
      <c r="BK866" s="7">
        <f t="shared" si="30"/>
        <v>0</v>
      </c>
      <c r="BL866" s="4" t="str">
        <f t="shared" si="31"/>
        <v>Cap Lease 1011 5 Yr Mitchell</v>
      </c>
    </row>
    <row r="867" spans="1:64" hidden="1" x14ac:dyDescent="0.2">
      <c r="A867" s="4">
        <v>2020</v>
      </c>
      <c r="B867" s="4" t="s">
        <v>11</v>
      </c>
      <c r="C867" s="4" t="s">
        <v>178</v>
      </c>
      <c r="D867" s="4" t="s">
        <v>387</v>
      </c>
      <c r="E867" s="4" t="s">
        <v>466</v>
      </c>
      <c r="F867" s="4" t="s">
        <v>318</v>
      </c>
      <c r="H867" s="4">
        <v>0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>
        <v>0</v>
      </c>
      <c r="Q867" s="4">
        <v>0</v>
      </c>
      <c r="R867" s="4">
        <v>0</v>
      </c>
      <c r="S867" s="4">
        <v>0</v>
      </c>
      <c r="T867" s="4">
        <v>0</v>
      </c>
      <c r="U867" s="4">
        <v>0</v>
      </c>
      <c r="V867" s="4">
        <v>0</v>
      </c>
      <c r="W867" s="4">
        <v>0</v>
      </c>
      <c r="X867" s="4">
        <v>0</v>
      </c>
      <c r="Y867" s="4">
        <v>0</v>
      </c>
      <c r="Z867" s="4">
        <v>0</v>
      </c>
      <c r="AA867" s="4">
        <v>0</v>
      </c>
      <c r="AB867" s="4">
        <v>0</v>
      </c>
      <c r="AC867" s="4">
        <v>0</v>
      </c>
      <c r="AG867" s="4" t="s">
        <v>289</v>
      </c>
      <c r="AH867" s="4" t="s">
        <v>270</v>
      </c>
      <c r="AJ867" s="4" t="s">
        <v>288</v>
      </c>
      <c r="AK867" s="4" t="s">
        <v>304</v>
      </c>
      <c r="AM867" s="4" t="s">
        <v>187</v>
      </c>
      <c r="AO867" s="4">
        <v>117</v>
      </c>
      <c r="AP867" s="4">
        <v>10</v>
      </c>
      <c r="AQ867" s="4">
        <v>188</v>
      </c>
      <c r="AR867" s="4">
        <v>2094</v>
      </c>
      <c r="AS867" s="4">
        <v>75</v>
      </c>
      <c r="AW867" s="4">
        <v>5</v>
      </c>
      <c r="AX867" s="4">
        <v>23</v>
      </c>
      <c r="AZ867" s="4">
        <v>1</v>
      </c>
      <c r="BA867" s="4">
        <v>3</v>
      </c>
      <c r="BC867" s="4">
        <v>0</v>
      </c>
      <c r="BD867" s="4">
        <v>0</v>
      </c>
      <c r="BE867" s="4">
        <v>0</v>
      </c>
      <c r="BF867" s="4">
        <v>-366807376</v>
      </c>
      <c r="BJ867" s="6">
        <v>2019</v>
      </c>
      <c r="BK867" s="7">
        <f t="shared" si="30"/>
        <v>0</v>
      </c>
      <c r="BL867" s="4" t="str">
        <f t="shared" si="31"/>
        <v>Cap Lease 1011 7 Yr Mitchell</v>
      </c>
    </row>
    <row r="868" spans="1:64" hidden="1" x14ac:dyDescent="0.2">
      <c r="A868" s="4">
        <v>2020</v>
      </c>
      <c r="B868" s="4" t="s">
        <v>11</v>
      </c>
      <c r="C868" s="4" t="s">
        <v>178</v>
      </c>
      <c r="D868" s="4" t="s">
        <v>454</v>
      </c>
      <c r="E868" s="4" t="s">
        <v>466</v>
      </c>
      <c r="F868" s="4" t="s">
        <v>318</v>
      </c>
      <c r="H868" s="4">
        <v>0</v>
      </c>
      <c r="I868" s="4">
        <v>0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>
        <v>0</v>
      </c>
      <c r="Q868" s="4">
        <v>0</v>
      </c>
      <c r="R868" s="4">
        <v>0</v>
      </c>
      <c r="S868" s="4">
        <v>0</v>
      </c>
      <c r="T868" s="4">
        <v>0</v>
      </c>
      <c r="U868" s="4">
        <v>0</v>
      </c>
      <c r="V868" s="4">
        <v>0</v>
      </c>
      <c r="W868" s="4">
        <v>0</v>
      </c>
      <c r="X868" s="4">
        <v>0</v>
      </c>
      <c r="Y868" s="4">
        <v>0</v>
      </c>
      <c r="Z868" s="4">
        <v>0</v>
      </c>
      <c r="AA868" s="4">
        <v>0</v>
      </c>
      <c r="AB868" s="4">
        <v>0</v>
      </c>
      <c r="AC868" s="4">
        <v>0</v>
      </c>
      <c r="AE868" s="4" t="s">
        <v>182</v>
      </c>
      <c r="AF868" s="4" t="s">
        <v>288</v>
      </c>
      <c r="AG868" s="4" t="s">
        <v>289</v>
      </c>
      <c r="AH868" s="4" t="s">
        <v>270</v>
      </c>
      <c r="AJ868" s="4" t="s">
        <v>288</v>
      </c>
      <c r="AK868" s="4" t="s">
        <v>304</v>
      </c>
      <c r="AM868" s="4" t="s">
        <v>187</v>
      </c>
      <c r="AO868" s="4">
        <v>117</v>
      </c>
      <c r="AP868" s="4">
        <v>10</v>
      </c>
      <c r="AQ868" s="4">
        <v>8015516</v>
      </c>
      <c r="AR868" s="4">
        <v>2094</v>
      </c>
      <c r="AS868" s="4">
        <v>75</v>
      </c>
      <c r="AU868" s="4">
        <v>1</v>
      </c>
      <c r="AV868" s="4">
        <v>4</v>
      </c>
      <c r="AW868" s="4">
        <v>5</v>
      </c>
      <c r="AX868" s="4">
        <v>23</v>
      </c>
      <c r="AZ868" s="4">
        <v>1</v>
      </c>
      <c r="BA868" s="4">
        <v>3</v>
      </c>
      <c r="BC868" s="4">
        <v>0</v>
      </c>
      <c r="BD868" s="4">
        <v>0</v>
      </c>
      <c r="BE868" s="4">
        <v>0</v>
      </c>
      <c r="BF868" s="4">
        <v>-366807369</v>
      </c>
      <c r="BJ868" s="6">
        <v>2019</v>
      </c>
      <c r="BK868" s="7">
        <f t="shared" si="30"/>
        <v>0</v>
      </c>
      <c r="BL868" s="4" t="str">
        <f t="shared" si="31"/>
        <v>Forecast Adds 20 YR</v>
      </c>
    </row>
    <row r="869" spans="1:64" hidden="1" x14ac:dyDescent="0.2">
      <c r="A869" s="4">
        <v>2020</v>
      </c>
      <c r="B869" s="4" t="s">
        <v>11</v>
      </c>
      <c r="C869" s="4" t="s">
        <v>178</v>
      </c>
      <c r="D869" s="4" t="s">
        <v>334</v>
      </c>
      <c r="E869" s="4" t="s">
        <v>466</v>
      </c>
      <c r="F869" s="4" t="s">
        <v>412</v>
      </c>
      <c r="H869" s="4">
        <v>0</v>
      </c>
      <c r="I869" s="4">
        <v>766.44</v>
      </c>
      <c r="J869" s="4">
        <v>223.55</v>
      </c>
      <c r="K869" s="4">
        <v>255.48</v>
      </c>
      <c r="L869" s="4">
        <v>0</v>
      </c>
      <c r="M869" s="4">
        <v>0</v>
      </c>
      <c r="N869" s="4">
        <v>0</v>
      </c>
      <c r="O869" s="4">
        <v>766.44</v>
      </c>
      <c r="P869" s="4">
        <v>479.03</v>
      </c>
      <c r="Q869" s="4">
        <v>0</v>
      </c>
      <c r="R869" s="4">
        <v>0</v>
      </c>
      <c r="S869" s="4">
        <v>0</v>
      </c>
      <c r="T869" s="4">
        <v>0</v>
      </c>
      <c r="U869" s="4">
        <v>0</v>
      </c>
      <c r="V869" s="4">
        <v>0</v>
      </c>
      <c r="W869" s="4">
        <v>0</v>
      </c>
      <c r="X869" s="4">
        <v>0</v>
      </c>
      <c r="Y869" s="4">
        <v>0</v>
      </c>
      <c r="Z869" s="4">
        <v>0</v>
      </c>
      <c r="AA869" s="4">
        <v>0</v>
      </c>
      <c r="AB869" s="4">
        <v>0</v>
      </c>
      <c r="AC869" s="4">
        <v>0</v>
      </c>
      <c r="AG869" s="4" t="s">
        <v>289</v>
      </c>
      <c r="AH869" s="4" t="s">
        <v>270</v>
      </c>
      <c r="AJ869" s="4" t="s">
        <v>190</v>
      </c>
      <c r="AK869" s="4" t="s">
        <v>337</v>
      </c>
      <c r="AM869" s="4" t="s">
        <v>187</v>
      </c>
      <c r="AO869" s="4">
        <v>117</v>
      </c>
      <c r="AP869" s="4">
        <v>10</v>
      </c>
      <c r="AQ869" s="4">
        <v>8015103</v>
      </c>
      <c r="AR869" s="4">
        <v>2094</v>
      </c>
      <c r="AS869" s="4">
        <v>2062</v>
      </c>
      <c r="AW869" s="4">
        <v>5</v>
      </c>
      <c r="AX869" s="4">
        <v>23</v>
      </c>
      <c r="AZ869" s="4">
        <v>3</v>
      </c>
      <c r="BA869" s="4">
        <v>1</v>
      </c>
      <c r="BC869" s="4">
        <v>0</v>
      </c>
      <c r="BD869" s="4">
        <v>0</v>
      </c>
      <c r="BE869" s="4">
        <v>0</v>
      </c>
      <c r="BF869" s="4">
        <v>-366881357</v>
      </c>
      <c r="BJ869" s="6">
        <v>2019</v>
      </c>
      <c r="BK869" s="7">
        <f t="shared" si="30"/>
        <v>287.41000000000008</v>
      </c>
      <c r="BL869" s="4" t="str">
        <f t="shared" si="31"/>
        <v>Software</v>
      </c>
    </row>
    <row r="870" spans="1:64" hidden="1" x14ac:dyDescent="0.2">
      <c r="A870" s="4">
        <v>2020</v>
      </c>
      <c r="B870" s="4" t="s">
        <v>11</v>
      </c>
      <c r="C870" s="4" t="s">
        <v>178</v>
      </c>
      <c r="D870" s="4" t="s">
        <v>428</v>
      </c>
      <c r="E870" s="4" t="s">
        <v>466</v>
      </c>
      <c r="F870" s="4" t="s">
        <v>318</v>
      </c>
      <c r="H870" s="4">
        <v>0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0</v>
      </c>
      <c r="S870" s="4">
        <v>0</v>
      </c>
      <c r="T870" s="4">
        <v>0</v>
      </c>
      <c r="U870" s="4">
        <v>0</v>
      </c>
      <c r="V870" s="4">
        <v>0</v>
      </c>
      <c r="W870" s="4">
        <v>0</v>
      </c>
      <c r="X870" s="4">
        <v>0</v>
      </c>
      <c r="Y870" s="4">
        <v>0</v>
      </c>
      <c r="Z870" s="4">
        <v>0</v>
      </c>
      <c r="AA870" s="4">
        <v>0</v>
      </c>
      <c r="AB870" s="4">
        <v>0</v>
      </c>
      <c r="AC870" s="4">
        <v>0</v>
      </c>
      <c r="AE870" s="4" t="s">
        <v>182</v>
      </c>
      <c r="AF870" s="4" t="s">
        <v>288</v>
      </c>
      <c r="AG870" s="4" t="s">
        <v>289</v>
      </c>
      <c r="AH870" s="4" t="s">
        <v>270</v>
      </c>
      <c r="AJ870" s="4" t="s">
        <v>288</v>
      </c>
      <c r="AK870" s="4" t="s">
        <v>304</v>
      </c>
      <c r="AM870" s="4" t="s">
        <v>187</v>
      </c>
      <c r="AO870" s="4">
        <v>117</v>
      </c>
      <c r="AP870" s="4">
        <v>10</v>
      </c>
      <c r="AQ870" s="4">
        <v>8015156</v>
      </c>
      <c r="AR870" s="4">
        <v>2094</v>
      </c>
      <c r="AS870" s="4">
        <v>75</v>
      </c>
      <c r="AU870" s="4">
        <v>1</v>
      </c>
      <c r="AV870" s="4">
        <v>4</v>
      </c>
      <c r="AW870" s="4">
        <v>5</v>
      </c>
      <c r="AX870" s="4">
        <v>23</v>
      </c>
      <c r="AZ870" s="4">
        <v>1</v>
      </c>
      <c r="BA870" s="4">
        <v>3</v>
      </c>
      <c r="BC870" s="4">
        <v>0</v>
      </c>
      <c r="BD870" s="4">
        <v>0</v>
      </c>
      <c r="BE870" s="4">
        <v>0</v>
      </c>
      <c r="BF870" s="4">
        <v>-366807374</v>
      </c>
      <c r="BJ870" s="6">
        <v>2019</v>
      </c>
      <c r="BK870" s="7">
        <f t="shared" si="30"/>
        <v>0</v>
      </c>
      <c r="BL870" s="4" t="str">
        <f t="shared" si="31"/>
        <v>Synthetic Railcars</v>
      </c>
    </row>
    <row r="871" spans="1:64" hidden="1" x14ac:dyDescent="0.2">
      <c r="A871" s="4">
        <v>2020</v>
      </c>
      <c r="B871" s="4" t="s">
        <v>11</v>
      </c>
      <c r="C871" s="4" t="s">
        <v>178</v>
      </c>
      <c r="D871" s="4" t="s">
        <v>371</v>
      </c>
      <c r="E871" s="4" t="s">
        <v>466</v>
      </c>
      <c r="F871" s="4" t="s">
        <v>413</v>
      </c>
      <c r="H871" s="4">
        <v>0</v>
      </c>
      <c r="I871" s="4">
        <v>0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>
        <v>0</v>
      </c>
      <c r="Q871" s="4">
        <v>0</v>
      </c>
      <c r="R871" s="4">
        <v>0</v>
      </c>
      <c r="S871" s="4">
        <v>0</v>
      </c>
      <c r="T871" s="4">
        <v>0</v>
      </c>
      <c r="U871" s="4">
        <v>0</v>
      </c>
      <c r="V871" s="4">
        <v>0</v>
      </c>
      <c r="W871" s="4">
        <v>0</v>
      </c>
      <c r="X871" s="4">
        <v>0</v>
      </c>
      <c r="Y871" s="4">
        <v>0</v>
      </c>
      <c r="Z871" s="4">
        <v>0</v>
      </c>
      <c r="AA871" s="4">
        <v>0</v>
      </c>
      <c r="AB871" s="4">
        <v>0</v>
      </c>
      <c r="AC871" s="4">
        <v>0</v>
      </c>
      <c r="AE871" s="4" t="s">
        <v>182</v>
      </c>
      <c r="AG871" s="4" t="s">
        <v>289</v>
      </c>
      <c r="AH871" s="4" t="s">
        <v>270</v>
      </c>
      <c r="AJ871" s="4" t="s">
        <v>288</v>
      </c>
      <c r="AK871" s="4" t="s">
        <v>349</v>
      </c>
      <c r="AM871" s="4" t="s">
        <v>187</v>
      </c>
      <c r="AO871" s="4">
        <v>117</v>
      </c>
      <c r="AP871" s="4">
        <v>10</v>
      </c>
      <c r="AQ871" s="4">
        <v>8015154</v>
      </c>
      <c r="AR871" s="4">
        <v>2094</v>
      </c>
      <c r="AS871" s="4">
        <v>72</v>
      </c>
      <c r="AU871" s="4">
        <v>1</v>
      </c>
      <c r="AW871" s="4">
        <v>5</v>
      </c>
      <c r="AX871" s="4">
        <v>23</v>
      </c>
      <c r="AZ871" s="4">
        <v>1</v>
      </c>
      <c r="BA871" s="4">
        <v>2</v>
      </c>
      <c r="BC871" s="4">
        <v>0</v>
      </c>
      <c r="BD871" s="4">
        <v>0</v>
      </c>
      <c r="BE871" s="4">
        <v>0</v>
      </c>
      <c r="BF871" s="4">
        <v>-366807373</v>
      </c>
      <c r="BJ871" s="6">
        <v>2019</v>
      </c>
      <c r="BK871" s="7">
        <f t="shared" si="30"/>
        <v>0</v>
      </c>
      <c r="BL871" s="4" t="str">
        <f t="shared" si="31"/>
        <v>Synthetic Vehicles &amp; IT</v>
      </c>
    </row>
    <row r="872" spans="1:64" hidden="1" x14ac:dyDescent="0.2">
      <c r="A872" s="4">
        <v>2020</v>
      </c>
      <c r="B872" s="4" t="s">
        <v>11</v>
      </c>
      <c r="C872" s="4" t="s">
        <v>178</v>
      </c>
      <c r="D872" s="4" t="s">
        <v>371</v>
      </c>
      <c r="E872" s="4" t="s">
        <v>466</v>
      </c>
      <c r="F872" s="4" t="s">
        <v>413</v>
      </c>
      <c r="H872" s="4">
        <v>0</v>
      </c>
      <c r="I872" s="4">
        <v>0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>
        <v>0</v>
      </c>
      <c r="Q872" s="4">
        <v>0</v>
      </c>
      <c r="R872" s="4">
        <v>0</v>
      </c>
      <c r="S872" s="4">
        <v>0</v>
      </c>
      <c r="T872" s="4">
        <v>0</v>
      </c>
      <c r="U872" s="4">
        <v>0</v>
      </c>
      <c r="V872" s="4">
        <v>0</v>
      </c>
      <c r="W872" s="4">
        <v>0</v>
      </c>
      <c r="X872" s="4">
        <v>0</v>
      </c>
      <c r="Y872" s="4">
        <v>0</v>
      </c>
      <c r="Z872" s="4">
        <v>0</v>
      </c>
      <c r="AA872" s="4">
        <v>0</v>
      </c>
      <c r="AB872" s="4">
        <v>0</v>
      </c>
      <c r="AC872" s="4">
        <v>0</v>
      </c>
      <c r="AE872" s="4" t="s">
        <v>182</v>
      </c>
      <c r="AG872" s="4" t="s">
        <v>289</v>
      </c>
      <c r="AH872" s="4" t="s">
        <v>270</v>
      </c>
      <c r="AJ872" s="4" t="s">
        <v>288</v>
      </c>
      <c r="AK872" s="4" t="s">
        <v>349</v>
      </c>
      <c r="AM872" s="4" t="s">
        <v>187</v>
      </c>
      <c r="AO872" s="4">
        <v>117</v>
      </c>
      <c r="AP872" s="4">
        <v>10</v>
      </c>
      <c r="AQ872" s="4">
        <v>8015154</v>
      </c>
      <c r="AR872" s="4">
        <v>2094</v>
      </c>
      <c r="AS872" s="4">
        <v>72</v>
      </c>
      <c r="AU872" s="4">
        <v>1</v>
      </c>
      <c r="AW872" s="4">
        <v>5</v>
      </c>
      <c r="AX872" s="4">
        <v>23</v>
      </c>
      <c r="AZ872" s="4">
        <v>1</v>
      </c>
      <c r="BA872" s="4">
        <v>2</v>
      </c>
      <c r="BC872" s="4">
        <v>0</v>
      </c>
      <c r="BD872" s="4">
        <v>0</v>
      </c>
      <c r="BE872" s="4">
        <v>0</v>
      </c>
      <c r="BF872" s="4">
        <v>-366807371</v>
      </c>
      <c r="BJ872" s="6">
        <v>2019</v>
      </c>
      <c r="BK872" s="7">
        <f t="shared" si="30"/>
        <v>0</v>
      </c>
      <c r="BL872" s="4" t="str">
        <f t="shared" si="31"/>
        <v>Synthetic Vehicles &amp; IT</v>
      </c>
    </row>
    <row r="873" spans="1:64" hidden="1" x14ac:dyDescent="0.2">
      <c r="A873" s="4">
        <v>2020</v>
      </c>
      <c r="B873" s="4" t="s">
        <v>11</v>
      </c>
      <c r="C873" s="4" t="s">
        <v>178</v>
      </c>
      <c r="D873" s="4" t="s">
        <v>111</v>
      </c>
      <c r="E873" s="4" t="s">
        <v>466</v>
      </c>
      <c r="F873" s="4" t="s">
        <v>410</v>
      </c>
      <c r="H873" s="4">
        <v>0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>
        <v>0</v>
      </c>
      <c r="Q873" s="4">
        <v>0</v>
      </c>
      <c r="R873" s="4">
        <v>0</v>
      </c>
      <c r="S873" s="4">
        <v>0</v>
      </c>
      <c r="T873" s="4">
        <v>0</v>
      </c>
      <c r="U873" s="4">
        <v>0</v>
      </c>
      <c r="V873" s="4">
        <v>0</v>
      </c>
      <c r="W873" s="4">
        <v>0</v>
      </c>
      <c r="X873" s="4">
        <v>0</v>
      </c>
      <c r="Y873" s="4">
        <v>0</v>
      </c>
      <c r="Z873" s="4">
        <v>0</v>
      </c>
      <c r="AA873" s="4">
        <v>0</v>
      </c>
      <c r="AB873" s="4">
        <v>0</v>
      </c>
      <c r="AC873" s="4">
        <v>0</v>
      </c>
      <c r="AE873" s="4" t="s">
        <v>182</v>
      </c>
      <c r="AF873" s="4" t="s">
        <v>288</v>
      </c>
      <c r="AG873" s="4" t="s">
        <v>289</v>
      </c>
      <c r="AH873" s="4" t="s">
        <v>270</v>
      </c>
      <c r="AJ873" s="4" t="s">
        <v>190</v>
      </c>
      <c r="AK873" s="4" t="s">
        <v>315</v>
      </c>
      <c r="AM873" s="4" t="s">
        <v>330</v>
      </c>
      <c r="AO873" s="4">
        <v>117</v>
      </c>
      <c r="AP873" s="4">
        <v>10</v>
      </c>
      <c r="AQ873" s="4">
        <v>109100</v>
      </c>
      <c r="AR873" s="4">
        <v>2094</v>
      </c>
      <c r="AS873" s="4">
        <v>2054</v>
      </c>
      <c r="AU873" s="4">
        <v>1</v>
      </c>
      <c r="AV873" s="4">
        <v>4</v>
      </c>
      <c r="AW873" s="4">
        <v>5</v>
      </c>
      <c r="AX873" s="4">
        <v>23</v>
      </c>
      <c r="AZ873" s="4">
        <v>3</v>
      </c>
      <c r="BA873" s="4">
        <v>8</v>
      </c>
      <c r="BC873" s="4">
        <v>57</v>
      </c>
      <c r="BD873" s="4">
        <v>0</v>
      </c>
      <c r="BE873" s="4">
        <v>0</v>
      </c>
      <c r="BF873" s="4">
        <v>-366807370</v>
      </c>
      <c r="BJ873" s="6">
        <v>2019</v>
      </c>
      <c r="BK873" s="7">
        <f t="shared" si="30"/>
        <v>0</v>
      </c>
      <c r="BL873" s="4" t="str">
        <f t="shared" si="31"/>
        <v>Utility General Buildings</v>
      </c>
    </row>
    <row r="874" spans="1:64" hidden="1" x14ac:dyDescent="0.2">
      <c r="A874" s="4">
        <v>2020</v>
      </c>
      <c r="B874" s="4" t="s">
        <v>11</v>
      </c>
      <c r="C874" s="4" t="s">
        <v>178</v>
      </c>
      <c r="D874" s="4" t="s">
        <v>112</v>
      </c>
      <c r="E874" s="4" t="s">
        <v>466</v>
      </c>
      <c r="F874" s="4" t="s">
        <v>318</v>
      </c>
      <c r="H874" s="4">
        <v>1276.1099999999999</v>
      </c>
      <c r="I874" s="4">
        <v>1277.92</v>
      </c>
      <c r="J874" s="4">
        <v>319.48</v>
      </c>
      <c r="K874" s="4">
        <v>273.85000000000002</v>
      </c>
      <c r="L874" s="4">
        <v>0</v>
      </c>
      <c r="M874" s="4">
        <v>0</v>
      </c>
      <c r="N874" s="4">
        <v>1276.1099999999999</v>
      </c>
      <c r="O874" s="4">
        <v>1277.92</v>
      </c>
      <c r="P874" s="4">
        <v>593.33000000000004</v>
      </c>
      <c r="Q874" s="4">
        <v>0</v>
      </c>
      <c r="R874" s="4">
        <v>0</v>
      </c>
      <c r="S874" s="4">
        <v>0</v>
      </c>
      <c r="T874" s="4">
        <v>0</v>
      </c>
      <c r="U874" s="4">
        <v>0</v>
      </c>
      <c r="V874" s="4">
        <v>0</v>
      </c>
      <c r="W874" s="4">
        <v>0</v>
      </c>
      <c r="X874" s="4">
        <v>0</v>
      </c>
      <c r="Y874" s="4">
        <v>0</v>
      </c>
      <c r="Z874" s="4">
        <v>0</v>
      </c>
      <c r="AA874" s="4">
        <v>0</v>
      </c>
      <c r="AB874" s="4">
        <v>0</v>
      </c>
      <c r="AC874" s="4">
        <v>0</v>
      </c>
      <c r="AG874" s="4" t="s">
        <v>289</v>
      </c>
      <c r="AH874" s="4" t="s">
        <v>270</v>
      </c>
      <c r="AJ874" s="4" t="s">
        <v>288</v>
      </c>
      <c r="AK874" s="4" t="s">
        <v>304</v>
      </c>
      <c r="AM874" s="4" t="s">
        <v>187</v>
      </c>
      <c r="AO874" s="4">
        <v>117</v>
      </c>
      <c r="AP874" s="4">
        <v>10</v>
      </c>
      <c r="AQ874" s="4">
        <v>109040</v>
      </c>
      <c r="AR874" s="4">
        <v>2094</v>
      </c>
      <c r="AS874" s="4">
        <v>75</v>
      </c>
      <c r="AW874" s="4">
        <v>5</v>
      </c>
      <c r="AX874" s="4">
        <v>23</v>
      </c>
      <c r="AZ874" s="4">
        <v>1</v>
      </c>
      <c r="BA874" s="4">
        <v>3</v>
      </c>
      <c r="BC874" s="4">
        <v>0</v>
      </c>
      <c r="BD874" s="4">
        <v>0</v>
      </c>
      <c r="BE874" s="4">
        <v>0</v>
      </c>
      <c r="BF874" s="4">
        <v>-366807372</v>
      </c>
      <c r="BJ874" s="6">
        <v>2019</v>
      </c>
      <c r="BK874" s="7">
        <f t="shared" si="30"/>
        <v>684.59</v>
      </c>
      <c r="BL874" s="4" t="str">
        <f t="shared" si="31"/>
        <v>Utility General Plant</v>
      </c>
    </row>
    <row r="875" spans="1:64" hidden="1" x14ac:dyDescent="0.2">
      <c r="A875" s="4">
        <v>2020</v>
      </c>
      <c r="B875" s="4" t="s">
        <v>11</v>
      </c>
      <c r="C875" s="4" t="s">
        <v>178</v>
      </c>
      <c r="D875" s="4" t="s">
        <v>104</v>
      </c>
      <c r="E875" s="4" t="s">
        <v>466</v>
      </c>
      <c r="F875" s="4" t="s">
        <v>319</v>
      </c>
      <c r="H875" s="4">
        <v>3295647.48</v>
      </c>
      <c r="I875" s="4">
        <v>952401.08</v>
      </c>
      <c r="J875" s="4">
        <v>62496.56</v>
      </c>
      <c r="K875" s="4">
        <v>66739.97</v>
      </c>
      <c r="L875" s="4">
        <v>0</v>
      </c>
      <c r="M875" s="4">
        <v>24.43</v>
      </c>
      <c r="N875" s="4">
        <v>3291691.42</v>
      </c>
      <c r="O875" s="4">
        <v>952278.52</v>
      </c>
      <c r="P875" s="4">
        <v>129224.2</v>
      </c>
      <c r="Q875" s="4">
        <v>0</v>
      </c>
      <c r="R875" s="4">
        <v>122.56</v>
      </c>
      <c r="S875" s="4">
        <v>1020.28</v>
      </c>
      <c r="T875" s="4">
        <v>349.42</v>
      </c>
      <c r="U875" s="4">
        <v>1369.7</v>
      </c>
      <c r="V875" s="4">
        <v>1020.28</v>
      </c>
      <c r="W875" s="4">
        <v>0</v>
      </c>
      <c r="X875" s="4">
        <v>0</v>
      </c>
      <c r="Y875" s="4">
        <v>857.07</v>
      </c>
      <c r="Z875" s="4">
        <v>134.65</v>
      </c>
      <c r="AA875" s="4">
        <v>0</v>
      </c>
      <c r="AB875" s="4">
        <v>0</v>
      </c>
      <c r="AC875" s="4">
        <v>0</v>
      </c>
      <c r="AG875" s="4" t="s">
        <v>289</v>
      </c>
      <c r="AH875" s="4" t="s">
        <v>270</v>
      </c>
      <c r="AJ875" s="4" t="s">
        <v>288</v>
      </c>
      <c r="AK875" s="4" t="s">
        <v>302</v>
      </c>
      <c r="AM875" s="4" t="s">
        <v>187</v>
      </c>
      <c r="AO875" s="4">
        <v>117</v>
      </c>
      <c r="AP875" s="4">
        <v>10</v>
      </c>
      <c r="AQ875" s="4">
        <v>101030</v>
      </c>
      <c r="AR875" s="4">
        <v>2094</v>
      </c>
      <c r="AS875" s="4">
        <v>63</v>
      </c>
      <c r="AW875" s="4">
        <v>5</v>
      </c>
      <c r="AX875" s="4">
        <v>23</v>
      </c>
      <c r="AZ875" s="4">
        <v>1</v>
      </c>
      <c r="BA875" s="4">
        <v>6</v>
      </c>
      <c r="BC875" s="4">
        <v>0</v>
      </c>
      <c r="BD875" s="4">
        <v>0</v>
      </c>
      <c r="BE875" s="4">
        <v>0</v>
      </c>
      <c r="BF875" s="4">
        <v>-366807375</v>
      </c>
      <c r="BJ875" s="6">
        <v>2019</v>
      </c>
      <c r="BK875" s="7">
        <f t="shared" si="30"/>
        <v>823054.32000000007</v>
      </c>
      <c r="BL875" s="4" t="str">
        <f t="shared" si="31"/>
        <v>Utility Steam Production</v>
      </c>
    </row>
    <row r="876" spans="1:64" hidden="1" x14ac:dyDescent="0.2">
      <c r="A876" s="4">
        <v>2020</v>
      </c>
      <c r="B876" s="4" t="s">
        <v>11</v>
      </c>
      <c r="C876" s="4" t="s">
        <v>178</v>
      </c>
      <c r="D876" s="4" t="s">
        <v>385</v>
      </c>
      <c r="E876" s="4" t="s">
        <v>467</v>
      </c>
      <c r="F876" s="4" t="s">
        <v>417</v>
      </c>
      <c r="H876" s="4">
        <v>0</v>
      </c>
      <c r="I876" s="4">
        <v>475272.48</v>
      </c>
      <c r="J876" s="4">
        <v>118818.12</v>
      </c>
      <c r="K876" s="4">
        <v>142581.75</v>
      </c>
      <c r="L876" s="4">
        <v>0</v>
      </c>
      <c r="M876" s="4">
        <v>0</v>
      </c>
      <c r="N876" s="4">
        <v>0</v>
      </c>
      <c r="O876" s="4">
        <v>475272.48</v>
      </c>
      <c r="P876" s="4">
        <v>261399.87</v>
      </c>
      <c r="Q876" s="4">
        <v>0</v>
      </c>
      <c r="R876" s="4">
        <v>0</v>
      </c>
      <c r="S876" s="4">
        <v>0</v>
      </c>
      <c r="T876" s="4">
        <v>0</v>
      </c>
      <c r="U876" s="4">
        <v>0</v>
      </c>
      <c r="V876" s="4">
        <v>0</v>
      </c>
      <c r="W876" s="4">
        <v>0</v>
      </c>
      <c r="X876" s="4">
        <v>0</v>
      </c>
      <c r="Y876" s="4">
        <v>0</v>
      </c>
      <c r="Z876" s="4">
        <v>0</v>
      </c>
      <c r="AA876" s="4">
        <v>0</v>
      </c>
      <c r="AB876" s="4">
        <v>0</v>
      </c>
      <c r="AC876" s="4">
        <v>0</v>
      </c>
      <c r="AG876" s="4" t="s">
        <v>289</v>
      </c>
      <c r="AH876" s="4" t="s">
        <v>270</v>
      </c>
      <c r="AJ876" s="4" t="s">
        <v>288</v>
      </c>
      <c r="AK876" s="4" t="s">
        <v>349</v>
      </c>
      <c r="AM876" s="4" t="s">
        <v>187</v>
      </c>
      <c r="AO876" s="4">
        <v>117</v>
      </c>
      <c r="AP876" s="4">
        <v>10</v>
      </c>
      <c r="AQ876" s="4">
        <v>173</v>
      </c>
      <c r="AR876" s="4">
        <v>2082</v>
      </c>
      <c r="AS876" s="4">
        <v>71</v>
      </c>
      <c r="AW876" s="4">
        <v>5</v>
      </c>
      <c r="AX876" s="4">
        <v>23</v>
      </c>
      <c r="AZ876" s="4">
        <v>1</v>
      </c>
      <c r="BA876" s="4">
        <v>2</v>
      </c>
      <c r="BC876" s="4">
        <v>0</v>
      </c>
      <c r="BD876" s="4">
        <v>0</v>
      </c>
      <c r="BE876" s="4">
        <v>0</v>
      </c>
      <c r="BF876" s="4">
        <v>-366807023</v>
      </c>
      <c r="BJ876" s="6">
        <v>2019</v>
      </c>
      <c r="BK876" s="7">
        <f t="shared" si="30"/>
        <v>213872.61</v>
      </c>
      <c r="BL876" s="4" t="str">
        <f t="shared" si="31"/>
        <v>Cap Lease 1011 5 Yr Mitchell</v>
      </c>
    </row>
    <row r="877" spans="1:64" hidden="1" x14ac:dyDescent="0.2">
      <c r="A877" s="4">
        <v>2020</v>
      </c>
      <c r="B877" s="4" t="s">
        <v>11</v>
      </c>
      <c r="C877" s="4" t="s">
        <v>178</v>
      </c>
      <c r="D877" s="4" t="s">
        <v>387</v>
      </c>
      <c r="E877" s="4" t="s">
        <v>467</v>
      </c>
      <c r="F877" s="4" t="s">
        <v>321</v>
      </c>
      <c r="H877" s="4">
        <v>0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>
        <v>0</v>
      </c>
      <c r="Q877" s="4">
        <v>0</v>
      </c>
      <c r="R877" s="4">
        <v>0</v>
      </c>
      <c r="S877" s="4">
        <v>0</v>
      </c>
      <c r="T877" s="4">
        <v>0</v>
      </c>
      <c r="U877" s="4">
        <v>0</v>
      </c>
      <c r="V877" s="4">
        <v>0</v>
      </c>
      <c r="W877" s="4">
        <v>0</v>
      </c>
      <c r="X877" s="4">
        <v>0</v>
      </c>
      <c r="Y877" s="4">
        <v>0</v>
      </c>
      <c r="Z877" s="4">
        <v>0</v>
      </c>
      <c r="AA877" s="4">
        <v>0</v>
      </c>
      <c r="AB877" s="4">
        <v>0</v>
      </c>
      <c r="AC877" s="4">
        <v>0</v>
      </c>
      <c r="AG877" s="4" t="s">
        <v>289</v>
      </c>
      <c r="AH877" s="4" t="s">
        <v>270</v>
      </c>
      <c r="AJ877" s="4" t="s">
        <v>288</v>
      </c>
      <c r="AK877" s="4" t="s">
        <v>304</v>
      </c>
      <c r="AM877" s="4" t="s">
        <v>187</v>
      </c>
      <c r="AO877" s="4">
        <v>117</v>
      </c>
      <c r="AP877" s="4">
        <v>10</v>
      </c>
      <c r="AQ877" s="4">
        <v>188</v>
      </c>
      <c r="AR877" s="4">
        <v>2082</v>
      </c>
      <c r="AS877" s="4">
        <v>76</v>
      </c>
      <c r="AW877" s="4">
        <v>5</v>
      </c>
      <c r="AX877" s="4">
        <v>23</v>
      </c>
      <c r="AZ877" s="4">
        <v>1</v>
      </c>
      <c r="BA877" s="4">
        <v>3</v>
      </c>
      <c r="BC877" s="4">
        <v>0</v>
      </c>
      <c r="BD877" s="4">
        <v>0</v>
      </c>
      <c r="BE877" s="4">
        <v>0</v>
      </c>
      <c r="BF877" s="4">
        <v>-366807022</v>
      </c>
      <c r="BJ877" s="6">
        <v>2019</v>
      </c>
      <c r="BK877" s="7">
        <f t="shared" si="30"/>
        <v>0</v>
      </c>
      <c r="BL877" s="4" t="str">
        <f t="shared" si="31"/>
        <v>Cap Lease 1011 7 Yr Mitchell</v>
      </c>
    </row>
    <row r="878" spans="1:64" hidden="1" x14ac:dyDescent="0.2">
      <c r="A878" s="4">
        <v>2020</v>
      </c>
      <c r="B878" s="4" t="s">
        <v>11</v>
      </c>
      <c r="C878" s="4" t="s">
        <v>178</v>
      </c>
      <c r="D878" s="4" t="s">
        <v>454</v>
      </c>
      <c r="E878" s="4" t="s">
        <v>467</v>
      </c>
      <c r="F878" s="4" t="s">
        <v>321</v>
      </c>
      <c r="H878" s="4">
        <v>0</v>
      </c>
      <c r="I878" s="4">
        <v>0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>
        <v>0</v>
      </c>
      <c r="Q878" s="4">
        <v>0</v>
      </c>
      <c r="R878" s="4">
        <v>0</v>
      </c>
      <c r="S878" s="4">
        <v>0</v>
      </c>
      <c r="T878" s="4">
        <v>0</v>
      </c>
      <c r="U878" s="4">
        <v>0</v>
      </c>
      <c r="V878" s="4">
        <v>0</v>
      </c>
      <c r="W878" s="4">
        <v>0</v>
      </c>
      <c r="X878" s="4">
        <v>0</v>
      </c>
      <c r="Y878" s="4">
        <v>0</v>
      </c>
      <c r="Z878" s="4">
        <v>0</v>
      </c>
      <c r="AA878" s="4">
        <v>0</v>
      </c>
      <c r="AB878" s="4">
        <v>0</v>
      </c>
      <c r="AC878" s="4">
        <v>0</v>
      </c>
      <c r="AE878" s="4" t="s">
        <v>182</v>
      </c>
      <c r="AF878" s="4" t="s">
        <v>288</v>
      </c>
      <c r="AG878" s="4" t="s">
        <v>289</v>
      </c>
      <c r="AH878" s="4" t="s">
        <v>270</v>
      </c>
      <c r="AJ878" s="4" t="s">
        <v>288</v>
      </c>
      <c r="AK878" s="4" t="s">
        <v>304</v>
      </c>
      <c r="AM878" s="4" t="s">
        <v>187</v>
      </c>
      <c r="AO878" s="4">
        <v>117</v>
      </c>
      <c r="AP878" s="4">
        <v>10</v>
      </c>
      <c r="AQ878" s="4">
        <v>8015516</v>
      </c>
      <c r="AR878" s="4">
        <v>2082</v>
      </c>
      <c r="AS878" s="4">
        <v>76</v>
      </c>
      <c r="AU878" s="4">
        <v>1</v>
      </c>
      <c r="AV878" s="4">
        <v>4</v>
      </c>
      <c r="AW878" s="4">
        <v>5</v>
      </c>
      <c r="AX878" s="4">
        <v>23</v>
      </c>
      <c r="AZ878" s="4">
        <v>1</v>
      </c>
      <c r="BA878" s="4">
        <v>3</v>
      </c>
      <c r="BC878" s="4">
        <v>0</v>
      </c>
      <c r="BD878" s="4">
        <v>0</v>
      </c>
      <c r="BE878" s="4">
        <v>0</v>
      </c>
      <c r="BF878" s="4">
        <v>-366807015</v>
      </c>
      <c r="BJ878" s="6">
        <v>2019</v>
      </c>
      <c r="BK878" s="7">
        <f t="shared" si="30"/>
        <v>0</v>
      </c>
      <c r="BL878" s="4" t="str">
        <f t="shared" si="31"/>
        <v>Forecast Adds 20 YR</v>
      </c>
    </row>
    <row r="879" spans="1:64" hidden="1" x14ac:dyDescent="0.2">
      <c r="A879" s="4">
        <v>2020</v>
      </c>
      <c r="B879" s="4" t="s">
        <v>11</v>
      </c>
      <c r="C879" s="4" t="s">
        <v>178</v>
      </c>
      <c r="D879" s="4" t="s">
        <v>334</v>
      </c>
      <c r="E879" s="4" t="s">
        <v>467</v>
      </c>
      <c r="F879" s="4" t="s">
        <v>416</v>
      </c>
      <c r="H879" s="4">
        <v>0</v>
      </c>
      <c r="I879" s="4">
        <v>0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>
        <v>0</v>
      </c>
      <c r="Q879" s="4">
        <v>0</v>
      </c>
      <c r="R879" s="4">
        <v>0</v>
      </c>
      <c r="S879" s="4">
        <v>0</v>
      </c>
      <c r="T879" s="4">
        <v>0</v>
      </c>
      <c r="U879" s="4">
        <v>0</v>
      </c>
      <c r="V879" s="4">
        <v>0</v>
      </c>
      <c r="W879" s="4">
        <v>0</v>
      </c>
      <c r="X879" s="4">
        <v>0</v>
      </c>
      <c r="Y879" s="4">
        <v>0</v>
      </c>
      <c r="Z879" s="4">
        <v>0</v>
      </c>
      <c r="AA879" s="4">
        <v>0</v>
      </c>
      <c r="AB879" s="4">
        <v>0</v>
      </c>
      <c r="AC879" s="4">
        <v>0</v>
      </c>
      <c r="AG879" s="4" t="s">
        <v>289</v>
      </c>
      <c r="AH879" s="4" t="s">
        <v>270</v>
      </c>
      <c r="AJ879" s="4" t="s">
        <v>190</v>
      </c>
      <c r="AK879" s="4" t="s">
        <v>337</v>
      </c>
      <c r="AM879" s="4" t="s">
        <v>187</v>
      </c>
      <c r="AO879" s="4">
        <v>117</v>
      </c>
      <c r="AP879" s="4">
        <v>10</v>
      </c>
      <c r="AQ879" s="4">
        <v>8015103</v>
      </c>
      <c r="AR879" s="4">
        <v>2082</v>
      </c>
      <c r="AS879" s="4">
        <v>2063</v>
      </c>
      <c r="AW879" s="4">
        <v>5</v>
      </c>
      <c r="AX879" s="4">
        <v>23</v>
      </c>
      <c r="AZ879" s="4">
        <v>3</v>
      </c>
      <c r="BA879" s="4">
        <v>1</v>
      </c>
      <c r="BC879" s="4">
        <v>0</v>
      </c>
      <c r="BD879" s="4">
        <v>0</v>
      </c>
      <c r="BE879" s="4">
        <v>0</v>
      </c>
      <c r="BF879" s="4">
        <v>-366881356</v>
      </c>
      <c r="BJ879" s="6">
        <v>2019</v>
      </c>
      <c r="BK879" s="7">
        <f t="shared" si="30"/>
        <v>0</v>
      </c>
      <c r="BL879" s="4" t="str">
        <f t="shared" si="31"/>
        <v>Software</v>
      </c>
    </row>
    <row r="880" spans="1:64" hidden="1" x14ac:dyDescent="0.2">
      <c r="A880" s="4">
        <v>2020</v>
      </c>
      <c r="B880" s="4" t="s">
        <v>11</v>
      </c>
      <c r="C880" s="4" t="s">
        <v>178</v>
      </c>
      <c r="D880" s="4" t="s">
        <v>428</v>
      </c>
      <c r="E880" s="4" t="s">
        <v>467</v>
      </c>
      <c r="F880" s="4" t="s">
        <v>321</v>
      </c>
      <c r="H880" s="4">
        <v>0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>
        <v>0</v>
      </c>
      <c r="Q880" s="4">
        <v>0</v>
      </c>
      <c r="R880" s="4">
        <v>0</v>
      </c>
      <c r="S880" s="4">
        <v>0</v>
      </c>
      <c r="T880" s="4">
        <v>0</v>
      </c>
      <c r="U880" s="4">
        <v>0</v>
      </c>
      <c r="V880" s="4">
        <v>0</v>
      </c>
      <c r="W880" s="4">
        <v>0</v>
      </c>
      <c r="X880" s="4">
        <v>0</v>
      </c>
      <c r="Y880" s="4">
        <v>0</v>
      </c>
      <c r="Z880" s="4">
        <v>0</v>
      </c>
      <c r="AA880" s="4">
        <v>0</v>
      </c>
      <c r="AB880" s="4">
        <v>0</v>
      </c>
      <c r="AC880" s="4">
        <v>0</v>
      </c>
      <c r="AE880" s="4" t="s">
        <v>182</v>
      </c>
      <c r="AF880" s="4" t="s">
        <v>288</v>
      </c>
      <c r="AG880" s="4" t="s">
        <v>289</v>
      </c>
      <c r="AH880" s="4" t="s">
        <v>270</v>
      </c>
      <c r="AJ880" s="4" t="s">
        <v>288</v>
      </c>
      <c r="AK880" s="4" t="s">
        <v>304</v>
      </c>
      <c r="AM880" s="4" t="s">
        <v>187</v>
      </c>
      <c r="AO880" s="4">
        <v>117</v>
      </c>
      <c r="AP880" s="4">
        <v>10</v>
      </c>
      <c r="AQ880" s="4">
        <v>8015156</v>
      </c>
      <c r="AR880" s="4">
        <v>2082</v>
      </c>
      <c r="AS880" s="4">
        <v>76</v>
      </c>
      <c r="AU880" s="4">
        <v>1</v>
      </c>
      <c r="AV880" s="4">
        <v>4</v>
      </c>
      <c r="AW880" s="4">
        <v>5</v>
      </c>
      <c r="AX880" s="4">
        <v>23</v>
      </c>
      <c r="AZ880" s="4">
        <v>1</v>
      </c>
      <c r="BA880" s="4">
        <v>3</v>
      </c>
      <c r="BC880" s="4">
        <v>0</v>
      </c>
      <c r="BD880" s="4">
        <v>0</v>
      </c>
      <c r="BE880" s="4">
        <v>0</v>
      </c>
      <c r="BF880" s="4">
        <v>-366807020</v>
      </c>
      <c r="BJ880" s="6">
        <v>2019</v>
      </c>
      <c r="BK880" s="7">
        <f t="shared" ref="BK880:BK930" si="32">O880-P880</f>
        <v>0</v>
      </c>
      <c r="BL880" s="4" t="str">
        <f t="shared" ref="BL880:BL928" si="33">D880</f>
        <v>Synthetic Railcars</v>
      </c>
    </row>
    <row r="881" spans="1:64" hidden="1" x14ac:dyDescent="0.2">
      <c r="A881" s="4">
        <v>2020</v>
      </c>
      <c r="B881" s="4" t="s">
        <v>11</v>
      </c>
      <c r="C881" s="4" t="s">
        <v>178</v>
      </c>
      <c r="D881" s="4" t="s">
        <v>371</v>
      </c>
      <c r="E881" s="4" t="s">
        <v>467</v>
      </c>
      <c r="F881" s="4" t="s">
        <v>417</v>
      </c>
      <c r="H881" s="4">
        <v>0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>
        <v>0</v>
      </c>
      <c r="Q881" s="4">
        <v>0</v>
      </c>
      <c r="R881" s="4">
        <v>0</v>
      </c>
      <c r="S881" s="4">
        <v>0</v>
      </c>
      <c r="T881" s="4">
        <v>0</v>
      </c>
      <c r="U881" s="4">
        <v>0</v>
      </c>
      <c r="V881" s="4">
        <v>0</v>
      </c>
      <c r="W881" s="4">
        <v>0</v>
      </c>
      <c r="X881" s="4">
        <v>0</v>
      </c>
      <c r="Y881" s="4">
        <v>0</v>
      </c>
      <c r="Z881" s="4">
        <v>0</v>
      </c>
      <c r="AA881" s="4">
        <v>0</v>
      </c>
      <c r="AB881" s="4">
        <v>0</v>
      </c>
      <c r="AC881" s="4">
        <v>0</v>
      </c>
      <c r="AE881" s="4" t="s">
        <v>182</v>
      </c>
      <c r="AG881" s="4" t="s">
        <v>289</v>
      </c>
      <c r="AH881" s="4" t="s">
        <v>270</v>
      </c>
      <c r="AJ881" s="4" t="s">
        <v>288</v>
      </c>
      <c r="AK881" s="4" t="s">
        <v>349</v>
      </c>
      <c r="AM881" s="4" t="s">
        <v>187</v>
      </c>
      <c r="AO881" s="4">
        <v>117</v>
      </c>
      <c r="AP881" s="4">
        <v>10</v>
      </c>
      <c r="AQ881" s="4">
        <v>8015154</v>
      </c>
      <c r="AR881" s="4">
        <v>2082</v>
      </c>
      <c r="AS881" s="4">
        <v>71</v>
      </c>
      <c r="AU881" s="4">
        <v>1</v>
      </c>
      <c r="AW881" s="4">
        <v>5</v>
      </c>
      <c r="AX881" s="4">
        <v>23</v>
      </c>
      <c r="AZ881" s="4">
        <v>1</v>
      </c>
      <c r="BA881" s="4">
        <v>2</v>
      </c>
      <c r="BC881" s="4">
        <v>0</v>
      </c>
      <c r="BD881" s="4">
        <v>0</v>
      </c>
      <c r="BE881" s="4">
        <v>0</v>
      </c>
      <c r="BF881" s="4">
        <v>-366807019</v>
      </c>
      <c r="BJ881" s="6">
        <v>2019</v>
      </c>
      <c r="BK881" s="7">
        <f t="shared" si="32"/>
        <v>0</v>
      </c>
      <c r="BL881" s="4" t="str">
        <f t="shared" si="33"/>
        <v>Synthetic Vehicles &amp; IT</v>
      </c>
    </row>
    <row r="882" spans="1:64" hidden="1" x14ac:dyDescent="0.2">
      <c r="A882" s="4">
        <v>2020</v>
      </c>
      <c r="B882" s="4" t="s">
        <v>11</v>
      </c>
      <c r="C882" s="4" t="s">
        <v>178</v>
      </c>
      <c r="D882" s="4" t="s">
        <v>371</v>
      </c>
      <c r="E882" s="4" t="s">
        <v>467</v>
      </c>
      <c r="F882" s="4" t="s">
        <v>417</v>
      </c>
      <c r="H882" s="4">
        <v>0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>
        <v>0</v>
      </c>
      <c r="Q882" s="4">
        <v>0</v>
      </c>
      <c r="R882" s="4">
        <v>0</v>
      </c>
      <c r="S882" s="4">
        <v>0</v>
      </c>
      <c r="T882" s="4">
        <v>0</v>
      </c>
      <c r="U882" s="4">
        <v>0</v>
      </c>
      <c r="V882" s="4">
        <v>0</v>
      </c>
      <c r="W882" s="4">
        <v>0</v>
      </c>
      <c r="X882" s="4">
        <v>0</v>
      </c>
      <c r="Y882" s="4">
        <v>0</v>
      </c>
      <c r="Z882" s="4">
        <v>0</v>
      </c>
      <c r="AA882" s="4">
        <v>0</v>
      </c>
      <c r="AB882" s="4">
        <v>0</v>
      </c>
      <c r="AC882" s="4">
        <v>0</v>
      </c>
      <c r="AE882" s="4" t="s">
        <v>182</v>
      </c>
      <c r="AG882" s="4" t="s">
        <v>289</v>
      </c>
      <c r="AH882" s="4" t="s">
        <v>270</v>
      </c>
      <c r="AJ882" s="4" t="s">
        <v>288</v>
      </c>
      <c r="AK882" s="4" t="s">
        <v>349</v>
      </c>
      <c r="AM882" s="4" t="s">
        <v>187</v>
      </c>
      <c r="AO882" s="4">
        <v>117</v>
      </c>
      <c r="AP882" s="4">
        <v>10</v>
      </c>
      <c r="AQ882" s="4">
        <v>8015154</v>
      </c>
      <c r="AR882" s="4">
        <v>2082</v>
      </c>
      <c r="AS882" s="4">
        <v>71</v>
      </c>
      <c r="AU882" s="4">
        <v>1</v>
      </c>
      <c r="AW882" s="4">
        <v>5</v>
      </c>
      <c r="AX882" s="4">
        <v>23</v>
      </c>
      <c r="AZ882" s="4">
        <v>1</v>
      </c>
      <c r="BA882" s="4">
        <v>2</v>
      </c>
      <c r="BC882" s="4">
        <v>0</v>
      </c>
      <c r="BD882" s="4">
        <v>0</v>
      </c>
      <c r="BE882" s="4">
        <v>0</v>
      </c>
      <c r="BF882" s="4">
        <v>-366807017</v>
      </c>
      <c r="BJ882" s="6">
        <v>2019</v>
      </c>
      <c r="BK882" s="7">
        <f t="shared" si="32"/>
        <v>0</v>
      </c>
      <c r="BL882" s="4" t="str">
        <f t="shared" si="33"/>
        <v>Synthetic Vehicles &amp; IT</v>
      </c>
    </row>
    <row r="883" spans="1:64" hidden="1" x14ac:dyDescent="0.2">
      <c r="A883" s="4">
        <v>2020</v>
      </c>
      <c r="B883" s="4" t="s">
        <v>11</v>
      </c>
      <c r="C883" s="4" t="s">
        <v>178</v>
      </c>
      <c r="D883" s="4" t="s">
        <v>111</v>
      </c>
      <c r="E883" s="4" t="s">
        <v>467</v>
      </c>
      <c r="F883" s="4" t="s">
        <v>414</v>
      </c>
      <c r="H883" s="4">
        <v>0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>
        <v>0</v>
      </c>
      <c r="Q883" s="4">
        <v>0</v>
      </c>
      <c r="R883" s="4">
        <v>0</v>
      </c>
      <c r="S883" s="4">
        <v>0</v>
      </c>
      <c r="T883" s="4">
        <v>0</v>
      </c>
      <c r="U883" s="4">
        <v>0</v>
      </c>
      <c r="V883" s="4">
        <v>0</v>
      </c>
      <c r="W883" s="4">
        <v>0</v>
      </c>
      <c r="X883" s="4">
        <v>0</v>
      </c>
      <c r="Y883" s="4">
        <v>0</v>
      </c>
      <c r="Z883" s="4">
        <v>0</v>
      </c>
      <c r="AA883" s="4">
        <v>0</v>
      </c>
      <c r="AB883" s="4">
        <v>0</v>
      </c>
      <c r="AC883" s="4">
        <v>0</v>
      </c>
      <c r="AE883" s="4" t="s">
        <v>182</v>
      </c>
      <c r="AF883" s="4" t="s">
        <v>288</v>
      </c>
      <c r="AG883" s="4" t="s">
        <v>289</v>
      </c>
      <c r="AH883" s="4" t="s">
        <v>270</v>
      </c>
      <c r="AJ883" s="4" t="s">
        <v>190</v>
      </c>
      <c r="AK883" s="4" t="s">
        <v>315</v>
      </c>
      <c r="AM883" s="4" t="s">
        <v>330</v>
      </c>
      <c r="AO883" s="4">
        <v>117</v>
      </c>
      <c r="AP883" s="4">
        <v>10</v>
      </c>
      <c r="AQ883" s="4">
        <v>109100</v>
      </c>
      <c r="AR883" s="4">
        <v>2082</v>
      </c>
      <c r="AS883" s="4">
        <v>2055</v>
      </c>
      <c r="AU883" s="4">
        <v>1</v>
      </c>
      <c r="AV883" s="4">
        <v>4</v>
      </c>
      <c r="AW883" s="4">
        <v>5</v>
      </c>
      <c r="AX883" s="4">
        <v>23</v>
      </c>
      <c r="AZ883" s="4">
        <v>3</v>
      </c>
      <c r="BA883" s="4">
        <v>8</v>
      </c>
      <c r="BC883" s="4">
        <v>57</v>
      </c>
      <c r="BD883" s="4">
        <v>0</v>
      </c>
      <c r="BE883" s="4">
        <v>0</v>
      </c>
      <c r="BF883" s="4">
        <v>-366807016</v>
      </c>
      <c r="BJ883" s="6">
        <v>2019</v>
      </c>
      <c r="BK883" s="7">
        <f t="shared" si="32"/>
        <v>0</v>
      </c>
      <c r="BL883" s="4" t="str">
        <f t="shared" si="33"/>
        <v>Utility General Buildings</v>
      </c>
    </row>
    <row r="884" spans="1:64" hidden="1" x14ac:dyDescent="0.2">
      <c r="A884" s="4">
        <v>2020</v>
      </c>
      <c r="B884" s="4" t="s">
        <v>11</v>
      </c>
      <c r="C884" s="4" t="s">
        <v>178</v>
      </c>
      <c r="D884" s="4" t="s">
        <v>112</v>
      </c>
      <c r="E884" s="4" t="s">
        <v>467</v>
      </c>
      <c r="F884" s="4" t="s">
        <v>321</v>
      </c>
      <c r="H884" s="4">
        <v>0</v>
      </c>
      <c r="I884" s="4">
        <v>0</v>
      </c>
      <c r="J884" s="4">
        <v>0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>
        <v>0</v>
      </c>
      <c r="Q884" s="4">
        <v>0</v>
      </c>
      <c r="R884" s="4">
        <v>0</v>
      </c>
      <c r="S884" s="4">
        <v>0</v>
      </c>
      <c r="T884" s="4">
        <v>0</v>
      </c>
      <c r="U884" s="4">
        <v>0</v>
      </c>
      <c r="V884" s="4">
        <v>0</v>
      </c>
      <c r="W884" s="4">
        <v>0</v>
      </c>
      <c r="X884" s="4">
        <v>0</v>
      </c>
      <c r="Y884" s="4">
        <v>0</v>
      </c>
      <c r="Z884" s="4">
        <v>0</v>
      </c>
      <c r="AA884" s="4">
        <v>0</v>
      </c>
      <c r="AB884" s="4">
        <v>0</v>
      </c>
      <c r="AC884" s="4">
        <v>0</v>
      </c>
      <c r="AG884" s="4" t="s">
        <v>289</v>
      </c>
      <c r="AH884" s="4" t="s">
        <v>270</v>
      </c>
      <c r="AJ884" s="4" t="s">
        <v>288</v>
      </c>
      <c r="AK884" s="4" t="s">
        <v>304</v>
      </c>
      <c r="AM884" s="4" t="s">
        <v>187</v>
      </c>
      <c r="AO884" s="4">
        <v>117</v>
      </c>
      <c r="AP884" s="4">
        <v>10</v>
      </c>
      <c r="AQ884" s="4">
        <v>109040</v>
      </c>
      <c r="AR884" s="4">
        <v>2082</v>
      </c>
      <c r="AS884" s="4">
        <v>76</v>
      </c>
      <c r="AW884" s="4">
        <v>5</v>
      </c>
      <c r="AX884" s="4">
        <v>23</v>
      </c>
      <c r="AZ884" s="4">
        <v>1</v>
      </c>
      <c r="BA884" s="4">
        <v>3</v>
      </c>
      <c r="BC884" s="4">
        <v>0</v>
      </c>
      <c r="BD884" s="4">
        <v>0</v>
      </c>
      <c r="BE884" s="4">
        <v>0</v>
      </c>
      <c r="BF884" s="4">
        <v>-366807018</v>
      </c>
      <c r="BJ884" s="6">
        <v>2019</v>
      </c>
      <c r="BK884" s="7">
        <f t="shared" si="32"/>
        <v>0</v>
      </c>
      <c r="BL884" s="4" t="str">
        <f t="shared" si="33"/>
        <v>Utility General Plant</v>
      </c>
    </row>
    <row r="885" spans="1:64" hidden="1" x14ac:dyDescent="0.2">
      <c r="A885" s="4">
        <v>2020</v>
      </c>
      <c r="B885" s="4" t="s">
        <v>11</v>
      </c>
      <c r="C885" s="4" t="s">
        <v>178</v>
      </c>
      <c r="D885" s="4" t="s">
        <v>104</v>
      </c>
      <c r="E885" s="4" t="s">
        <v>467</v>
      </c>
      <c r="F885" s="4" t="s">
        <v>322</v>
      </c>
      <c r="H885" s="4">
        <v>8452063.8000000007</v>
      </c>
      <c r="I885" s="4">
        <v>3108306.86</v>
      </c>
      <c r="J885" s="4">
        <v>145686.34</v>
      </c>
      <c r="K885" s="4">
        <v>222198.56</v>
      </c>
      <c r="L885" s="4">
        <v>0</v>
      </c>
      <c r="M885" s="4">
        <v>-21.62</v>
      </c>
      <c r="N885" s="4">
        <v>8441918.0299999993</v>
      </c>
      <c r="O885" s="4">
        <v>3107906.88</v>
      </c>
      <c r="P885" s="4">
        <v>367851.86</v>
      </c>
      <c r="Q885" s="4">
        <v>0</v>
      </c>
      <c r="R885" s="4">
        <v>399.98</v>
      </c>
      <c r="S885" s="4">
        <v>3329.83</v>
      </c>
      <c r="T885" s="4">
        <v>1140.3900000000001</v>
      </c>
      <c r="U885" s="4">
        <v>4470.22</v>
      </c>
      <c r="V885" s="4">
        <v>3329.83</v>
      </c>
      <c r="W885" s="4">
        <v>0</v>
      </c>
      <c r="X885" s="4">
        <v>0</v>
      </c>
      <c r="Y885" s="4">
        <v>2198.06</v>
      </c>
      <c r="Z885" s="4">
        <v>345.31</v>
      </c>
      <c r="AA885" s="4">
        <v>0</v>
      </c>
      <c r="AB885" s="4">
        <v>0</v>
      </c>
      <c r="AC885" s="4">
        <v>0</v>
      </c>
      <c r="AG885" s="4" t="s">
        <v>289</v>
      </c>
      <c r="AH885" s="4" t="s">
        <v>270</v>
      </c>
      <c r="AJ885" s="4" t="s">
        <v>288</v>
      </c>
      <c r="AK885" s="4" t="s">
        <v>302</v>
      </c>
      <c r="AM885" s="4" t="s">
        <v>187</v>
      </c>
      <c r="AO885" s="4">
        <v>117</v>
      </c>
      <c r="AP885" s="4">
        <v>10</v>
      </c>
      <c r="AQ885" s="4">
        <v>101030</v>
      </c>
      <c r="AR885" s="4">
        <v>2082</v>
      </c>
      <c r="AS885" s="4">
        <v>64</v>
      </c>
      <c r="AW885" s="4">
        <v>5</v>
      </c>
      <c r="AX885" s="4">
        <v>23</v>
      </c>
      <c r="AZ885" s="4">
        <v>1</v>
      </c>
      <c r="BA885" s="4">
        <v>6</v>
      </c>
      <c r="BC885" s="4">
        <v>0</v>
      </c>
      <c r="BD885" s="4">
        <v>0</v>
      </c>
      <c r="BE885" s="4">
        <v>0</v>
      </c>
      <c r="BF885" s="4">
        <v>-366807021</v>
      </c>
      <c r="BJ885" s="6">
        <v>2019</v>
      </c>
      <c r="BK885" s="7">
        <f t="shared" si="32"/>
        <v>2740055.02</v>
      </c>
      <c r="BL885" s="4" t="str">
        <f t="shared" si="33"/>
        <v>Utility Steam Production</v>
      </c>
    </row>
    <row r="886" spans="1:64" hidden="1" x14ac:dyDescent="0.2">
      <c r="A886" s="4">
        <v>2020</v>
      </c>
      <c r="B886" s="4" t="s">
        <v>11</v>
      </c>
      <c r="C886" s="4" t="s">
        <v>178</v>
      </c>
      <c r="D886" s="4" t="s">
        <v>385</v>
      </c>
      <c r="E886" s="4" t="s">
        <v>468</v>
      </c>
      <c r="F886" s="4" t="s">
        <v>421</v>
      </c>
      <c r="H886" s="4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0</v>
      </c>
      <c r="S886" s="4">
        <v>0</v>
      </c>
      <c r="T886" s="4">
        <v>0</v>
      </c>
      <c r="U886" s="4">
        <v>0</v>
      </c>
      <c r="V886" s="4">
        <v>0</v>
      </c>
      <c r="W886" s="4">
        <v>0</v>
      </c>
      <c r="X886" s="4">
        <v>0</v>
      </c>
      <c r="Y886" s="4">
        <v>0</v>
      </c>
      <c r="Z886" s="4">
        <v>0</v>
      </c>
      <c r="AA886" s="4">
        <v>0</v>
      </c>
      <c r="AB886" s="4">
        <v>0</v>
      </c>
      <c r="AC886" s="4">
        <v>0</v>
      </c>
      <c r="AG886" s="4" t="s">
        <v>289</v>
      </c>
      <c r="AH886" s="4" t="s">
        <v>270</v>
      </c>
      <c r="AJ886" s="4" t="s">
        <v>288</v>
      </c>
      <c r="AK886" s="4" t="s">
        <v>349</v>
      </c>
      <c r="AM886" s="4" t="s">
        <v>187</v>
      </c>
      <c r="AO886" s="4">
        <v>117</v>
      </c>
      <c r="AP886" s="4">
        <v>10</v>
      </c>
      <c r="AQ886" s="4">
        <v>173</v>
      </c>
      <c r="AR886" s="4">
        <v>2085</v>
      </c>
      <c r="AS886" s="4">
        <v>73</v>
      </c>
      <c r="AW886" s="4">
        <v>5</v>
      </c>
      <c r="AX886" s="4">
        <v>23</v>
      </c>
      <c r="AZ886" s="4">
        <v>1</v>
      </c>
      <c r="BA886" s="4">
        <v>2</v>
      </c>
      <c r="BC886" s="4">
        <v>0</v>
      </c>
      <c r="BD886" s="4">
        <v>0</v>
      </c>
      <c r="BE886" s="4">
        <v>0</v>
      </c>
      <c r="BF886" s="4">
        <v>-366806669</v>
      </c>
      <c r="BJ886" s="6">
        <v>2019</v>
      </c>
      <c r="BK886" s="7">
        <f t="shared" si="32"/>
        <v>0</v>
      </c>
      <c r="BL886" s="4" t="str">
        <f t="shared" si="33"/>
        <v>Cap Lease 1011 5 Yr Mitchell</v>
      </c>
    </row>
    <row r="887" spans="1:64" hidden="1" x14ac:dyDescent="0.2">
      <c r="A887" s="4">
        <v>2020</v>
      </c>
      <c r="B887" s="4" t="s">
        <v>11</v>
      </c>
      <c r="C887" s="4" t="s">
        <v>178</v>
      </c>
      <c r="D887" s="4" t="s">
        <v>387</v>
      </c>
      <c r="E887" s="4" t="s">
        <v>468</v>
      </c>
      <c r="F887" s="4" t="s">
        <v>324</v>
      </c>
      <c r="H887" s="4">
        <v>0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>
        <v>0</v>
      </c>
      <c r="Q887" s="4">
        <v>0</v>
      </c>
      <c r="R887" s="4">
        <v>0</v>
      </c>
      <c r="S887" s="4">
        <v>0</v>
      </c>
      <c r="T887" s="4">
        <v>0</v>
      </c>
      <c r="U887" s="4">
        <v>0</v>
      </c>
      <c r="V887" s="4">
        <v>0</v>
      </c>
      <c r="W887" s="4">
        <v>0</v>
      </c>
      <c r="X887" s="4">
        <v>0</v>
      </c>
      <c r="Y887" s="4">
        <v>0</v>
      </c>
      <c r="Z887" s="4">
        <v>0</v>
      </c>
      <c r="AA887" s="4">
        <v>0</v>
      </c>
      <c r="AB887" s="4">
        <v>0</v>
      </c>
      <c r="AC887" s="4">
        <v>0</v>
      </c>
      <c r="AG887" s="4" t="s">
        <v>289</v>
      </c>
      <c r="AH887" s="4" t="s">
        <v>270</v>
      </c>
      <c r="AJ887" s="4" t="s">
        <v>288</v>
      </c>
      <c r="AK887" s="4" t="s">
        <v>304</v>
      </c>
      <c r="AM887" s="4" t="s">
        <v>187</v>
      </c>
      <c r="AO887" s="4">
        <v>117</v>
      </c>
      <c r="AP887" s="4">
        <v>10</v>
      </c>
      <c r="AQ887" s="4">
        <v>188</v>
      </c>
      <c r="AR887" s="4">
        <v>2085</v>
      </c>
      <c r="AS887" s="4">
        <v>77</v>
      </c>
      <c r="AW887" s="4">
        <v>5</v>
      </c>
      <c r="AX887" s="4">
        <v>23</v>
      </c>
      <c r="AZ887" s="4">
        <v>1</v>
      </c>
      <c r="BA887" s="4">
        <v>3</v>
      </c>
      <c r="BC887" s="4">
        <v>0</v>
      </c>
      <c r="BD887" s="4">
        <v>0</v>
      </c>
      <c r="BE887" s="4">
        <v>0</v>
      </c>
      <c r="BF887" s="4">
        <v>-366806668</v>
      </c>
      <c r="BJ887" s="6">
        <v>2019</v>
      </c>
      <c r="BK887" s="7">
        <f t="shared" si="32"/>
        <v>0</v>
      </c>
      <c r="BL887" s="4" t="str">
        <f t="shared" si="33"/>
        <v>Cap Lease 1011 7 Yr Mitchell</v>
      </c>
    </row>
    <row r="888" spans="1:64" hidden="1" x14ac:dyDescent="0.2">
      <c r="A888" s="4">
        <v>2020</v>
      </c>
      <c r="B888" s="4" t="s">
        <v>11</v>
      </c>
      <c r="C888" s="4" t="s">
        <v>178</v>
      </c>
      <c r="D888" s="4" t="s">
        <v>454</v>
      </c>
      <c r="E888" s="4" t="s">
        <v>468</v>
      </c>
      <c r="F888" s="4" t="s">
        <v>324</v>
      </c>
      <c r="H888" s="4">
        <v>0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>
        <v>0</v>
      </c>
      <c r="Q888" s="4">
        <v>0</v>
      </c>
      <c r="R888" s="4">
        <v>0</v>
      </c>
      <c r="S888" s="4">
        <v>0</v>
      </c>
      <c r="T888" s="4">
        <v>0</v>
      </c>
      <c r="U888" s="4">
        <v>0</v>
      </c>
      <c r="V888" s="4">
        <v>0</v>
      </c>
      <c r="W888" s="4">
        <v>0</v>
      </c>
      <c r="X888" s="4">
        <v>0</v>
      </c>
      <c r="Y888" s="4">
        <v>0</v>
      </c>
      <c r="Z888" s="4">
        <v>0</v>
      </c>
      <c r="AA888" s="4">
        <v>0</v>
      </c>
      <c r="AB888" s="4">
        <v>0</v>
      </c>
      <c r="AC888" s="4">
        <v>0</v>
      </c>
      <c r="AE888" s="4" t="s">
        <v>182</v>
      </c>
      <c r="AF888" s="4" t="s">
        <v>288</v>
      </c>
      <c r="AG888" s="4" t="s">
        <v>289</v>
      </c>
      <c r="AH888" s="4" t="s">
        <v>270</v>
      </c>
      <c r="AJ888" s="4" t="s">
        <v>288</v>
      </c>
      <c r="AK888" s="4" t="s">
        <v>304</v>
      </c>
      <c r="AM888" s="4" t="s">
        <v>187</v>
      </c>
      <c r="AO888" s="4">
        <v>117</v>
      </c>
      <c r="AP888" s="4">
        <v>10</v>
      </c>
      <c r="AQ888" s="4">
        <v>8015516</v>
      </c>
      <c r="AR888" s="4">
        <v>2085</v>
      </c>
      <c r="AS888" s="4">
        <v>77</v>
      </c>
      <c r="AU888" s="4">
        <v>1</v>
      </c>
      <c r="AV888" s="4">
        <v>4</v>
      </c>
      <c r="AW888" s="4">
        <v>5</v>
      </c>
      <c r="AX888" s="4">
        <v>23</v>
      </c>
      <c r="AZ888" s="4">
        <v>1</v>
      </c>
      <c r="BA888" s="4">
        <v>3</v>
      </c>
      <c r="BC888" s="4">
        <v>0</v>
      </c>
      <c r="BD888" s="4">
        <v>0</v>
      </c>
      <c r="BE888" s="4">
        <v>0</v>
      </c>
      <c r="BF888" s="4">
        <v>-366806661</v>
      </c>
      <c r="BJ888" s="6">
        <v>2019</v>
      </c>
      <c r="BK888" s="7">
        <f t="shared" si="32"/>
        <v>0</v>
      </c>
      <c r="BL888" s="4" t="str">
        <f t="shared" si="33"/>
        <v>Forecast Adds 20 YR</v>
      </c>
    </row>
    <row r="889" spans="1:64" hidden="1" x14ac:dyDescent="0.2">
      <c r="A889" s="4">
        <v>2020</v>
      </c>
      <c r="B889" s="4" t="s">
        <v>11</v>
      </c>
      <c r="C889" s="4" t="s">
        <v>178</v>
      </c>
      <c r="D889" s="4" t="s">
        <v>334</v>
      </c>
      <c r="E889" s="4" t="s">
        <v>468</v>
      </c>
      <c r="F889" s="4" t="s">
        <v>420</v>
      </c>
      <c r="H889" s="4">
        <v>0</v>
      </c>
      <c r="I889" s="4">
        <v>0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>
        <v>0</v>
      </c>
      <c r="Q889" s="4">
        <v>0</v>
      </c>
      <c r="R889" s="4">
        <v>0</v>
      </c>
      <c r="S889" s="4">
        <v>0</v>
      </c>
      <c r="T889" s="4">
        <v>0</v>
      </c>
      <c r="U889" s="4">
        <v>0</v>
      </c>
      <c r="V889" s="4">
        <v>0</v>
      </c>
      <c r="W889" s="4">
        <v>0</v>
      </c>
      <c r="X889" s="4">
        <v>0</v>
      </c>
      <c r="Y889" s="4">
        <v>0</v>
      </c>
      <c r="Z889" s="4">
        <v>0</v>
      </c>
      <c r="AA889" s="4">
        <v>0</v>
      </c>
      <c r="AB889" s="4">
        <v>0</v>
      </c>
      <c r="AC889" s="4">
        <v>0</v>
      </c>
      <c r="AG889" s="4" t="s">
        <v>289</v>
      </c>
      <c r="AH889" s="4" t="s">
        <v>270</v>
      </c>
      <c r="AJ889" s="4" t="s">
        <v>190</v>
      </c>
      <c r="AK889" s="4" t="s">
        <v>337</v>
      </c>
      <c r="AM889" s="4" t="s">
        <v>187</v>
      </c>
      <c r="AO889" s="4">
        <v>117</v>
      </c>
      <c r="AP889" s="4">
        <v>10</v>
      </c>
      <c r="AQ889" s="4">
        <v>8015103</v>
      </c>
      <c r="AR889" s="4">
        <v>2085</v>
      </c>
      <c r="AS889" s="4">
        <v>477</v>
      </c>
      <c r="AW889" s="4">
        <v>5</v>
      </c>
      <c r="AX889" s="4">
        <v>23</v>
      </c>
      <c r="AZ889" s="4">
        <v>3</v>
      </c>
      <c r="BA889" s="4">
        <v>1</v>
      </c>
      <c r="BC889" s="4">
        <v>0</v>
      </c>
      <c r="BD889" s="4">
        <v>0</v>
      </c>
      <c r="BE889" s="4">
        <v>0</v>
      </c>
      <c r="BF889" s="4">
        <v>-366881355</v>
      </c>
      <c r="BJ889" s="6">
        <v>2019</v>
      </c>
      <c r="BK889" s="7">
        <f t="shared" si="32"/>
        <v>0</v>
      </c>
      <c r="BL889" s="4" t="str">
        <f t="shared" si="33"/>
        <v>Software</v>
      </c>
    </row>
    <row r="890" spans="1:64" hidden="1" x14ac:dyDescent="0.2">
      <c r="A890" s="4">
        <v>2020</v>
      </c>
      <c r="B890" s="4" t="s">
        <v>11</v>
      </c>
      <c r="C890" s="4" t="s">
        <v>178</v>
      </c>
      <c r="D890" s="4" t="s">
        <v>428</v>
      </c>
      <c r="E890" s="4" t="s">
        <v>468</v>
      </c>
      <c r="F890" s="4" t="s">
        <v>324</v>
      </c>
      <c r="H890" s="4">
        <v>0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>
        <v>0</v>
      </c>
      <c r="Q890" s="4">
        <v>0</v>
      </c>
      <c r="R890" s="4">
        <v>0</v>
      </c>
      <c r="S890" s="4">
        <v>0</v>
      </c>
      <c r="T890" s="4">
        <v>0</v>
      </c>
      <c r="U890" s="4">
        <v>0</v>
      </c>
      <c r="V890" s="4">
        <v>0</v>
      </c>
      <c r="W890" s="4">
        <v>0</v>
      </c>
      <c r="X890" s="4">
        <v>0</v>
      </c>
      <c r="Y890" s="4">
        <v>0</v>
      </c>
      <c r="Z890" s="4">
        <v>0</v>
      </c>
      <c r="AA890" s="4">
        <v>0</v>
      </c>
      <c r="AB890" s="4">
        <v>0</v>
      </c>
      <c r="AC890" s="4">
        <v>0</v>
      </c>
      <c r="AE890" s="4" t="s">
        <v>182</v>
      </c>
      <c r="AF890" s="4" t="s">
        <v>288</v>
      </c>
      <c r="AG890" s="4" t="s">
        <v>289</v>
      </c>
      <c r="AH890" s="4" t="s">
        <v>270</v>
      </c>
      <c r="AJ890" s="4" t="s">
        <v>288</v>
      </c>
      <c r="AK890" s="4" t="s">
        <v>304</v>
      </c>
      <c r="AM890" s="4" t="s">
        <v>187</v>
      </c>
      <c r="AO890" s="4">
        <v>117</v>
      </c>
      <c r="AP890" s="4">
        <v>10</v>
      </c>
      <c r="AQ890" s="4">
        <v>8015156</v>
      </c>
      <c r="AR890" s="4">
        <v>2085</v>
      </c>
      <c r="AS890" s="4">
        <v>77</v>
      </c>
      <c r="AU890" s="4">
        <v>1</v>
      </c>
      <c r="AV890" s="4">
        <v>4</v>
      </c>
      <c r="AW890" s="4">
        <v>5</v>
      </c>
      <c r="AX890" s="4">
        <v>23</v>
      </c>
      <c r="AZ890" s="4">
        <v>1</v>
      </c>
      <c r="BA890" s="4">
        <v>3</v>
      </c>
      <c r="BC890" s="4">
        <v>0</v>
      </c>
      <c r="BD890" s="4">
        <v>0</v>
      </c>
      <c r="BE890" s="4">
        <v>0</v>
      </c>
      <c r="BF890" s="4">
        <v>-366806666</v>
      </c>
      <c r="BJ890" s="6">
        <v>2019</v>
      </c>
      <c r="BK890" s="7">
        <f t="shared" si="32"/>
        <v>0</v>
      </c>
      <c r="BL890" s="4" t="str">
        <f t="shared" si="33"/>
        <v>Synthetic Railcars</v>
      </c>
    </row>
    <row r="891" spans="1:64" hidden="1" x14ac:dyDescent="0.2">
      <c r="A891" s="4">
        <v>2020</v>
      </c>
      <c r="B891" s="4" t="s">
        <v>11</v>
      </c>
      <c r="C891" s="4" t="s">
        <v>178</v>
      </c>
      <c r="D891" s="4" t="s">
        <v>371</v>
      </c>
      <c r="E891" s="4" t="s">
        <v>468</v>
      </c>
      <c r="F891" s="4" t="s">
        <v>421</v>
      </c>
      <c r="H891" s="4">
        <v>0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>
        <v>0</v>
      </c>
      <c r="Q891" s="4">
        <v>0</v>
      </c>
      <c r="R891" s="4">
        <v>0</v>
      </c>
      <c r="S891" s="4">
        <v>0</v>
      </c>
      <c r="T891" s="4">
        <v>0</v>
      </c>
      <c r="U891" s="4">
        <v>0</v>
      </c>
      <c r="V891" s="4">
        <v>0</v>
      </c>
      <c r="W891" s="4">
        <v>0</v>
      </c>
      <c r="X891" s="4">
        <v>0</v>
      </c>
      <c r="Y891" s="4">
        <v>0</v>
      </c>
      <c r="Z891" s="4">
        <v>0</v>
      </c>
      <c r="AA891" s="4">
        <v>0</v>
      </c>
      <c r="AB891" s="4">
        <v>0</v>
      </c>
      <c r="AC891" s="4">
        <v>0</v>
      </c>
      <c r="AE891" s="4" t="s">
        <v>182</v>
      </c>
      <c r="AG891" s="4" t="s">
        <v>289</v>
      </c>
      <c r="AH891" s="4" t="s">
        <v>270</v>
      </c>
      <c r="AJ891" s="4" t="s">
        <v>288</v>
      </c>
      <c r="AK891" s="4" t="s">
        <v>349</v>
      </c>
      <c r="AM891" s="4" t="s">
        <v>187</v>
      </c>
      <c r="AO891" s="4">
        <v>117</v>
      </c>
      <c r="AP891" s="4">
        <v>10</v>
      </c>
      <c r="AQ891" s="4">
        <v>8015154</v>
      </c>
      <c r="AR891" s="4">
        <v>2085</v>
      </c>
      <c r="AS891" s="4">
        <v>73</v>
      </c>
      <c r="AU891" s="4">
        <v>1</v>
      </c>
      <c r="AW891" s="4">
        <v>5</v>
      </c>
      <c r="AX891" s="4">
        <v>23</v>
      </c>
      <c r="AZ891" s="4">
        <v>1</v>
      </c>
      <c r="BA891" s="4">
        <v>2</v>
      </c>
      <c r="BC891" s="4">
        <v>0</v>
      </c>
      <c r="BD891" s="4">
        <v>0</v>
      </c>
      <c r="BE891" s="4">
        <v>0</v>
      </c>
      <c r="BF891" s="4">
        <v>-366806665</v>
      </c>
      <c r="BJ891" s="6">
        <v>2019</v>
      </c>
      <c r="BK891" s="7">
        <f t="shared" si="32"/>
        <v>0</v>
      </c>
      <c r="BL891" s="4" t="str">
        <f t="shared" si="33"/>
        <v>Synthetic Vehicles &amp; IT</v>
      </c>
    </row>
    <row r="892" spans="1:64" hidden="1" x14ac:dyDescent="0.2">
      <c r="A892" s="4">
        <v>2020</v>
      </c>
      <c r="B892" s="4" t="s">
        <v>11</v>
      </c>
      <c r="C892" s="4" t="s">
        <v>178</v>
      </c>
      <c r="D892" s="4" t="s">
        <v>371</v>
      </c>
      <c r="E892" s="4" t="s">
        <v>468</v>
      </c>
      <c r="F892" s="4" t="s">
        <v>421</v>
      </c>
      <c r="H892" s="4">
        <v>0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>
        <v>0</v>
      </c>
      <c r="Q892" s="4">
        <v>0</v>
      </c>
      <c r="R892" s="4">
        <v>0</v>
      </c>
      <c r="S892" s="4">
        <v>0</v>
      </c>
      <c r="T892" s="4">
        <v>0</v>
      </c>
      <c r="U892" s="4">
        <v>0</v>
      </c>
      <c r="V892" s="4">
        <v>0</v>
      </c>
      <c r="W892" s="4">
        <v>0</v>
      </c>
      <c r="X892" s="4">
        <v>0</v>
      </c>
      <c r="Y892" s="4">
        <v>0</v>
      </c>
      <c r="Z892" s="4">
        <v>0</v>
      </c>
      <c r="AA892" s="4">
        <v>0</v>
      </c>
      <c r="AB892" s="4">
        <v>0</v>
      </c>
      <c r="AC892" s="4">
        <v>0</v>
      </c>
      <c r="AE892" s="4" t="s">
        <v>182</v>
      </c>
      <c r="AG892" s="4" t="s">
        <v>289</v>
      </c>
      <c r="AH892" s="4" t="s">
        <v>270</v>
      </c>
      <c r="AJ892" s="4" t="s">
        <v>288</v>
      </c>
      <c r="AK892" s="4" t="s">
        <v>349</v>
      </c>
      <c r="AM892" s="4" t="s">
        <v>187</v>
      </c>
      <c r="AO892" s="4">
        <v>117</v>
      </c>
      <c r="AP892" s="4">
        <v>10</v>
      </c>
      <c r="AQ892" s="4">
        <v>8015154</v>
      </c>
      <c r="AR892" s="4">
        <v>2085</v>
      </c>
      <c r="AS892" s="4">
        <v>73</v>
      </c>
      <c r="AU892" s="4">
        <v>1</v>
      </c>
      <c r="AW892" s="4">
        <v>5</v>
      </c>
      <c r="AX892" s="4">
        <v>23</v>
      </c>
      <c r="AZ892" s="4">
        <v>1</v>
      </c>
      <c r="BA892" s="4">
        <v>2</v>
      </c>
      <c r="BC892" s="4">
        <v>0</v>
      </c>
      <c r="BD892" s="4">
        <v>0</v>
      </c>
      <c r="BE892" s="4">
        <v>0</v>
      </c>
      <c r="BF892" s="4">
        <v>-366806663</v>
      </c>
      <c r="BJ892" s="6">
        <v>2019</v>
      </c>
      <c r="BK892" s="7">
        <f t="shared" si="32"/>
        <v>0</v>
      </c>
      <c r="BL892" s="4" t="str">
        <f t="shared" si="33"/>
        <v>Synthetic Vehicles &amp; IT</v>
      </c>
    </row>
    <row r="893" spans="1:64" hidden="1" x14ac:dyDescent="0.2">
      <c r="A893" s="4">
        <v>2020</v>
      </c>
      <c r="B893" s="4" t="s">
        <v>11</v>
      </c>
      <c r="C893" s="4" t="s">
        <v>178</v>
      </c>
      <c r="D893" s="4" t="s">
        <v>111</v>
      </c>
      <c r="E893" s="4" t="s">
        <v>468</v>
      </c>
      <c r="F893" s="4" t="s">
        <v>418</v>
      </c>
      <c r="H893" s="4">
        <v>22648.07</v>
      </c>
      <c r="I893" s="4">
        <v>22481.09</v>
      </c>
      <c r="J893" s="4">
        <v>216.27</v>
      </c>
      <c r="K893" s="4">
        <v>576.41999999999996</v>
      </c>
      <c r="L893" s="4">
        <v>0</v>
      </c>
      <c r="M893" s="4">
        <v>0</v>
      </c>
      <c r="N893" s="4">
        <v>22648.07</v>
      </c>
      <c r="O893" s="4">
        <v>22481.09</v>
      </c>
      <c r="P893" s="4">
        <v>792.69</v>
      </c>
      <c r="Q893" s="4">
        <v>0</v>
      </c>
      <c r="R893" s="4">
        <v>0</v>
      </c>
      <c r="S893" s="4">
        <v>0</v>
      </c>
      <c r="T893" s="4">
        <v>0</v>
      </c>
      <c r="U893" s="4">
        <v>0</v>
      </c>
      <c r="V893" s="4">
        <v>0</v>
      </c>
      <c r="W893" s="4">
        <v>0</v>
      </c>
      <c r="X893" s="4">
        <v>0</v>
      </c>
      <c r="Y893" s="4">
        <v>0</v>
      </c>
      <c r="Z893" s="4">
        <v>0</v>
      </c>
      <c r="AA893" s="4">
        <v>0</v>
      </c>
      <c r="AB893" s="4">
        <v>0</v>
      </c>
      <c r="AC893" s="4">
        <v>0</v>
      </c>
      <c r="AE893" s="4" t="s">
        <v>182</v>
      </c>
      <c r="AF893" s="4" t="s">
        <v>288</v>
      </c>
      <c r="AG893" s="4" t="s">
        <v>289</v>
      </c>
      <c r="AH893" s="4" t="s">
        <v>270</v>
      </c>
      <c r="AJ893" s="4" t="s">
        <v>190</v>
      </c>
      <c r="AK893" s="4" t="s">
        <v>315</v>
      </c>
      <c r="AM893" s="4" t="s">
        <v>330</v>
      </c>
      <c r="AO893" s="4">
        <v>117</v>
      </c>
      <c r="AP893" s="4">
        <v>10</v>
      </c>
      <c r="AQ893" s="4">
        <v>109100</v>
      </c>
      <c r="AR893" s="4">
        <v>2085</v>
      </c>
      <c r="AS893" s="4">
        <v>2056</v>
      </c>
      <c r="AU893" s="4">
        <v>1</v>
      </c>
      <c r="AV893" s="4">
        <v>4</v>
      </c>
      <c r="AW893" s="4">
        <v>5</v>
      </c>
      <c r="AX893" s="4">
        <v>23</v>
      </c>
      <c r="AZ893" s="4">
        <v>3</v>
      </c>
      <c r="BA893" s="4">
        <v>8</v>
      </c>
      <c r="BC893" s="4">
        <v>57</v>
      </c>
      <c r="BD893" s="4">
        <v>0</v>
      </c>
      <c r="BE893" s="4">
        <v>0</v>
      </c>
      <c r="BF893" s="4">
        <v>-366806662</v>
      </c>
      <c r="BJ893" s="6">
        <v>2019</v>
      </c>
      <c r="BK893" s="7">
        <f t="shared" si="32"/>
        <v>21688.400000000001</v>
      </c>
      <c r="BL893" s="4" t="str">
        <f t="shared" si="33"/>
        <v>Utility General Buildings</v>
      </c>
    </row>
    <row r="894" spans="1:64" hidden="1" x14ac:dyDescent="0.2">
      <c r="A894" s="4">
        <v>2020</v>
      </c>
      <c r="B894" s="4" t="s">
        <v>11</v>
      </c>
      <c r="C894" s="4" t="s">
        <v>178</v>
      </c>
      <c r="D894" s="4" t="s">
        <v>112</v>
      </c>
      <c r="E894" s="4" t="s">
        <v>468</v>
      </c>
      <c r="F894" s="4" t="s">
        <v>324</v>
      </c>
      <c r="H894" s="4">
        <v>0</v>
      </c>
      <c r="I894" s="4">
        <v>0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>
        <v>0</v>
      </c>
      <c r="Q894" s="4">
        <v>0</v>
      </c>
      <c r="R894" s="4">
        <v>0</v>
      </c>
      <c r="S894" s="4">
        <v>0</v>
      </c>
      <c r="T894" s="4">
        <v>0</v>
      </c>
      <c r="U894" s="4">
        <v>0</v>
      </c>
      <c r="V894" s="4">
        <v>0</v>
      </c>
      <c r="W894" s="4">
        <v>0</v>
      </c>
      <c r="X894" s="4">
        <v>0</v>
      </c>
      <c r="Y894" s="4">
        <v>0</v>
      </c>
      <c r="Z894" s="4">
        <v>0</v>
      </c>
      <c r="AA894" s="4">
        <v>0</v>
      </c>
      <c r="AB894" s="4">
        <v>0</v>
      </c>
      <c r="AC894" s="4">
        <v>0</v>
      </c>
      <c r="AG894" s="4" t="s">
        <v>289</v>
      </c>
      <c r="AH894" s="4" t="s">
        <v>270</v>
      </c>
      <c r="AJ894" s="4" t="s">
        <v>288</v>
      </c>
      <c r="AK894" s="4" t="s">
        <v>304</v>
      </c>
      <c r="AM894" s="4" t="s">
        <v>187</v>
      </c>
      <c r="AO894" s="4">
        <v>117</v>
      </c>
      <c r="AP894" s="4">
        <v>10</v>
      </c>
      <c r="AQ894" s="4">
        <v>109040</v>
      </c>
      <c r="AR894" s="4">
        <v>2085</v>
      </c>
      <c r="AS894" s="4">
        <v>77</v>
      </c>
      <c r="AW894" s="4">
        <v>5</v>
      </c>
      <c r="AX894" s="4">
        <v>23</v>
      </c>
      <c r="AZ894" s="4">
        <v>1</v>
      </c>
      <c r="BA894" s="4">
        <v>3</v>
      </c>
      <c r="BC894" s="4">
        <v>0</v>
      </c>
      <c r="BD894" s="4">
        <v>0</v>
      </c>
      <c r="BE894" s="4">
        <v>0</v>
      </c>
      <c r="BF894" s="4">
        <v>-366806664</v>
      </c>
      <c r="BJ894" s="6">
        <v>2019</v>
      </c>
      <c r="BK894" s="7">
        <f t="shared" si="32"/>
        <v>0</v>
      </c>
      <c r="BL894" s="4" t="str">
        <f t="shared" si="33"/>
        <v>Utility General Plant</v>
      </c>
    </row>
    <row r="895" spans="1:64" hidden="1" x14ac:dyDescent="0.2">
      <c r="A895" s="4">
        <v>2020</v>
      </c>
      <c r="B895" s="4" t="s">
        <v>11</v>
      </c>
      <c r="C895" s="4" t="s">
        <v>178</v>
      </c>
      <c r="D895" s="4" t="s">
        <v>104</v>
      </c>
      <c r="E895" s="4" t="s">
        <v>468</v>
      </c>
      <c r="F895" s="4" t="s">
        <v>325</v>
      </c>
      <c r="H895" s="4">
        <v>1029531.36</v>
      </c>
      <c r="I895" s="4">
        <v>375101.44</v>
      </c>
      <c r="J895" s="4">
        <v>10547.85</v>
      </c>
      <c r="K895" s="4">
        <v>27343.14</v>
      </c>
      <c r="L895" s="4">
        <v>0</v>
      </c>
      <c r="M895" s="4">
        <v>-3.09</v>
      </c>
      <c r="N895" s="4">
        <v>1028295.52</v>
      </c>
      <c r="O895" s="4">
        <v>375053.17</v>
      </c>
      <c r="P895" s="4">
        <v>37887.870000000003</v>
      </c>
      <c r="Q895" s="4">
        <v>0</v>
      </c>
      <c r="R895" s="4">
        <v>48.27</v>
      </c>
      <c r="S895" s="4">
        <v>401.83</v>
      </c>
      <c r="T895" s="4">
        <v>137.62</v>
      </c>
      <c r="U895" s="4">
        <v>539.45000000000005</v>
      </c>
      <c r="V895" s="4">
        <v>401.83</v>
      </c>
      <c r="W895" s="4">
        <v>0</v>
      </c>
      <c r="X895" s="4">
        <v>0</v>
      </c>
      <c r="Y895" s="4">
        <v>267.74</v>
      </c>
      <c r="Z895" s="4">
        <v>42.06</v>
      </c>
      <c r="AA895" s="4">
        <v>0</v>
      </c>
      <c r="AB895" s="4">
        <v>0</v>
      </c>
      <c r="AC895" s="4">
        <v>0</v>
      </c>
      <c r="AG895" s="4" t="s">
        <v>289</v>
      </c>
      <c r="AH895" s="4" t="s">
        <v>270</v>
      </c>
      <c r="AJ895" s="4" t="s">
        <v>288</v>
      </c>
      <c r="AK895" s="4" t="s">
        <v>302</v>
      </c>
      <c r="AM895" s="4" t="s">
        <v>187</v>
      </c>
      <c r="AO895" s="4">
        <v>117</v>
      </c>
      <c r="AP895" s="4">
        <v>10</v>
      </c>
      <c r="AQ895" s="4">
        <v>101030</v>
      </c>
      <c r="AR895" s="4">
        <v>2085</v>
      </c>
      <c r="AS895" s="4">
        <v>65</v>
      </c>
      <c r="AW895" s="4">
        <v>5</v>
      </c>
      <c r="AX895" s="4">
        <v>23</v>
      </c>
      <c r="AZ895" s="4">
        <v>1</v>
      </c>
      <c r="BA895" s="4">
        <v>6</v>
      </c>
      <c r="BC895" s="4">
        <v>0</v>
      </c>
      <c r="BD895" s="4">
        <v>0</v>
      </c>
      <c r="BE895" s="4">
        <v>0</v>
      </c>
      <c r="BF895" s="4">
        <v>-366806667</v>
      </c>
      <c r="BJ895" s="6">
        <v>2019</v>
      </c>
      <c r="BK895" s="7">
        <f t="shared" si="32"/>
        <v>337165.3</v>
      </c>
      <c r="BL895" s="4" t="str">
        <f t="shared" si="33"/>
        <v>Utility Steam Production</v>
      </c>
    </row>
    <row r="896" spans="1:64" hidden="1" x14ac:dyDescent="0.2">
      <c r="A896" s="4">
        <v>2020</v>
      </c>
      <c r="B896" s="4" t="s">
        <v>11</v>
      </c>
      <c r="C896" s="4" t="s">
        <v>178</v>
      </c>
      <c r="D896" s="4" t="s">
        <v>385</v>
      </c>
      <c r="E896" s="4" t="s">
        <v>469</v>
      </c>
      <c r="F896" s="4" t="s">
        <v>426</v>
      </c>
      <c r="H896" s="4">
        <v>0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>
        <v>0</v>
      </c>
      <c r="Q896" s="4">
        <v>0</v>
      </c>
      <c r="R896" s="4">
        <v>0</v>
      </c>
      <c r="S896" s="4">
        <v>0</v>
      </c>
      <c r="T896" s="4">
        <v>0</v>
      </c>
      <c r="U896" s="4">
        <v>0</v>
      </c>
      <c r="V896" s="4">
        <v>0</v>
      </c>
      <c r="W896" s="4">
        <v>0</v>
      </c>
      <c r="X896" s="4">
        <v>0</v>
      </c>
      <c r="Y896" s="4">
        <v>0</v>
      </c>
      <c r="Z896" s="4">
        <v>0</v>
      </c>
      <c r="AA896" s="4">
        <v>0</v>
      </c>
      <c r="AB896" s="4">
        <v>0</v>
      </c>
      <c r="AC896" s="4">
        <v>0</v>
      </c>
      <c r="AG896" s="4" t="s">
        <v>289</v>
      </c>
      <c r="AH896" s="4" t="s">
        <v>270</v>
      </c>
      <c r="AJ896" s="4" t="s">
        <v>288</v>
      </c>
      <c r="AK896" s="4" t="s">
        <v>349</v>
      </c>
      <c r="AM896" s="4" t="s">
        <v>187</v>
      </c>
      <c r="AO896" s="4">
        <v>117</v>
      </c>
      <c r="AP896" s="4">
        <v>10</v>
      </c>
      <c r="AQ896" s="4">
        <v>173</v>
      </c>
      <c r="AR896" s="4">
        <v>2088</v>
      </c>
      <c r="AS896" s="4">
        <v>74</v>
      </c>
      <c r="AW896" s="4">
        <v>5</v>
      </c>
      <c r="AX896" s="4">
        <v>23</v>
      </c>
      <c r="AZ896" s="4">
        <v>1</v>
      </c>
      <c r="BA896" s="4">
        <v>2</v>
      </c>
      <c r="BC896" s="4">
        <v>0</v>
      </c>
      <c r="BD896" s="4">
        <v>0</v>
      </c>
      <c r="BE896" s="4">
        <v>0</v>
      </c>
      <c r="BF896" s="4">
        <v>-366806315</v>
      </c>
      <c r="BJ896" s="6">
        <v>2019</v>
      </c>
      <c r="BK896" s="7">
        <f t="shared" si="32"/>
        <v>0</v>
      </c>
      <c r="BL896" s="4" t="str">
        <f t="shared" si="33"/>
        <v>Cap Lease 1011 5 Yr Mitchell</v>
      </c>
    </row>
    <row r="897" spans="1:64" hidden="1" x14ac:dyDescent="0.2">
      <c r="A897" s="4">
        <v>2020</v>
      </c>
      <c r="B897" s="4" t="s">
        <v>11</v>
      </c>
      <c r="C897" s="4" t="s">
        <v>178</v>
      </c>
      <c r="D897" s="4" t="s">
        <v>387</v>
      </c>
      <c r="E897" s="4" t="s">
        <v>469</v>
      </c>
      <c r="F897" s="4" t="s">
        <v>327</v>
      </c>
      <c r="H897" s="4">
        <v>0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>
        <v>0</v>
      </c>
      <c r="Q897" s="4">
        <v>0</v>
      </c>
      <c r="R897" s="4">
        <v>0</v>
      </c>
      <c r="S897" s="4">
        <v>0</v>
      </c>
      <c r="T897" s="4">
        <v>0</v>
      </c>
      <c r="U897" s="4">
        <v>0</v>
      </c>
      <c r="V897" s="4">
        <v>0</v>
      </c>
      <c r="W897" s="4">
        <v>0</v>
      </c>
      <c r="X897" s="4">
        <v>0</v>
      </c>
      <c r="Y897" s="4">
        <v>0</v>
      </c>
      <c r="Z897" s="4">
        <v>0</v>
      </c>
      <c r="AA897" s="4">
        <v>0</v>
      </c>
      <c r="AB897" s="4">
        <v>0</v>
      </c>
      <c r="AC897" s="4">
        <v>0</v>
      </c>
      <c r="AG897" s="4" t="s">
        <v>289</v>
      </c>
      <c r="AH897" s="4" t="s">
        <v>270</v>
      </c>
      <c r="AJ897" s="4" t="s">
        <v>288</v>
      </c>
      <c r="AK897" s="4" t="s">
        <v>304</v>
      </c>
      <c r="AM897" s="4" t="s">
        <v>187</v>
      </c>
      <c r="AO897" s="4">
        <v>117</v>
      </c>
      <c r="AP897" s="4">
        <v>10</v>
      </c>
      <c r="AQ897" s="4">
        <v>188</v>
      </c>
      <c r="AR897" s="4">
        <v>2088</v>
      </c>
      <c r="AS897" s="4">
        <v>78</v>
      </c>
      <c r="AW897" s="4">
        <v>5</v>
      </c>
      <c r="AX897" s="4">
        <v>23</v>
      </c>
      <c r="AZ897" s="4">
        <v>1</v>
      </c>
      <c r="BA897" s="4">
        <v>3</v>
      </c>
      <c r="BC897" s="4">
        <v>0</v>
      </c>
      <c r="BD897" s="4">
        <v>0</v>
      </c>
      <c r="BE897" s="4">
        <v>0</v>
      </c>
      <c r="BF897" s="4">
        <v>-366806314</v>
      </c>
      <c r="BJ897" s="6">
        <v>2019</v>
      </c>
      <c r="BK897" s="7">
        <f t="shared" si="32"/>
        <v>0</v>
      </c>
      <c r="BL897" s="4" t="str">
        <f t="shared" si="33"/>
        <v>Cap Lease 1011 7 Yr Mitchell</v>
      </c>
    </row>
    <row r="898" spans="1:64" hidden="1" x14ac:dyDescent="0.2">
      <c r="A898" s="4">
        <v>2020</v>
      </c>
      <c r="B898" s="4" t="s">
        <v>11</v>
      </c>
      <c r="C898" s="4" t="s">
        <v>178</v>
      </c>
      <c r="D898" s="4" t="s">
        <v>454</v>
      </c>
      <c r="E898" s="4" t="s">
        <v>469</v>
      </c>
      <c r="F898" s="4" t="s">
        <v>327</v>
      </c>
      <c r="H898" s="4">
        <v>0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>
        <v>0</v>
      </c>
      <c r="Q898" s="4">
        <v>0</v>
      </c>
      <c r="R898" s="4">
        <v>0</v>
      </c>
      <c r="S898" s="4">
        <v>0</v>
      </c>
      <c r="T898" s="4">
        <v>0</v>
      </c>
      <c r="U898" s="4">
        <v>0</v>
      </c>
      <c r="V898" s="4">
        <v>0</v>
      </c>
      <c r="W898" s="4">
        <v>0</v>
      </c>
      <c r="X898" s="4">
        <v>0</v>
      </c>
      <c r="Y898" s="4">
        <v>0</v>
      </c>
      <c r="Z898" s="4">
        <v>0</v>
      </c>
      <c r="AA898" s="4">
        <v>0</v>
      </c>
      <c r="AB898" s="4">
        <v>0</v>
      </c>
      <c r="AC898" s="4">
        <v>0</v>
      </c>
      <c r="AE898" s="4" t="s">
        <v>182</v>
      </c>
      <c r="AF898" s="4" t="s">
        <v>288</v>
      </c>
      <c r="AG898" s="4" t="s">
        <v>289</v>
      </c>
      <c r="AH898" s="4" t="s">
        <v>270</v>
      </c>
      <c r="AJ898" s="4" t="s">
        <v>288</v>
      </c>
      <c r="AK898" s="4" t="s">
        <v>304</v>
      </c>
      <c r="AM898" s="4" t="s">
        <v>187</v>
      </c>
      <c r="AO898" s="4">
        <v>117</v>
      </c>
      <c r="AP898" s="4">
        <v>10</v>
      </c>
      <c r="AQ898" s="4">
        <v>8015516</v>
      </c>
      <c r="AR898" s="4">
        <v>2088</v>
      </c>
      <c r="AS898" s="4">
        <v>78</v>
      </c>
      <c r="AU898" s="4">
        <v>1</v>
      </c>
      <c r="AV898" s="4">
        <v>4</v>
      </c>
      <c r="AW898" s="4">
        <v>5</v>
      </c>
      <c r="AX898" s="4">
        <v>23</v>
      </c>
      <c r="AZ898" s="4">
        <v>1</v>
      </c>
      <c r="BA898" s="4">
        <v>3</v>
      </c>
      <c r="BC898" s="4">
        <v>0</v>
      </c>
      <c r="BD898" s="4">
        <v>0</v>
      </c>
      <c r="BE898" s="4">
        <v>0</v>
      </c>
      <c r="BF898" s="4">
        <v>-366806307</v>
      </c>
      <c r="BJ898" s="6">
        <v>2019</v>
      </c>
      <c r="BK898" s="7">
        <f t="shared" si="32"/>
        <v>0</v>
      </c>
      <c r="BL898" s="4" t="str">
        <f t="shared" si="33"/>
        <v>Forecast Adds 20 YR</v>
      </c>
    </row>
    <row r="899" spans="1:64" hidden="1" x14ac:dyDescent="0.2">
      <c r="A899" s="4">
        <v>2020</v>
      </c>
      <c r="B899" s="4" t="s">
        <v>11</v>
      </c>
      <c r="C899" s="4" t="s">
        <v>178</v>
      </c>
      <c r="D899" s="4" t="s">
        <v>334</v>
      </c>
      <c r="E899" s="4" t="s">
        <v>469</v>
      </c>
      <c r="F899" s="4" t="s">
        <v>425</v>
      </c>
      <c r="H899" s="4">
        <v>0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>
        <v>0</v>
      </c>
      <c r="Q899" s="4">
        <v>0</v>
      </c>
      <c r="R899" s="4">
        <v>0</v>
      </c>
      <c r="S899" s="4">
        <v>0</v>
      </c>
      <c r="T899" s="4">
        <v>0</v>
      </c>
      <c r="U899" s="4">
        <v>0</v>
      </c>
      <c r="V899" s="4">
        <v>0</v>
      </c>
      <c r="W899" s="4">
        <v>0</v>
      </c>
      <c r="X899" s="4">
        <v>0</v>
      </c>
      <c r="Y899" s="4">
        <v>0</v>
      </c>
      <c r="Z899" s="4">
        <v>0</v>
      </c>
      <c r="AA899" s="4">
        <v>0</v>
      </c>
      <c r="AB899" s="4">
        <v>0</v>
      </c>
      <c r="AC899" s="4">
        <v>0</v>
      </c>
      <c r="AG899" s="4" t="s">
        <v>289</v>
      </c>
      <c r="AH899" s="4" t="s">
        <v>270</v>
      </c>
      <c r="AJ899" s="4" t="s">
        <v>190</v>
      </c>
      <c r="AK899" s="4" t="s">
        <v>337</v>
      </c>
      <c r="AM899" s="4" t="s">
        <v>187</v>
      </c>
      <c r="AO899" s="4">
        <v>117</v>
      </c>
      <c r="AP899" s="4">
        <v>10</v>
      </c>
      <c r="AQ899" s="4">
        <v>8015103</v>
      </c>
      <c r="AR899" s="4">
        <v>2088</v>
      </c>
      <c r="AS899" s="4">
        <v>2064</v>
      </c>
      <c r="AW899" s="4">
        <v>5</v>
      </c>
      <c r="AX899" s="4">
        <v>23</v>
      </c>
      <c r="AZ899" s="4">
        <v>3</v>
      </c>
      <c r="BA899" s="4">
        <v>1</v>
      </c>
      <c r="BC899" s="4">
        <v>0</v>
      </c>
      <c r="BD899" s="4">
        <v>0</v>
      </c>
      <c r="BE899" s="4">
        <v>0</v>
      </c>
      <c r="BF899" s="4">
        <v>-366881354</v>
      </c>
      <c r="BJ899" s="6">
        <v>2019</v>
      </c>
      <c r="BK899" s="7">
        <f t="shared" si="32"/>
        <v>0</v>
      </c>
      <c r="BL899" s="4" t="str">
        <f t="shared" si="33"/>
        <v>Software</v>
      </c>
    </row>
    <row r="900" spans="1:64" hidden="1" x14ac:dyDescent="0.2">
      <c r="A900" s="4">
        <v>2020</v>
      </c>
      <c r="B900" s="4" t="s">
        <v>11</v>
      </c>
      <c r="C900" s="4" t="s">
        <v>178</v>
      </c>
      <c r="D900" s="4" t="s">
        <v>428</v>
      </c>
      <c r="E900" s="4" t="s">
        <v>469</v>
      </c>
      <c r="F900" s="4" t="s">
        <v>327</v>
      </c>
      <c r="H900" s="4">
        <v>0</v>
      </c>
      <c r="I900" s="4">
        <v>0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>
        <v>0</v>
      </c>
      <c r="Q900" s="4">
        <v>0</v>
      </c>
      <c r="R900" s="4">
        <v>0</v>
      </c>
      <c r="S900" s="4">
        <v>0</v>
      </c>
      <c r="T900" s="4">
        <v>0</v>
      </c>
      <c r="U900" s="4">
        <v>0</v>
      </c>
      <c r="V900" s="4">
        <v>0</v>
      </c>
      <c r="W900" s="4">
        <v>0</v>
      </c>
      <c r="X900" s="4">
        <v>0</v>
      </c>
      <c r="Y900" s="4">
        <v>0</v>
      </c>
      <c r="Z900" s="4">
        <v>0</v>
      </c>
      <c r="AA900" s="4">
        <v>0</v>
      </c>
      <c r="AB900" s="4">
        <v>0</v>
      </c>
      <c r="AC900" s="4">
        <v>0</v>
      </c>
      <c r="AE900" s="4" t="s">
        <v>182</v>
      </c>
      <c r="AF900" s="4" t="s">
        <v>288</v>
      </c>
      <c r="AG900" s="4" t="s">
        <v>289</v>
      </c>
      <c r="AH900" s="4" t="s">
        <v>270</v>
      </c>
      <c r="AJ900" s="4" t="s">
        <v>288</v>
      </c>
      <c r="AK900" s="4" t="s">
        <v>304</v>
      </c>
      <c r="AM900" s="4" t="s">
        <v>187</v>
      </c>
      <c r="AO900" s="4">
        <v>117</v>
      </c>
      <c r="AP900" s="4">
        <v>10</v>
      </c>
      <c r="AQ900" s="4">
        <v>8015156</v>
      </c>
      <c r="AR900" s="4">
        <v>2088</v>
      </c>
      <c r="AS900" s="4">
        <v>78</v>
      </c>
      <c r="AU900" s="4">
        <v>1</v>
      </c>
      <c r="AV900" s="4">
        <v>4</v>
      </c>
      <c r="AW900" s="4">
        <v>5</v>
      </c>
      <c r="AX900" s="4">
        <v>23</v>
      </c>
      <c r="AZ900" s="4">
        <v>1</v>
      </c>
      <c r="BA900" s="4">
        <v>3</v>
      </c>
      <c r="BC900" s="4">
        <v>0</v>
      </c>
      <c r="BD900" s="4">
        <v>0</v>
      </c>
      <c r="BE900" s="4">
        <v>0</v>
      </c>
      <c r="BF900" s="4">
        <v>-366806312</v>
      </c>
      <c r="BJ900" s="6">
        <v>2019</v>
      </c>
      <c r="BK900" s="7">
        <f t="shared" si="32"/>
        <v>0</v>
      </c>
      <c r="BL900" s="4" t="str">
        <f t="shared" si="33"/>
        <v>Synthetic Railcars</v>
      </c>
    </row>
    <row r="901" spans="1:64" hidden="1" x14ac:dyDescent="0.2">
      <c r="A901" s="4">
        <v>2020</v>
      </c>
      <c r="B901" s="4" t="s">
        <v>11</v>
      </c>
      <c r="C901" s="4" t="s">
        <v>178</v>
      </c>
      <c r="D901" s="4" t="s">
        <v>371</v>
      </c>
      <c r="E901" s="4" t="s">
        <v>469</v>
      </c>
      <c r="F901" s="4" t="s">
        <v>426</v>
      </c>
      <c r="H901" s="4">
        <v>0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>
        <v>0</v>
      </c>
      <c r="Q901" s="4">
        <v>0</v>
      </c>
      <c r="R901" s="4">
        <v>0</v>
      </c>
      <c r="S901" s="4">
        <v>0</v>
      </c>
      <c r="T901" s="4">
        <v>0</v>
      </c>
      <c r="U901" s="4">
        <v>0</v>
      </c>
      <c r="V901" s="4">
        <v>0</v>
      </c>
      <c r="W901" s="4">
        <v>0</v>
      </c>
      <c r="X901" s="4">
        <v>0</v>
      </c>
      <c r="Y901" s="4">
        <v>0</v>
      </c>
      <c r="Z901" s="4">
        <v>0</v>
      </c>
      <c r="AA901" s="4">
        <v>0</v>
      </c>
      <c r="AB901" s="4">
        <v>0</v>
      </c>
      <c r="AC901" s="4">
        <v>0</v>
      </c>
      <c r="AE901" s="4" t="s">
        <v>182</v>
      </c>
      <c r="AG901" s="4" t="s">
        <v>289</v>
      </c>
      <c r="AH901" s="4" t="s">
        <v>270</v>
      </c>
      <c r="AJ901" s="4" t="s">
        <v>288</v>
      </c>
      <c r="AK901" s="4" t="s">
        <v>349</v>
      </c>
      <c r="AM901" s="4" t="s">
        <v>187</v>
      </c>
      <c r="AO901" s="4">
        <v>117</v>
      </c>
      <c r="AP901" s="4">
        <v>10</v>
      </c>
      <c r="AQ901" s="4">
        <v>8015154</v>
      </c>
      <c r="AR901" s="4">
        <v>2088</v>
      </c>
      <c r="AS901" s="4">
        <v>74</v>
      </c>
      <c r="AU901" s="4">
        <v>1</v>
      </c>
      <c r="AW901" s="4">
        <v>5</v>
      </c>
      <c r="AX901" s="4">
        <v>23</v>
      </c>
      <c r="AZ901" s="4">
        <v>1</v>
      </c>
      <c r="BA901" s="4">
        <v>2</v>
      </c>
      <c r="BC901" s="4">
        <v>0</v>
      </c>
      <c r="BD901" s="4">
        <v>0</v>
      </c>
      <c r="BE901" s="4">
        <v>0</v>
      </c>
      <c r="BF901" s="4">
        <v>-366806311</v>
      </c>
      <c r="BJ901" s="6">
        <v>2019</v>
      </c>
      <c r="BK901" s="7">
        <f t="shared" si="32"/>
        <v>0</v>
      </c>
      <c r="BL901" s="4" t="str">
        <f t="shared" si="33"/>
        <v>Synthetic Vehicles &amp; IT</v>
      </c>
    </row>
    <row r="902" spans="1:64" hidden="1" x14ac:dyDescent="0.2">
      <c r="A902" s="4">
        <v>2020</v>
      </c>
      <c r="B902" s="4" t="s">
        <v>11</v>
      </c>
      <c r="C902" s="4" t="s">
        <v>178</v>
      </c>
      <c r="D902" s="4" t="s">
        <v>371</v>
      </c>
      <c r="E902" s="4" t="s">
        <v>469</v>
      </c>
      <c r="F902" s="4" t="s">
        <v>426</v>
      </c>
      <c r="H902" s="4">
        <v>0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>
        <v>0</v>
      </c>
      <c r="Q902" s="4">
        <v>0</v>
      </c>
      <c r="R902" s="4">
        <v>0</v>
      </c>
      <c r="S902" s="4">
        <v>0</v>
      </c>
      <c r="T902" s="4">
        <v>0</v>
      </c>
      <c r="U902" s="4">
        <v>0</v>
      </c>
      <c r="V902" s="4">
        <v>0</v>
      </c>
      <c r="W902" s="4">
        <v>0</v>
      </c>
      <c r="X902" s="4">
        <v>0</v>
      </c>
      <c r="Y902" s="4">
        <v>0</v>
      </c>
      <c r="Z902" s="4">
        <v>0</v>
      </c>
      <c r="AA902" s="4">
        <v>0</v>
      </c>
      <c r="AB902" s="4">
        <v>0</v>
      </c>
      <c r="AC902" s="4">
        <v>0</v>
      </c>
      <c r="AE902" s="4" t="s">
        <v>182</v>
      </c>
      <c r="AG902" s="4" t="s">
        <v>289</v>
      </c>
      <c r="AH902" s="4" t="s">
        <v>270</v>
      </c>
      <c r="AJ902" s="4" t="s">
        <v>288</v>
      </c>
      <c r="AK902" s="4" t="s">
        <v>349</v>
      </c>
      <c r="AM902" s="4" t="s">
        <v>187</v>
      </c>
      <c r="AO902" s="4">
        <v>117</v>
      </c>
      <c r="AP902" s="4">
        <v>10</v>
      </c>
      <c r="AQ902" s="4">
        <v>8015154</v>
      </c>
      <c r="AR902" s="4">
        <v>2088</v>
      </c>
      <c r="AS902" s="4">
        <v>74</v>
      </c>
      <c r="AU902" s="4">
        <v>1</v>
      </c>
      <c r="AW902" s="4">
        <v>5</v>
      </c>
      <c r="AX902" s="4">
        <v>23</v>
      </c>
      <c r="AZ902" s="4">
        <v>1</v>
      </c>
      <c r="BA902" s="4">
        <v>2</v>
      </c>
      <c r="BC902" s="4">
        <v>0</v>
      </c>
      <c r="BD902" s="4">
        <v>0</v>
      </c>
      <c r="BE902" s="4">
        <v>0</v>
      </c>
      <c r="BF902" s="4">
        <v>-366806309</v>
      </c>
      <c r="BJ902" s="6">
        <v>2019</v>
      </c>
      <c r="BK902" s="7">
        <f t="shared" si="32"/>
        <v>0</v>
      </c>
      <c r="BL902" s="4" t="str">
        <f t="shared" si="33"/>
        <v>Synthetic Vehicles &amp; IT</v>
      </c>
    </row>
    <row r="903" spans="1:64" hidden="1" x14ac:dyDescent="0.2">
      <c r="A903" s="4">
        <v>2020</v>
      </c>
      <c r="B903" s="4" t="s">
        <v>11</v>
      </c>
      <c r="C903" s="4" t="s">
        <v>178</v>
      </c>
      <c r="D903" s="4" t="s">
        <v>111</v>
      </c>
      <c r="E903" s="4" t="s">
        <v>469</v>
      </c>
      <c r="F903" s="4" t="s">
        <v>423</v>
      </c>
      <c r="H903" s="4">
        <v>2466.9899999999998</v>
      </c>
      <c r="I903" s="4">
        <v>2470.4899999999998</v>
      </c>
      <c r="J903" s="4">
        <v>7.93</v>
      </c>
      <c r="K903" s="4">
        <v>63.34</v>
      </c>
      <c r="L903" s="4">
        <v>0</v>
      </c>
      <c r="M903" s="4">
        <v>0</v>
      </c>
      <c r="N903" s="4">
        <v>2466.9899999999998</v>
      </c>
      <c r="O903" s="4">
        <v>2470.4899999999998</v>
      </c>
      <c r="P903" s="4">
        <v>71.27</v>
      </c>
      <c r="Q903" s="4">
        <v>0</v>
      </c>
      <c r="R903" s="4">
        <v>0</v>
      </c>
      <c r="S903" s="4">
        <v>0</v>
      </c>
      <c r="T903" s="4">
        <v>0</v>
      </c>
      <c r="U903" s="4">
        <v>0</v>
      </c>
      <c r="V903" s="4">
        <v>0</v>
      </c>
      <c r="W903" s="4">
        <v>0</v>
      </c>
      <c r="X903" s="4">
        <v>0</v>
      </c>
      <c r="Y903" s="4">
        <v>0</v>
      </c>
      <c r="Z903" s="4">
        <v>0</v>
      </c>
      <c r="AA903" s="4">
        <v>0</v>
      </c>
      <c r="AB903" s="4">
        <v>0</v>
      </c>
      <c r="AC903" s="4">
        <v>0</v>
      </c>
      <c r="AE903" s="4" t="s">
        <v>182</v>
      </c>
      <c r="AF903" s="4" t="s">
        <v>288</v>
      </c>
      <c r="AG903" s="4" t="s">
        <v>289</v>
      </c>
      <c r="AH903" s="4" t="s">
        <v>270</v>
      </c>
      <c r="AJ903" s="4" t="s">
        <v>190</v>
      </c>
      <c r="AK903" s="4" t="s">
        <v>315</v>
      </c>
      <c r="AM903" s="4" t="s">
        <v>330</v>
      </c>
      <c r="AO903" s="4">
        <v>117</v>
      </c>
      <c r="AP903" s="4">
        <v>10</v>
      </c>
      <c r="AQ903" s="4">
        <v>109100</v>
      </c>
      <c r="AR903" s="4">
        <v>2088</v>
      </c>
      <c r="AS903" s="4">
        <v>2057</v>
      </c>
      <c r="AU903" s="4">
        <v>1</v>
      </c>
      <c r="AV903" s="4">
        <v>4</v>
      </c>
      <c r="AW903" s="4">
        <v>5</v>
      </c>
      <c r="AX903" s="4">
        <v>23</v>
      </c>
      <c r="AZ903" s="4">
        <v>3</v>
      </c>
      <c r="BA903" s="4">
        <v>8</v>
      </c>
      <c r="BC903" s="4">
        <v>57</v>
      </c>
      <c r="BD903" s="4">
        <v>0</v>
      </c>
      <c r="BE903" s="4">
        <v>0</v>
      </c>
      <c r="BF903" s="4">
        <v>-366806308</v>
      </c>
      <c r="BJ903" s="6">
        <v>2019</v>
      </c>
      <c r="BK903" s="7">
        <f t="shared" si="32"/>
        <v>2399.2199999999998</v>
      </c>
      <c r="BL903" s="4" t="str">
        <f t="shared" si="33"/>
        <v>Utility General Buildings</v>
      </c>
    </row>
    <row r="904" spans="1:64" hidden="1" x14ac:dyDescent="0.2">
      <c r="A904" s="4">
        <v>2020</v>
      </c>
      <c r="B904" s="4" t="s">
        <v>11</v>
      </c>
      <c r="C904" s="4" t="s">
        <v>178</v>
      </c>
      <c r="D904" s="4" t="s">
        <v>112</v>
      </c>
      <c r="E904" s="4" t="s">
        <v>469</v>
      </c>
      <c r="F904" s="4" t="s">
        <v>327</v>
      </c>
      <c r="H904" s="4">
        <v>0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>
        <v>0</v>
      </c>
      <c r="Q904" s="4">
        <v>0</v>
      </c>
      <c r="R904" s="4">
        <v>0</v>
      </c>
      <c r="S904" s="4">
        <v>0</v>
      </c>
      <c r="T904" s="4">
        <v>0</v>
      </c>
      <c r="U904" s="4">
        <v>0</v>
      </c>
      <c r="V904" s="4">
        <v>0</v>
      </c>
      <c r="W904" s="4">
        <v>0</v>
      </c>
      <c r="X904" s="4">
        <v>0</v>
      </c>
      <c r="Y904" s="4">
        <v>0</v>
      </c>
      <c r="Z904" s="4">
        <v>0</v>
      </c>
      <c r="AA904" s="4">
        <v>0</v>
      </c>
      <c r="AB904" s="4">
        <v>0</v>
      </c>
      <c r="AC904" s="4">
        <v>0</v>
      </c>
      <c r="AG904" s="4" t="s">
        <v>289</v>
      </c>
      <c r="AH904" s="4" t="s">
        <v>270</v>
      </c>
      <c r="AJ904" s="4" t="s">
        <v>288</v>
      </c>
      <c r="AK904" s="4" t="s">
        <v>304</v>
      </c>
      <c r="AM904" s="4" t="s">
        <v>187</v>
      </c>
      <c r="AO904" s="4">
        <v>117</v>
      </c>
      <c r="AP904" s="4">
        <v>10</v>
      </c>
      <c r="AQ904" s="4">
        <v>109040</v>
      </c>
      <c r="AR904" s="4">
        <v>2088</v>
      </c>
      <c r="AS904" s="4">
        <v>78</v>
      </c>
      <c r="AW904" s="4">
        <v>5</v>
      </c>
      <c r="AX904" s="4">
        <v>23</v>
      </c>
      <c r="AZ904" s="4">
        <v>1</v>
      </c>
      <c r="BA904" s="4">
        <v>3</v>
      </c>
      <c r="BC904" s="4">
        <v>0</v>
      </c>
      <c r="BD904" s="4">
        <v>0</v>
      </c>
      <c r="BE904" s="4">
        <v>0</v>
      </c>
      <c r="BF904" s="4">
        <v>-366806310</v>
      </c>
      <c r="BJ904" s="6">
        <v>2019</v>
      </c>
      <c r="BK904" s="7">
        <f t="shared" si="32"/>
        <v>0</v>
      </c>
      <c r="BL904" s="4" t="str">
        <f t="shared" si="33"/>
        <v>Utility General Plant</v>
      </c>
    </row>
    <row r="905" spans="1:64" hidden="1" x14ac:dyDescent="0.2">
      <c r="A905" s="4">
        <v>2020</v>
      </c>
      <c r="B905" s="4" t="s">
        <v>11</v>
      </c>
      <c r="C905" s="4" t="s">
        <v>178</v>
      </c>
      <c r="D905" s="4" t="s">
        <v>104</v>
      </c>
      <c r="E905" s="4" t="s">
        <v>469</v>
      </c>
      <c r="F905" s="4" t="s">
        <v>328</v>
      </c>
      <c r="H905" s="4">
        <v>3327550.24</v>
      </c>
      <c r="I905" s="4">
        <v>1154964.31</v>
      </c>
      <c r="J905" s="4">
        <v>10822.02</v>
      </c>
      <c r="K905" s="4">
        <v>85808.33</v>
      </c>
      <c r="L905" s="4">
        <v>0</v>
      </c>
      <c r="M905" s="4">
        <v>-5.75</v>
      </c>
      <c r="N905" s="4">
        <v>3323555.89</v>
      </c>
      <c r="O905" s="4">
        <v>1154815.69</v>
      </c>
      <c r="P905" s="4">
        <v>96623.43</v>
      </c>
      <c r="Q905" s="4">
        <v>0</v>
      </c>
      <c r="R905" s="4">
        <v>148.62</v>
      </c>
      <c r="S905" s="4">
        <v>1237.27</v>
      </c>
      <c r="T905" s="4">
        <v>423.74</v>
      </c>
      <c r="U905" s="4">
        <v>1661.01</v>
      </c>
      <c r="V905" s="4">
        <v>1237.27</v>
      </c>
      <c r="W905" s="4">
        <v>0</v>
      </c>
      <c r="X905" s="4">
        <v>0</v>
      </c>
      <c r="Y905" s="4">
        <v>865.36</v>
      </c>
      <c r="Z905" s="4">
        <v>135.96</v>
      </c>
      <c r="AA905" s="4">
        <v>0</v>
      </c>
      <c r="AB905" s="4">
        <v>0</v>
      </c>
      <c r="AC905" s="4">
        <v>0</v>
      </c>
      <c r="AG905" s="4" t="s">
        <v>289</v>
      </c>
      <c r="AH905" s="4" t="s">
        <v>270</v>
      </c>
      <c r="AJ905" s="4" t="s">
        <v>288</v>
      </c>
      <c r="AK905" s="4" t="s">
        <v>302</v>
      </c>
      <c r="AM905" s="4" t="s">
        <v>187</v>
      </c>
      <c r="AO905" s="4">
        <v>117</v>
      </c>
      <c r="AP905" s="4">
        <v>10</v>
      </c>
      <c r="AQ905" s="4">
        <v>101030</v>
      </c>
      <c r="AR905" s="4">
        <v>2088</v>
      </c>
      <c r="AS905" s="4">
        <v>66</v>
      </c>
      <c r="AW905" s="4">
        <v>5</v>
      </c>
      <c r="AX905" s="4">
        <v>23</v>
      </c>
      <c r="AZ905" s="4">
        <v>1</v>
      </c>
      <c r="BA905" s="4">
        <v>6</v>
      </c>
      <c r="BC905" s="4">
        <v>0</v>
      </c>
      <c r="BD905" s="4">
        <v>0</v>
      </c>
      <c r="BE905" s="4">
        <v>0</v>
      </c>
      <c r="BF905" s="4">
        <v>-366806313</v>
      </c>
      <c r="BJ905" s="6">
        <v>2019</v>
      </c>
      <c r="BK905" s="7">
        <f t="shared" si="32"/>
        <v>1058192.26</v>
      </c>
      <c r="BL905" s="4" t="str">
        <f t="shared" si="33"/>
        <v>Utility Steam Production</v>
      </c>
    </row>
    <row r="906" spans="1:64" hidden="1" x14ac:dyDescent="0.2">
      <c r="A906" s="4">
        <v>2020</v>
      </c>
      <c r="B906" s="4" t="s">
        <v>11</v>
      </c>
      <c r="C906" s="4" t="s">
        <v>178</v>
      </c>
      <c r="D906" s="4" t="s">
        <v>106</v>
      </c>
      <c r="E906" s="4" t="s">
        <v>469</v>
      </c>
      <c r="F906" s="4" t="s">
        <v>427</v>
      </c>
      <c r="H906" s="4">
        <v>1998409.38</v>
      </c>
      <c r="I906" s="4">
        <v>1984789.9</v>
      </c>
      <c r="J906" s="4">
        <v>24809.87</v>
      </c>
      <c r="K906" s="4">
        <v>195998</v>
      </c>
      <c r="L906" s="4">
        <v>0</v>
      </c>
      <c r="M906" s="4">
        <v>0</v>
      </c>
      <c r="N906" s="4">
        <v>1998409.38</v>
      </c>
      <c r="O906" s="4">
        <v>1984789.9</v>
      </c>
      <c r="P906" s="4">
        <v>220807.87</v>
      </c>
      <c r="Q906" s="4">
        <v>0</v>
      </c>
      <c r="R906" s="4">
        <v>0</v>
      </c>
      <c r="S906" s="4">
        <v>0</v>
      </c>
      <c r="T906" s="4">
        <v>0</v>
      </c>
      <c r="U906" s="4">
        <v>0</v>
      </c>
      <c r="V906" s="4">
        <v>0</v>
      </c>
      <c r="W906" s="4">
        <v>0</v>
      </c>
      <c r="X906" s="4">
        <v>0</v>
      </c>
      <c r="Y906" s="4">
        <v>0</v>
      </c>
      <c r="Z906" s="4">
        <v>0</v>
      </c>
      <c r="AA906" s="4">
        <v>0</v>
      </c>
      <c r="AB906" s="4">
        <v>0</v>
      </c>
      <c r="AC906" s="4">
        <v>0</v>
      </c>
      <c r="AG906" s="4" t="s">
        <v>289</v>
      </c>
      <c r="AH906" s="4" t="s">
        <v>270</v>
      </c>
      <c r="AJ906" s="4" t="s">
        <v>288</v>
      </c>
      <c r="AK906" s="4" t="s">
        <v>257</v>
      </c>
      <c r="AM906" s="4" t="s">
        <v>187</v>
      </c>
      <c r="AO906" s="4">
        <v>117</v>
      </c>
      <c r="AP906" s="4">
        <v>10</v>
      </c>
      <c r="AQ906" s="4">
        <v>8015160</v>
      </c>
      <c r="AR906" s="4">
        <v>2088</v>
      </c>
      <c r="AS906" s="4">
        <v>62</v>
      </c>
      <c r="AW906" s="4">
        <v>5</v>
      </c>
      <c r="AX906" s="4">
        <v>23</v>
      </c>
      <c r="AZ906" s="4">
        <v>1</v>
      </c>
      <c r="BA906" s="4">
        <v>5</v>
      </c>
      <c r="BC906" s="4">
        <v>0</v>
      </c>
      <c r="BD906" s="4">
        <v>0</v>
      </c>
      <c r="BE906" s="4">
        <v>0</v>
      </c>
      <c r="BF906" s="4">
        <v>-366881502</v>
      </c>
      <c r="BJ906" s="6">
        <v>2019</v>
      </c>
      <c r="BK906" s="7">
        <f t="shared" si="32"/>
        <v>1763982.0299999998</v>
      </c>
      <c r="BL906" s="4" t="str">
        <f t="shared" si="33"/>
        <v>Utility Transmission Plant 15 YR</v>
      </c>
    </row>
    <row r="907" spans="1:64" hidden="1" x14ac:dyDescent="0.2">
      <c r="A907" s="4">
        <v>2020</v>
      </c>
      <c r="B907" s="4" t="s">
        <v>11</v>
      </c>
      <c r="C907" s="4" t="s">
        <v>178</v>
      </c>
      <c r="D907" s="4" t="s">
        <v>383</v>
      </c>
      <c r="E907" s="4" t="s">
        <v>470</v>
      </c>
      <c r="F907" s="4" t="s">
        <v>348</v>
      </c>
      <c r="H907" s="4">
        <v>0</v>
      </c>
      <c r="I907" s="4">
        <v>0</v>
      </c>
      <c r="J907" s="4">
        <v>0</v>
      </c>
      <c r="K907" s="4">
        <v>40539.199999999997</v>
      </c>
      <c r="L907" s="4">
        <v>0</v>
      </c>
      <c r="M907" s="4">
        <v>0</v>
      </c>
      <c r="N907" s="4">
        <v>0</v>
      </c>
      <c r="O907" s="4">
        <v>202696</v>
      </c>
      <c r="P907" s="4">
        <v>40539.199999999997</v>
      </c>
      <c r="Q907" s="4">
        <v>202696</v>
      </c>
      <c r="R907" s="4">
        <v>0</v>
      </c>
      <c r="S907" s="4">
        <v>0</v>
      </c>
      <c r="T907" s="4">
        <v>0</v>
      </c>
      <c r="U907" s="4">
        <v>0</v>
      </c>
      <c r="V907" s="4">
        <v>0</v>
      </c>
      <c r="W907" s="4">
        <v>0</v>
      </c>
      <c r="X907" s="4">
        <v>0</v>
      </c>
      <c r="Y907" s="4">
        <v>0</v>
      </c>
      <c r="Z907" s="4">
        <v>0</v>
      </c>
      <c r="AA907" s="4">
        <v>0</v>
      </c>
      <c r="AB907" s="4">
        <v>0</v>
      </c>
      <c r="AC907" s="4">
        <v>0</v>
      </c>
      <c r="AG907" s="4" t="s">
        <v>289</v>
      </c>
      <c r="AH907" s="4" t="s">
        <v>270</v>
      </c>
      <c r="AJ907" s="4" t="s">
        <v>288</v>
      </c>
      <c r="AK907" s="4" t="s">
        <v>349</v>
      </c>
      <c r="AM907" s="4" t="s">
        <v>330</v>
      </c>
      <c r="AO907" s="4">
        <v>117</v>
      </c>
      <c r="AP907" s="4">
        <v>10</v>
      </c>
      <c r="AQ907" s="4">
        <v>8015360</v>
      </c>
      <c r="AR907" s="4">
        <v>2019</v>
      </c>
      <c r="AS907" s="4">
        <v>2</v>
      </c>
      <c r="AW907" s="4">
        <v>5</v>
      </c>
      <c r="AX907" s="4">
        <v>23</v>
      </c>
      <c r="AZ907" s="4">
        <v>1</v>
      </c>
      <c r="BA907" s="4">
        <v>2</v>
      </c>
      <c r="BC907" s="4">
        <v>57</v>
      </c>
      <c r="BD907" s="4">
        <v>0</v>
      </c>
      <c r="BE907" s="4">
        <v>0</v>
      </c>
      <c r="BF907" s="4">
        <v>-366392588</v>
      </c>
      <c r="BJ907" s="6">
        <v>2020</v>
      </c>
      <c r="BK907" s="7">
        <f t="shared" si="32"/>
        <v>162156.79999999999</v>
      </c>
      <c r="BL907" s="4" t="str">
        <f t="shared" si="33"/>
        <v>Cap Lease 1011 5 Yr Assets</v>
      </c>
    </row>
    <row r="908" spans="1:64" hidden="1" x14ac:dyDescent="0.2">
      <c r="A908" s="4">
        <v>2020</v>
      </c>
      <c r="B908" s="4" t="s">
        <v>11</v>
      </c>
      <c r="C908" s="4" t="s">
        <v>178</v>
      </c>
      <c r="D908" s="4" t="s">
        <v>385</v>
      </c>
      <c r="E908" s="4" t="s">
        <v>470</v>
      </c>
      <c r="F908" s="4" t="s">
        <v>348</v>
      </c>
      <c r="H908" s="4">
        <v>0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>
        <v>0</v>
      </c>
      <c r="Q908" s="4">
        <v>0</v>
      </c>
      <c r="R908" s="4">
        <v>0</v>
      </c>
      <c r="S908" s="4">
        <v>0</v>
      </c>
      <c r="T908" s="4">
        <v>0</v>
      </c>
      <c r="U908" s="4">
        <v>0</v>
      </c>
      <c r="V908" s="4">
        <v>0</v>
      </c>
      <c r="W908" s="4">
        <v>0</v>
      </c>
      <c r="X908" s="4">
        <v>0</v>
      </c>
      <c r="Y908" s="4">
        <v>0</v>
      </c>
      <c r="Z908" s="4">
        <v>0</v>
      </c>
      <c r="AA908" s="4">
        <v>0</v>
      </c>
      <c r="AB908" s="4">
        <v>0</v>
      </c>
      <c r="AC908" s="4">
        <v>0</v>
      </c>
      <c r="AG908" s="4" t="s">
        <v>289</v>
      </c>
      <c r="AH908" s="4" t="s">
        <v>270</v>
      </c>
      <c r="AJ908" s="4" t="s">
        <v>288</v>
      </c>
      <c r="AK908" s="4" t="s">
        <v>349</v>
      </c>
      <c r="AM908" s="4" t="s">
        <v>187</v>
      </c>
      <c r="AO908" s="4">
        <v>117</v>
      </c>
      <c r="AP908" s="4">
        <v>10</v>
      </c>
      <c r="AQ908" s="4">
        <v>173</v>
      </c>
      <c r="AR908" s="4">
        <v>2019</v>
      </c>
      <c r="AS908" s="4">
        <v>2</v>
      </c>
      <c r="AW908" s="4">
        <v>5</v>
      </c>
      <c r="AX908" s="4">
        <v>23</v>
      </c>
      <c r="AZ908" s="4">
        <v>1</v>
      </c>
      <c r="BA908" s="4">
        <v>2</v>
      </c>
      <c r="BC908" s="4">
        <v>0</v>
      </c>
      <c r="BD908" s="4">
        <v>0</v>
      </c>
      <c r="BE908" s="4">
        <v>0</v>
      </c>
      <c r="BF908" s="4">
        <v>-366444296</v>
      </c>
      <c r="BJ908" s="6">
        <v>2020</v>
      </c>
      <c r="BK908" s="7">
        <f t="shared" si="32"/>
        <v>0</v>
      </c>
      <c r="BL908" s="4" t="str">
        <f t="shared" si="33"/>
        <v>Cap Lease 1011 5 Yr Mitchell</v>
      </c>
    </row>
    <row r="909" spans="1:64" hidden="1" x14ac:dyDescent="0.2">
      <c r="A909" s="4">
        <v>2020</v>
      </c>
      <c r="B909" s="4" t="s">
        <v>11</v>
      </c>
      <c r="C909" s="4" t="s">
        <v>178</v>
      </c>
      <c r="D909" s="4" t="s">
        <v>387</v>
      </c>
      <c r="E909" s="4" t="s">
        <v>470</v>
      </c>
      <c r="F909" s="4" t="s">
        <v>303</v>
      </c>
      <c r="H909" s="4">
        <v>0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>
        <v>0</v>
      </c>
      <c r="Q909" s="4">
        <v>0</v>
      </c>
      <c r="R909" s="4">
        <v>0</v>
      </c>
      <c r="S909" s="4">
        <v>0</v>
      </c>
      <c r="T909" s="4">
        <v>0</v>
      </c>
      <c r="U909" s="4">
        <v>0</v>
      </c>
      <c r="V909" s="4">
        <v>0</v>
      </c>
      <c r="W909" s="4">
        <v>0</v>
      </c>
      <c r="X909" s="4">
        <v>0</v>
      </c>
      <c r="Y909" s="4">
        <v>0</v>
      </c>
      <c r="Z909" s="4">
        <v>0</v>
      </c>
      <c r="AA909" s="4">
        <v>0</v>
      </c>
      <c r="AB909" s="4">
        <v>0</v>
      </c>
      <c r="AC909" s="4">
        <v>0</v>
      </c>
      <c r="AG909" s="4" t="s">
        <v>289</v>
      </c>
      <c r="AH909" s="4" t="s">
        <v>270</v>
      </c>
      <c r="AJ909" s="4" t="s">
        <v>288</v>
      </c>
      <c r="AK909" s="4" t="s">
        <v>304</v>
      </c>
      <c r="AM909" s="4" t="s">
        <v>187</v>
      </c>
      <c r="AO909" s="4">
        <v>117</v>
      </c>
      <c r="AP909" s="4">
        <v>10</v>
      </c>
      <c r="AQ909" s="4">
        <v>188</v>
      </c>
      <c r="AR909" s="4">
        <v>2019</v>
      </c>
      <c r="AS909" s="4">
        <v>3</v>
      </c>
      <c r="AW909" s="4">
        <v>5</v>
      </c>
      <c r="AX909" s="4">
        <v>23</v>
      </c>
      <c r="AZ909" s="4">
        <v>1</v>
      </c>
      <c r="BA909" s="4">
        <v>3</v>
      </c>
      <c r="BC909" s="4">
        <v>0</v>
      </c>
      <c r="BD909" s="4">
        <v>0</v>
      </c>
      <c r="BE909" s="4">
        <v>0</v>
      </c>
      <c r="BF909" s="4">
        <v>-366444295</v>
      </c>
      <c r="BJ909" s="6">
        <v>2020</v>
      </c>
      <c r="BK909" s="7">
        <f t="shared" si="32"/>
        <v>0</v>
      </c>
      <c r="BL909" s="4" t="str">
        <f t="shared" si="33"/>
        <v>Cap Lease 1011 7 Yr Mitchell</v>
      </c>
    </row>
    <row r="910" spans="1:64" hidden="1" x14ac:dyDescent="0.2">
      <c r="A910" s="4">
        <v>2020</v>
      </c>
      <c r="B910" s="4" t="s">
        <v>11</v>
      </c>
      <c r="C910" s="4" t="s">
        <v>178</v>
      </c>
      <c r="D910" s="4" t="s">
        <v>454</v>
      </c>
      <c r="E910" s="4" t="s">
        <v>470</v>
      </c>
      <c r="F910" s="4" t="s">
        <v>303</v>
      </c>
      <c r="H910" s="4">
        <v>0</v>
      </c>
      <c r="I910" s="4">
        <v>0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>
        <v>0</v>
      </c>
      <c r="Q910" s="4">
        <v>0</v>
      </c>
      <c r="R910" s="4">
        <v>0</v>
      </c>
      <c r="S910" s="4">
        <v>0</v>
      </c>
      <c r="T910" s="4">
        <v>0</v>
      </c>
      <c r="U910" s="4">
        <v>0</v>
      </c>
      <c r="V910" s="4">
        <v>0</v>
      </c>
      <c r="W910" s="4">
        <v>0</v>
      </c>
      <c r="X910" s="4">
        <v>0</v>
      </c>
      <c r="Y910" s="4">
        <v>0</v>
      </c>
      <c r="Z910" s="4">
        <v>0</v>
      </c>
      <c r="AA910" s="4">
        <v>0</v>
      </c>
      <c r="AB910" s="4">
        <v>0</v>
      </c>
      <c r="AC910" s="4">
        <v>0</v>
      </c>
      <c r="AE910" s="4" t="s">
        <v>182</v>
      </c>
      <c r="AF910" s="4" t="s">
        <v>288</v>
      </c>
      <c r="AG910" s="4" t="s">
        <v>289</v>
      </c>
      <c r="AH910" s="4" t="s">
        <v>270</v>
      </c>
      <c r="AJ910" s="4" t="s">
        <v>288</v>
      </c>
      <c r="AK910" s="4" t="s">
        <v>304</v>
      </c>
      <c r="AM910" s="4" t="s">
        <v>187</v>
      </c>
      <c r="AO910" s="4">
        <v>117</v>
      </c>
      <c r="AP910" s="4">
        <v>10</v>
      </c>
      <c r="AQ910" s="4">
        <v>8015516</v>
      </c>
      <c r="AR910" s="4">
        <v>2019</v>
      </c>
      <c r="AS910" s="4">
        <v>3</v>
      </c>
      <c r="AU910" s="4">
        <v>1</v>
      </c>
      <c r="AV910" s="4">
        <v>4</v>
      </c>
      <c r="AW910" s="4">
        <v>5</v>
      </c>
      <c r="AX910" s="4">
        <v>23</v>
      </c>
      <c r="AZ910" s="4">
        <v>1</v>
      </c>
      <c r="BA910" s="4">
        <v>3</v>
      </c>
      <c r="BC910" s="4">
        <v>0</v>
      </c>
      <c r="BD910" s="4">
        <v>0</v>
      </c>
      <c r="BE910" s="4">
        <v>0</v>
      </c>
      <c r="BF910" s="4">
        <v>-366444288</v>
      </c>
      <c r="BJ910" s="6">
        <v>2020</v>
      </c>
      <c r="BK910" s="7">
        <f t="shared" si="32"/>
        <v>0</v>
      </c>
      <c r="BL910" s="4" t="str">
        <f t="shared" si="33"/>
        <v>Forecast Adds 20 YR</v>
      </c>
    </row>
    <row r="911" spans="1:64" hidden="1" x14ac:dyDescent="0.2">
      <c r="A911" s="4">
        <v>2020</v>
      </c>
      <c r="B911" s="4" t="s">
        <v>11</v>
      </c>
      <c r="C911" s="4" t="s">
        <v>178</v>
      </c>
      <c r="D911" s="4" t="s">
        <v>334</v>
      </c>
      <c r="E911" s="4" t="s">
        <v>470</v>
      </c>
      <c r="F911" s="4" t="s">
        <v>336</v>
      </c>
      <c r="H911" s="4">
        <v>0</v>
      </c>
      <c r="I911" s="4">
        <v>0</v>
      </c>
      <c r="J911" s="4">
        <v>0</v>
      </c>
      <c r="K911" s="4">
        <v>110.17</v>
      </c>
      <c r="L911" s="4">
        <v>0</v>
      </c>
      <c r="M911" s="4">
        <v>0</v>
      </c>
      <c r="N911" s="4">
        <v>0</v>
      </c>
      <c r="O911" s="4">
        <v>661</v>
      </c>
      <c r="P911" s="4">
        <v>110.17</v>
      </c>
      <c r="Q911" s="4">
        <v>661</v>
      </c>
      <c r="R911" s="4">
        <v>0</v>
      </c>
      <c r="S911" s="4">
        <v>0</v>
      </c>
      <c r="T911" s="4">
        <v>0</v>
      </c>
      <c r="U911" s="4">
        <v>0</v>
      </c>
      <c r="V911" s="4">
        <v>0</v>
      </c>
      <c r="W911" s="4">
        <v>0</v>
      </c>
      <c r="X911" s="4">
        <v>0</v>
      </c>
      <c r="Y911" s="4">
        <v>0</v>
      </c>
      <c r="Z911" s="4">
        <v>0</v>
      </c>
      <c r="AA911" s="4">
        <v>0</v>
      </c>
      <c r="AB911" s="4">
        <v>0</v>
      </c>
      <c r="AC911" s="4">
        <v>0</v>
      </c>
      <c r="AG911" s="4" t="s">
        <v>289</v>
      </c>
      <c r="AH911" s="4" t="s">
        <v>270</v>
      </c>
      <c r="AJ911" s="4" t="s">
        <v>190</v>
      </c>
      <c r="AK911" s="4" t="s">
        <v>337</v>
      </c>
      <c r="AM911" s="4" t="s">
        <v>330</v>
      </c>
      <c r="AO911" s="4">
        <v>117</v>
      </c>
      <c r="AP911" s="4">
        <v>10</v>
      </c>
      <c r="AQ911" s="4">
        <v>8015103</v>
      </c>
      <c r="AR911" s="4">
        <v>2019</v>
      </c>
      <c r="AS911" s="4">
        <v>712</v>
      </c>
      <c r="AW911" s="4">
        <v>5</v>
      </c>
      <c r="AX911" s="4">
        <v>23</v>
      </c>
      <c r="AZ911" s="4">
        <v>3</v>
      </c>
      <c r="BA911" s="4">
        <v>1</v>
      </c>
      <c r="BC911" s="4">
        <v>57</v>
      </c>
      <c r="BD911" s="4">
        <v>0</v>
      </c>
      <c r="BE911" s="4">
        <v>0</v>
      </c>
      <c r="BF911" s="4">
        <v>-366392607</v>
      </c>
      <c r="BJ911" s="6">
        <v>2020</v>
      </c>
      <c r="BK911" s="7">
        <f t="shared" si="32"/>
        <v>550.83000000000004</v>
      </c>
      <c r="BL911" s="4" t="str">
        <f t="shared" si="33"/>
        <v>Software</v>
      </c>
    </row>
    <row r="912" spans="1:64" hidden="1" x14ac:dyDescent="0.2">
      <c r="A912" s="4">
        <v>2020</v>
      </c>
      <c r="B912" s="4" t="s">
        <v>11</v>
      </c>
      <c r="C912" s="4" t="s">
        <v>178</v>
      </c>
      <c r="D912" s="4" t="s">
        <v>428</v>
      </c>
      <c r="E912" s="4" t="s">
        <v>470</v>
      </c>
      <c r="F912" s="4" t="s">
        <v>303</v>
      </c>
      <c r="H912" s="4">
        <v>0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>
        <v>0</v>
      </c>
      <c r="Q912" s="4">
        <v>0</v>
      </c>
      <c r="R912" s="4">
        <v>0</v>
      </c>
      <c r="S912" s="4">
        <v>0</v>
      </c>
      <c r="T912" s="4">
        <v>0</v>
      </c>
      <c r="U912" s="4">
        <v>0</v>
      </c>
      <c r="V912" s="4">
        <v>0</v>
      </c>
      <c r="W912" s="4">
        <v>0</v>
      </c>
      <c r="X912" s="4">
        <v>0</v>
      </c>
      <c r="Y912" s="4">
        <v>0</v>
      </c>
      <c r="Z912" s="4">
        <v>0</v>
      </c>
      <c r="AA912" s="4">
        <v>0</v>
      </c>
      <c r="AB912" s="4">
        <v>0</v>
      </c>
      <c r="AC912" s="4">
        <v>0</v>
      </c>
      <c r="AE912" s="4" t="s">
        <v>182</v>
      </c>
      <c r="AF912" s="4" t="s">
        <v>288</v>
      </c>
      <c r="AG912" s="4" t="s">
        <v>289</v>
      </c>
      <c r="AH912" s="4" t="s">
        <v>270</v>
      </c>
      <c r="AJ912" s="4" t="s">
        <v>288</v>
      </c>
      <c r="AK912" s="4" t="s">
        <v>304</v>
      </c>
      <c r="AM912" s="4" t="s">
        <v>187</v>
      </c>
      <c r="AO912" s="4">
        <v>117</v>
      </c>
      <c r="AP912" s="4">
        <v>10</v>
      </c>
      <c r="AQ912" s="4">
        <v>8015156</v>
      </c>
      <c r="AR912" s="4">
        <v>2019</v>
      </c>
      <c r="AS912" s="4">
        <v>3</v>
      </c>
      <c r="AU912" s="4">
        <v>1</v>
      </c>
      <c r="AV912" s="4">
        <v>4</v>
      </c>
      <c r="AW912" s="4">
        <v>5</v>
      </c>
      <c r="AX912" s="4">
        <v>23</v>
      </c>
      <c r="AZ912" s="4">
        <v>1</v>
      </c>
      <c r="BA912" s="4">
        <v>3</v>
      </c>
      <c r="BC912" s="4">
        <v>0</v>
      </c>
      <c r="BD912" s="4">
        <v>0</v>
      </c>
      <c r="BE912" s="4">
        <v>0</v>
      </c>
      <c r="BF912" s="4">
        <v>-366444293</v>
      </c>
      <c r="BJ912" s="6">
        <v>2020</v>
      </c>
      <c r="BK912" s="7">
        <f t="shared" si="32"/>
        <v>0</v>
      </c>
      <c r="BL912" s="4" t="str">
        <f t="shared" si="33"/>
        <v>Synthetic Railcars</v>
      </c>
    </row>
    <row r="913" spans="1:64" hidden="1" x14ac:dyDescent="0.2">
      <c r="A913" s="4">
        <v>2020</v>
      </c>
      <c r="B913" s="4" t="s">
        <v>11</v>
      </c>
      <c r="C913" s="4" t="s">
        <v>178</v>
      </c>
      <c r="D913" s="4" t="s">
        <v>371</v>
      </c>
      <c r="E913" s="4" t="s">
        <v>470</v>
      </c>
      <c r="F913" s="4" t="s">
        <v>348</v>
      </c>
      <c r="H913" s="4">
        <v>0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>
        <v>0</v>
      </c>
      <c r="Q913" s="4">
        <v>0</v>
      </c>
      <c r="R913" s="4">
        <v>0</v>
      </c>
      <c r="S913" s="4">
        <v>0</v>
      </c>
      <c r="T913" s="4">
        <v>0</v>
      </c>
      <c r="U913" s="4">
        <v>0</v>
      </c>
      <c r="V913" s="4">
        <v>0</v>
      </c>
      <c r="W913" s="4">
        <v>0</v>
      </c>
      <c r="X913" s="4">
        <v>0</v>
      </c>
      <c r="Y913" s="4">
        <v>0</v>
      </c>
      <c r="Z913" s="4">
        <v>0</v>
      </c>
      <c r="AA913" s="4">
        <v>0</v>
      </c>
      <c r="AB913" s="4">
        <v>0</v>
      </c>
      <c r="AC913" s="4">
        <v>0</v>
      </c>
      <c r="AE913" s="4" t="s">
        <v>182</v>
      </c>
      <c r="AG913" s="4" t="s">
        <v>289</v>
      </c>
      <c r="AH913" s="4" t="s">
        <v>270</v>
      </c>
      <c r="AJ913" s="4" t="s">
        <v>288</v>
      </c>
      <c r="AK913" s="4" t="s">
        <v>349</v>
      </c>
      <c r="AM913" s="4" t="s">
        <v>187</v>
      </c>
      <c r="AO913" s="4">
        <v>117</v>
      </c>
      <c r="AP913" s="4">
        <v>10</v>
      </c>
      <c r="AQ913" s="4">
        <v>8015154</v>
      </c>
      <c r="AR913" s="4">
        <v>2019</v>
      </c>
      <c r="AS913" s="4">
        <v>2</v>
      </c>
      <c r="AU913" s="4">
        <v>1</v>
      </c>
      <c r="AW913" s="4">
        <v>5</v>
      </c>
      <c r="AX913" s="4">
        <v>23</v>
      </c>
      <c r="AZ913" s="4">
        <v>1</v>
      </c>
      <c r="BA913" s="4">
        <v>2</v>
      </c>
      <c r="BC913" s="4">
        <v>0</v>
      </c>
      <c r="BD913" s="4">
        <v>0</v>
      </c>
      <c r="BE913" s="4">
        <v>0</v>
      </c>
      <c r="BF913" s="4">
        <v>-366444292</v>
      </c>
      <c r="BJ913" s="6">
        <v>2020</v>
      </c>
      <c r="BK913" s="7">
        <f t="shared" si="32"/>
        <v>0</v>
      </c>
      <c r="BL913" s="4" t="str">
        <f t="shared" si="33"/>
        <v>Synthetic Vehicles &amp; IT</v>
      </c>
    </row>
    <row r="914" spans="1:64" hidden="1" x14ac:dyDescent="0.2">
      <c r="A914" s="4">
        <v>2020</v>
      </c>
      <c r="B914" s="4" t="s">
        <v>11</v>
      </c>
      <c r="C914" s="4" t="s">
        <v>178</v>
      </c>
      <c r="D914" s="4" t="s">
        <v>371</v>
      </c>
      <c r="E914" s="4" t="s">
        <v>470</v>
      </c>
      <c r="F914" s="4" t="s">
        <v>348</v>
      </c>
      <c r="H914" s="4">
        <v>0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>
        <v>0</v>
      </c>
      <c r="Q914" s="4">
        <v>0</v>
      </c>
      <c r="R914" s="4">
        <v>0</v>
      </c>
      <c r="S914" s="4">
        <v>0</v>
      </c>
      <c r="T914" s="4">
        <v>0</v>
      </c>
      <c r="U914" s="4">
        <v>0</v>
      </c>
      <c r="V914" s="4">
        <v>0</v>
      </c>
      <c r="W914" s="4">
        <v>0</v>
      </c>
      <c r="X914" s="4">
        <v>0</v>
      </c>
      <c r="Y914" s="4">
        <v>0</v>
      </c>
      <c r="Z914" s="4">
        <v>0</v>
      </c>
      <c r="AA914" s="4">
        <v>0</v>
      </c>
      <c r="AB914" s="4">
        <v>0</v>
      </c>
      <c r="AC914" s="4">
        <v>0</v>
      </c>
      <c r="AE914" s="4" t="s">
        <v>182</v>
      </c>
      <c r="AG914" s="4" t="s">
        <v>289</v>
      </c>
      <c r="AH914" s="4" t="s">
        <v>270</v>
      </c>
      <c r="AJ914" s="4" t="s">
        <v>288</v>
      </c>
      <c r="AK914" s="4" t="s">
        <v>349</v>
      </c>
      <c r="AM914" s="4" t="s">
        <v>187</v>
      </c>
      <c r="AO914" s="4">
        <v>117</v>
      </c>
      <c r="AP914" s="4">
        <v>10</v>
      </c>
      <c r="AQ914" s="4">
        <v>8015154</v>
      </c>
      <c r="AR914" s="4">
        <v>2019</v>
      </c>
      <c r="AS914" s="4">
        <v>2</v>
      </c>
      <c r="AU914" s="4">
        <v>1</v>
      </c>
      <c r="AW914" s="4">
        <v>5</v>
      </c>
      <c r="AX914" s="4">
        <v>23</v>
      </c>
      <c r="AZ914" s="4">
        <v>1</v>
      </c>
      <c r="BA914" s="4">
        <v>2</v>
      </c>
      <c r="BC914" s="4">
        <v>0</v>
      </c>
      <c r="BD914" s="4">
        <v>0</v>
      </c>
      <c r="BE914" s="4">
        <v>0</v>
      </c>
      <c r="BF914" s="4">
        <v>-366444290</v>
      </c>
      <c r="BJ914" s="6">
        <v>2020</v>
      </c>
      <c r="BK914" s="7">
        <f t="shared" si="32"/>
        <v>0</v>
      </c>
      <c r="BL914" s="4" t="str">
        <f t="shared" si="33"/>
        <v>Synthetic Vehicles &amp; IT</v>
      </c>
    </row>
    <row r="915" spans="1:64" hidden="1" x14ac:dyDescent="0.2">
      <c r="A915" s="4">
        <v>2020</v>
      </c>
      <c r="B915" s="4" t="s">
        <v>11</v>
      </c>
      <c r="C915" s="4" t="s">
        <v>178</v>
      </c>
      <c r="D915" s="4" t="s">
        <v>111</v>
      </c>
      <c r="E915" s="4" t="s">
        <v>470</v>
      </c>
      <c r="F915" s="4" t="s">
        <v>455</v>
      </c>
      <c r="H915" s="4">
        <v>0</v>
      </c>
      <c r="I915" s="4">
        <v>0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>
        <v>0</v>
      </c>
      <c r="Q915" s="4">
        <v>0</v>
      </c>
      <c r="R915" s="4">
        <v>0</v>
      </c>
      <c r="S915" s="4">
        <v>0</v>
      </c>
      <c r="T915" s="4">
        <v>0</v>
      </c>
      <c r="U915" s="4">
        <v>0</v>
      </c>
      <c r="V915" s="4">
        <v>0</v>
      </c>
      <c r="W915" s="4">
        <v>0</v>
      </c>
      <c r="X915" s="4">
        <v>0</v>
      </c>
      <c r="Y915" s="4">
        <v>0</v>
      </c>
      <c r="Z915" s="4">
        <v>0</v>
      </c>
      <c r="AA915" s="4">
        <v>0</v>
      </c>
      <c r="AB915" s="4">
        <v>0</v>
      </c>
      <c r="AC915" s="4">
        <v>0</v>
      </c>
      <c r="AE915" s="4" t="s">
        <v>182</v>
      </c>
      <c r="AF915" s="4" t="s">
        <v>288</v>
      </c>
      <c r="AG915" s="4" t="s">
        <v>289</v>
      </c>
      <c r="AH915" s="4" t="s">
        <v>270</v>
      </c>
      <c r="AJ915" s="4" t="s">
        <v>190</v>
      </c>
      <c r="AK915" s="4" t="s">
        <v>315</v>
      </c>
      <c r="AM915" s="4" t="s">
        <v>330</v>
      </c>
      <c r="AO915" s="4">
        <v>117</v>
      </c>
      <c r="AP915" s="4">
        <v>10</v>
      </c>
      <c r="AQ915" s="4">
        <v>109100</v>
      </c>
      <c r="AR915" s="4">
        <v>2019</v>
      </c>
      <c r="AS915" s="4">
        <v>504</v>
      </c>
      <c r="AU915" s="4">
        <v>1</v>
      </c>
      <c r="AV915" s="4">
        <v>4</v>
      </c>
      <c r="AW915" s="4">
        <v>5</v>
      </c>
      <c r="AX915" s="4">
        <v>23</v>
      </c>
      <c r="AZ915" s="4">
        <v>3</v>
      </c>
      <c r="BA915" s="4">
        <v>8</v>
      </c>
      <c r="BC915" s="4">
        <v>57</v>
      </c>
      <c r="BD915" s="4">
        <v>0</v>
      </c>
      <c r="BE915" s="4">
        <v>0</v>
      </c>
      <c r="BF915" s="4">
        <v>-366444289</v>
      </c>
      <c r="BJ915" s="6">
        <v>2020</v>
      </c>
      <c r="BK915" s="7">
        <f t="shared" si="32"/>
        <v>0</v>
      </c>
      <c r="BL915" s="4" t="str">
        <f t="shared" si="33"/>
        <v>Utility General Buildings</v>
      </c>
    </row>
    <row r="916" spans="1:64" hidden="1" x14ac:dyDescent="0.2">
      <c r="A916" s="4">
        <v>2020</v>
      </c>
      <c r="B916" s="4" t="s">
        <v>11</v>
      </c>
      <c r="C916" s="4" t="s">
        <v>178</v>
      </c>
      <c r="D916" s="4" t="s">
        <v>112</v>
      </c>
      <c r="E916" s="4" t="s">
        <v>470</v>
      </c>
      <c r="F916" s="4" t="s">
        <v>303</v>
      </c>
      <c r="H916" s="4">
        <v>0</v>
      </c>
      <c r="I916" s="4">
        <v>0</v>
      </c>
      <c r="J916" s="4">
        <v>0</v>
      </c>
      <c r="K916" s="4">
        <v>909.17</v>
      </c>
      <c r="L916" s="4">
        <v>0</v>
      </c>
      <c r="M916" s="4">
        <v>0</v>
      </c>
      <c r="N916" s="4">
        <v>6351.09</v>
      </c>
      <c r="O916" s="4">
        <v>6364.09</v>
      </c>
      <c r="P916" s="4">
        <v>909.17</v>
      </c>
      <c r="Q916" s="4">
        <v>6364.09</v>
      </c>
      <c r="R916" s="4">
        <v>0</v>
      </c>
      <c r="S916" s="4">
        <v>0</v>
      </c>
      <c r="T916" s="4">
        <v>0</v>
      </c>
      <c r="U916" s="4">
        <v>0</v>
      </c>
      <c r="V916" s="4">
        <v>0</v>
      </c>
      <c r="W916" s="4">
        <v>0</v>
      </c>
      <c r="X916" s="4">
        <v>0</v>
      </c>
      <c r="Y916" s="4">
        <v>0</v>
      </c>
      <c r="Z916" s="4">
        <v>0</v>
      </c>
      <c r="AA916" s="4">
        <v>0</v>
      </c>
      <c r="AB916" s="4">
        <v>0</v>
      </c>
      <c r="AC916" s="4">
        <v>0</v>
      </c>
      <c r="AG916" s="4" t="s">
        <v>289</v>
      </c>
      <c r="AH916" s="4" t="s">
        <v>270</v>
      </c>
      <c r="AJ916" s="4" t="s">
        <v>288</v>
      </c>
      <c r="AK916" s="4" t="s">
        <v>304</v>
      </c>
      <c r="AM916" s="4" t="s">
        <v>187</v>
      </c>
      <c r="AO916" s="4">
        <v>117</v>
      </c>
      <c r="AP916" s="4">
        <v>10</v>
      </c>
      <c r="AQ916" s="4">
        <v>109040</v>
      </c>
      <c r="AR916" s="4">
        <v>2019</v>
      </c>
      <c r="AS916" s="4">
        <v>3</v>
      </c>
      <c r="AW916" s="4">
        <v>5</v>
      </c>
      <c r="AX916" s="4">
        <v>23</v>
      </c>
      <c r="AZ916" s="4">
        <v>1</v>
      </c>
      <c r="BA916" s="4">
        <v>3</v>
      </c>
      <c r="BC916" s="4">
        <v>0</v>
      </c>
      <c r="BD916" s="4">
        <v>0</v>
      </c>
      <c r="BE916" s="4">
        <v>0</v>
      </c>
      <c r="BF916" s="4">
        <v>-366444291</v>
      </c>
      <c r="BJ916" s="6">
        <v>2020</v>
      </c>
      <c r="BK916" s="7">
        <f t="shared" si="32"/>
        <v>5454.92</v>
      </c>
      <c r="BL916" s="4" t="str">
        <f t="shared" si="33"/>
        <v>Utility General Plant</v>
      </c>
    </row>
    <row r="917" spans="1:64" hidden="1" x14ac:dyDescent="0.2">
      <c r="A917" s="4">
        <v>2020</v>
      </c>
      <c r="B917" s="4" t="s">
        <v>11</v>
      </c>
      <c r="C917" s="4" t="s">
        <v>178</v>
      </c>
      <c r="D917" s="4" t="s">
        <v>104</v>
      </c>
      <c r="E917" s="4" t="s">
        <v>470</v>
      </c>
      <c r="F917" s="4" t="s">
        <v>301</v>
      </c>
      <c r="H917" s="4">
        <v>0</v>
      </c>
      <c r="I917" s="4">
        <v>0</v>
      </c>
      <c r="J917" s="4">
        <v>0</v>
      </c>
      <c r="K917" s="4">
        <v>411215.07</v>
      </c>
      <c r="L917" s="4">
        <v>0</v>
      </c>
      <c r="M917" s="4">
        <v>-1123.58</v>
      </c>
      <c r="N917" s="4">
        <v>16386488.24</v>
      </c>
      <c r="O917" s="4">
        <v>10965735.18</v>
      </c>
      <c r="P917" s="4">
        <v>411215.07</v>
      </c>
      <c r="Q917" s="4">
        <v>10966858.76</v>
      </c>
      <c r="R917" s="4">
        <v>1123.58</v>
      </c>
      <c r="S917" s="4">
        <v>0</v>
      </c>
      <c r="T917" s="4">
        <v>0</v>
      </c>
      <c r="U917" s="4">
        <v>0</v>
      </c>
      <c r="V917" s="4">
        <v>0</v>
      </c>
      <c r="W917" s="4">
        <v>0</v>
      </c>
      <c r="X917" s="4">
        <v>0</v>
      </c>
      <c r="Y917" s="4">
        <v>0</v>
      </c>
      <c r="Z917" s="4">
        <v>0</v>
      </c>
      <c r="AA917" s="4">
        <v>0</v>
      </c>
      <c r="AB917" s="4">
        <v>0</v>
      </c>
      <c r="AC917" s="4">
        <v>0</v>
      </c>
      <c r="AG917" s="4" t="s">
        <v>289</v>
      </c>
      <c r="AH917" s="4" t="s">
        <v>270</v>
      </c>
      <c r="AJ917" s="4" t="s">
        <v>288</v>
      </c>
      <c r="AK917" s="4" t="s">
        <v>302</v>
      </c>
      <c r="AM917" s="4" t="s">
        <v>187</v>
      </c>
      <c r="AO917" s="4">
        <v>117</v>
      </c>
      <c r="AP917" s="4">
        <v>10</v>
      </c>
      <c r="AQ917" s="4">
        <v>101030</v>
      </c>
      <c r="AR917" s="4">
        <v>2019</v>
      </c>
      <c r="AS917" s="4">
        <v>7</v>
      </c>
      <c r="AW917" s="4">
        <v>5</v>
      </c>
      <c r="AX917" s="4">
        <v>23</v>
      </c>
      <c r="AZ917" s="4">
        <v>1</v>
      </c>
      <c r="BA917" s="4">
        <v>6</v>
      </c>
      <c r="BC917" s="4">
        <v>0</v>
      </c>
      <c r="BD917" s="4">
        <v>0</v>
      </c>
      <c r="BE917" s="4">
        <v>0</v>
      </c>
      <c r="BF917" s="4">
        <v>-366444294</v>
      </c>
      <c r="BJ917" s="6">
        <v>2020</v>
      </c>
      <c r="BK917" s="7">
        <f t="shared" si="32"/>
        <v>10554520.109999999</v>
      </c>
      <c r="BL917" s="4" t="str">
        <f t="shared" si="33"/>
        <v>Utility Steam Production</v>
      </c>
    </row>
    <row r="918" spans="1:64" hidden="1" x14ac:dyDescent="0.2">
      <c r="A918" s="4">
        <v>2020</v>
      </c>
      <c r="B918" s="4" t="s">
        <v>11</v>
      </c>
      <c r="C918" s="4" t="s">
        <v>178</v>
      </c>
      <c r="D918" s="4" t="s">
        <v>106</v>
      </c>
      <c r="E918" s="4" t="s">
        <v>470</v>
      </c>
      <c r="F918" s="4" t="s">
        <v>369</v>
      </c>
      <c r="H918" s="4">
        <v>0</v>
      </c>
      <c r="I918" s="4">
        <v>0</v>
      </c>
      <c r="J918" s="4">
        <v>0</v>
      </c>
      <c r="K918" s="4">
        <v>370.83</v>
      </c>
      <c r="L918" s="4">
        <v>0</v>
      </c>
      <c r="M918" s="4">
        <v>0</v>
      </c>
      <c r="N918" s="4">
        <v>11191.15</v>
      </c>
      <c r="O918" s="4">
        <v>7416.69</v>
      </c>
      <c r="P918" s="4">
        <v>370.83</v>
      </c>
      <c r="Q918" s="4">
        <v>7416.69</v>
      </c>
      <c r="R918" s="4">
        <v>0</v>
      </c>
      <c r="S918" s="4">
        <v>0</v>
      </c>
      <c r="T918" s="4">
        <v>0</v>
      </c>
      <c r="U918" s="4">
        <v>0</v>
      </c>
      <c r="V918" s="4">
        <v>0</v>
      </c>
      <c r="W918" s="4">
        <v>0</v>
      </c>
      <c r="X918" s="4">
        <v>0</v>
      </c>
      <c r="Y918" s="4">
        <v>0</v>
      </c>
      <c r="Z918" s="4">
        <v>0</v>
      </c>
      <c r="AA918" s="4">
        <v>0</v>
      </c>
      <c r="AB918" s="4">
        <v>0</v>
      </c>
      <c r="AC918" s="4">
        <v>0</v>
      </c>
      <c r="AE918" s="4" t="s">
        <v>182</v>
      </c>
      <c r="AF918" s="4" t="s">
        <v>288</v>
      </c>
      <c r="AG918" s="4" t="s">
        <v>289</v>
      </c>
      <c r="AH918" s="4" t="s">
        <v>270</v>
      </c>
      <c r="AJ918" s="4" t="s">
        <v>288</v>
      </c>
      <c r="AK918" s="4" t="s">
        <v>257</v>
      </c>
      <c r="AM918" s="4" t="s">
        <v>389</v>
      </c>
      <c r="AO918" s="4">
        <v>117</v>
      </c>
      <c r="AP918" s="4">
        <v>10</v>
      </c>
      <c r="AQ918" s="4">
        <v>8015160</v>
      </c>
      <c r="AR918" s="4">
        <v>2019</v>
      </c>
      <c r="AS918" s="4">
        <v>5</v>
      </c>
      <c r="AU918" s="4">
        <v>1</v>
      </c>
      <c r="AV918" s="4">
        <v>4</v>
      </c>
      <c r="AW918" s="4">
        <v>5</v>
      </c>
      <c r="AX918" s="4">
        <v>23</v>
      </c>
      <c r="AZ918" s="4">
        <v>1</v>
      </c>
      <c r="BA918" s="4">
        <v>5</v>
      </c>
      <c r="BC918" s="4">
        <v>16</v>
      </c>
      <c r="BD918" s="4">
        <v>0</v>
      </c>
      <c r="BE918" s="4">
        <v>0</v>
      </c>
      <c r="BF918" s="4">
        <v>-366807014</v>
      </c>
      <c r="BJ918" s="6">
        <v>2020</v>
      </c>
      <c r="BK918" s="7">
        <f t="shared" si="32"/>
        <v>7045.86</v>
      </c>
      <c r="BL918" s="4" t="str">
        <f t="shared" si="33"/>
        <v>Utility Transmission Plant 15 YR</v>
      </c>
    </row>
    <row r="919" spans="1:64" hidden="1" x14ac:dyDescent="0.2">
      <c r="A919" s="4">
        <v>2020</v>
      </c>
      <c r="B919" s="4" t="s">
        <v>11</v>
      </c>
      <c r="C919" s="4" t="s">
        <v>178</v>
      </c>
      <c r="D919" s="4" t="s">
        <v>385</v>
      </c>
      <c r="E919" s="4" t="s">
        <v>471</v>
      </c>
      <c r="F919" s="4" t="s">
        <v>348</v>
      </c>
      <c r="H919" s="4">
        <v>0</v>
      </c>
      <c r="I919" s="4">
        <v>0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>
        <v>0</v>
      </c>
      <c r="Q919" s="4">
        <v>0</v>
      </c>
      <c r="R919" s="4">
        <v>0</v>
      </c>
      <c r="S919" s="4">
        <v>0</v>
      </c>
      <c r="T919" s="4">
        <v>0</v>
      </c>
      <c r="U919" s="4">
        <v>0</v>
      </c>
      <c r="V919" s="4">
        <v>0</v>
      </c>
      <c r="W919" s="4">
        <v>0</v>
      </c>
      <c r="X919" s="4">
        <v>0</v>
      </c>
      <c r="Y919" s="4">
        <v>0</v>
      </c>
      <c r="Z919" s="4">
        <v>0</v>
      </c>
      <c r="AA919" s="4">
        <v>0</v>
      </c>
      <c r="AB919" s="4">
        <v>0</v>
      </c>
      <c r="AC919" s="4">
        <v>0</v>
      </c>
      <c r="AG919" s="4" t="s">
        <v>289</v>
      </c>
      <c r="AH919" s="4" t="s">
        <v>270</v>
      </c>
      <c r="AJ919" s="4" t="s">
        <v>288</v>
      </c>
      <c r="AK919" s="4" t="s">
        <v>349</v>
      </c>
      <c r="AL919" s="4" t="s">
        <v>351</v>
      </c>
      <c r="AM919" s="4" t="s">
        <v>187</v>
      </c>
      <c r="AO919" s="4">
        <v>117</v>
      </c>
      <c r="AP919" s="4">
        <v>10</v>
      </c>
      <c r="AQ919" s="4">
        <v>173</v>
      </c>
      <c r="AR919" s="4">
        <v>3012</v>
      </c>
      <c r="AS919" s="4">
        <v>2</v>
      </c>
      <c r="AW919" s="4">
        <v>5</v>
      </c>
      <c r="AX919" s="4">
        <v>23</v>
      </c>
      <c r="AZ919" s="4">
        <v>1</v>
      </c>
      <c r="BA919" s="4">
        <v>2</v>
      </c>
      <c r="BB919" s="4">
        <v>99</v>
      </c>
      <c r="BC919" s="4">
        <v>0</v>
      </c>
      <c r="BD919" s="4">
        <v>0</v>
      </c>
      <c r="BE919" s="4">
        <v>0</v>
      </c>
      <c r="BF919" s="4">
        <v>-366443943</v>
      </c>
      <c r="BJ919" s="6">
        <v>2020</v>
      </c>
      <c r="BK919" s="7">
        <f t="shared" si="32"/>
        <v>0</v>
      </c>
      <c r="BL919" s="4" t="str">
        <f t="shared" si="33"/>
        <v>Cap Lease 1011 5 Yr Mitchell</v>
      </c>
    </row>
    <row r="920" spans="1:64" hidden="1" x14ac:dyDescent="0.2">
      <c r="A920" s="4">
        <v>2020</v>
      </c>
      <c r="B920" s="4" t="s">
        <v>11</v>
      </c>
      <c r="C920" s="4" t="s">
        <v>178</v>
      </c>
      <c r="D920" s="4" t="s">
        <v>385</v>
      </c>
      <c r="E920" s="4" t="s">
        <v>471</v>
      </c>
      <c r="F920" s="4" t="s">
        <v>348</v>
      </c>
      <c r="H920" s="4">
        <v>0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>
        <v>0</v>
      </c>
      <c r="Q920" s="4">
        <v>0</v>
      </c>
      <c r="R920" s="4">
        <v>0</v>
      </c>
      <c r="S920" s="4">
        <v>0</v>
      </c>
      <c r="T920" s="4">
        <v>0</v>
      </c>
      <c r="U920" s="4">
        <v>0</v>
      </c>
      <c r="V920" s="4">
        <v>0</v>
      </c>
      <c r="W920" s="4">
        <v>0</v>
      </c>
      <c r="X920" s="4">
        <v>0</v>
      </c>
      <c r="Y920" s="4">
        <v>0</v>
      </c>
      <c r="Z920" s="4">
        <v>0</v>
      </c>
      <c r="AA920" s="4">
        <v>0</v>
      </c>
      <c r="AB920" s="4">
        <v>0</v>
      </c>
      <c r="AC920" s="4">
        <v>0</v>
      </c>
      <c r="AG920" s="4" t="s">
        <v>289</v>
      </c>
      <c r="AH920" s="4" t="s">
        <v>270</v>
      </c>
      <c r="AJ920" s="4" t="s">
        <v>288</v>
      </c>
      <c r="AK920" s="4" t="s">
        <v>349</v>
      </c>
      <c r="AL920" s="4" t="s">
        <v>351</v>
      </c>
      <c r="AM920" s="4" t="s">
        <v>187</v>
      </c>
      <c r="AO920" s="4">
        <v>117</v>
      </c>
      <c r="AP920" s="4">
        <v>10</v>
      </c>
      <c r="AQ920" s="4">
        <v>173</v>
      </c>
      <c r="AR920" s="4">
        <v>3012</v>
      </c>
      <c r="AS920" s="4">
        <v>2</v>
      </c>
      <c r="AW920" s="4">
        <v>5</v>
      </c>
      <c r="AX920" s="4">
        <v>23</v>
      </c>
      <c r="AZ920" s="4">
        <v>1</v>
      </c>
      <c r="BA920" s="4">
        <v>2</v>
      </c>
      <c r="BB920" s="4">
        <v>99</v>
      </c>
      <c r="BC920" s="4">
        <v>0</v>
      </c>
      <c r="BD920" s="4">
        <v>0</v>
      </c>
      <c r="BE920" s="4">
        <v>0</v>
      </c>
      <c r="BF920" s="4">
        <v>-366443942</v>
      </c>
      <c r="BJ920" s="6">
        <v>2020</v>
      </c>
      <c r="BK920" s="7">
        <f t="shared" si="32"/>
        <v>0</v>
      </c>
      <c r="BL920" s="4" t="str">
        <f t="shared" si="33"/>
        <v>Cap Lease 1011 5 Yr Mitchell</v>
      </c>
    </row>
    <row r="921" spans="1:64" hidden="1" x14ac:dyDescent="0.2">
      <c r="A921" s="4">
        <v>2020</v>
      </c>
      <c r="B921" s="4" t="s">
        <v>11</v>
      </c>
      <c r="C921" s="4" t="s">
        <v>178</v>
      </c>
      <c r="D921" s="4" t="s">
        <v>387</v>
      </c>
      <c r="E921" s="4" t="s">
        <v>471</v>
      </c>
      <c r="F921" s="4" t="s">
        <v>303</v>
      </c>
      <c r="H921" s="4">
        <v>0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>
        <v>0</v>
      </c>
      <c r="Q921" s="4">
        <v>0</v>
      </c>
      <c r="R921" s="4">
        <v>0</v>
      </c>
      <c r="S921" s="4">
        <v>0</v>
      </c>
      <c r="T921" s="4">
        <v>0</v>
      </c>
      <c r="U921" s="4">
        <v>0</v>
      </c>
      <c r="V921" s="4">
        <v>0</v>
      </c>
      <c r="W921" s="4">
        <v>0</v>
      </c>
      <c r="X921" s="4">
        <v>0</v>
      </c>
      <c r="Y921" s="4">
        <v>0</v>
      </c>
      <c r="Z921" s="4">
        <v>0</v>
      </c>
      <c r="AA921" s="4">
        <v>0</v>
      </c>
      <c r="AB921" s="4">
        <v>0</v>
      </c>
      <c r="AC921" s="4">
        <v>0</v>
      </c>
      <c r="AG921" s="4" t="s">
        <v>289</v>
      </c>
      <c r="AH921" s="4" t="s">
        <v>270</v>
      </c>
      <c r="AJ921" s="4" t="s">
        <v>288</v>
      </c>
      <c r="AK921" s="4" t="s">
        <v>304</v>
      </c>
      <c r="AL921" s="4" t="s">
        <v>351</v>
      </c>
      <c r="AM921" s="4" t="s">
        <v>187</v>
      </c>
      <c r="AO921" s="4">
        <v>117</v>
      </c>
      <c r="AP921" s="4">
        <v>10</v>
      </c>
      <c r="AQ921" s="4">
        <v>188</v>
      </c>
      <c r="AR921" s="4">
        <v>3012</v>
      </c>
      <c r="AS921" s="4">
        <v>3</v>
      </c>
      <c r="AW921" s="4">
        <v>5</v>
      </c>
      <c r="AX921" s="4">
        <v>23</v>
      </c>
      <c r="AZ921" s="4">
        <v>1</v>
      </c>
      <c r="BA921" s="4">
        <v>3</v>
      </c>
      <c r="BB921" s="4">
        <v>99</v>
      </c>
      <c r="BC921" s="4">
        <v>0</v>
      </c>
      <c r="BD921" s="4">
        <v>0</v>
      </c>
      <c r="BE921" s="4">
        <v>0</v>
      </c>
      <c r="BF921" s="4">
        <v>-366443949</v>
      </c>
      <c r="BJ921" s="6">
        <v>2020</v>
      </c>
      <c r="BK921" s="7">
        <f t="shared" si="32"/>
        <v>0</v>
      </c>
      <c r="BL921" s="4" t="str">
        <f t="shared" si="33"/>
        <v>Cap Lease 1011 7 Yr Mitchell</v>
      </c>
    </row>
    <row r="922" spans="1:64" hidden="1" x14ac:dyDescent="0.2">
      <c r="A922" s="4">
        <v>2020</v>
      </c>
      <c r="B922" s="4" t="s">
        <v>11</v>
      </c>
      <c r="C922" s="4" t="s">
        <v>178</v>
      </c>
      <c r="D922" s="4" t="s">
        <v>387</v>
      </c>
      <c r="E922" s="4" t="s">
        <v>471</v>
      </c>
      <c r="F922" s="4" t="s">
        <v>303</v>
      </c>
      <c r="H922" s="4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>
        <v>0</v>
      </c>
      <c r="Q922" s="4">
        <v>0</v>
      </c>
      <c r="R922" s="4">
        <v>0</v>
      </c>
      <c r="S922" s="4">
        <v>0</v>
      </c>
      <c r="T922" s="4">
        <v>0</v>
      </c>
      <c r="U922" s="4">
        <v>0</v>
      </c>
      <c r="V922" s="4">
        <v>0</v>
      </c>
      <c r="W922" s="4">
        <v>0</v>
      </c>
      <c r="X922" s="4">
        <v>0</v>
      </c>
      <c r="Y922" s="4">
        <v>0</v>
      </c>
      <c r="Z922" s="4">
        <v>0</v>
      </c>
      <c r="AA922" s="4">
        <v>0</v>
      </c>
      <c r="AB922" s="4">
        <v>0</v>
      </c>
      <c r="AC922" s="4">
        <v>0</v>
      </c>
      <c r="AG922" s="4" t="s">
        <v>289</v>
      </c>
      <c r="AH922" s="4" t="s">
        <v>270</v>
      </c>
      <c r="AJ922" s="4" t="s">
        <v>288</v>
      </c>
      <c r="AK922" s="4" t="s">
        <v>304</v>
      </c>
      <c r="AL922" s="4" t="s">
        <v>351</v>
      </c>
      <c r="AM922" s="4" t="s">
        <v>187</v>
      </c>
      <c r="AO922" s="4">
        <v>117</v>
      </c>
      <c r="AP922" s="4">
        <v>10</v>
      </c>
      <c r="AQ922" s="4">
        <v>188</v>
      </c>
      <c r="AR922" s="4">
        <v>3012</v>
      </c>
      <c r="AS922" s="4">
        <v>3</v>
      </c>
      <c r="AW922" s="4">
        <v>5</v>
      </c>
      <c r="AX922" s="4">
        <v>23</v>
      </c>
      <c r="AZ922" s="4">
        <v>1</v>
      </c>
      <c r="BA922" s="4">
        <v>3</v>
      </c>
      <c r="BB922" s="4">
        <v>99</v>
      </c>
      <c r="BC922" s="4">
        <v>0</v>
      </c>
      <c r="BD922" s="4">
        <v>0</v>
      </c>
      <c r="BE922" s="4">
        <v>0</v>
      </c>
      <c r="BF922" s="4">
        <v>-366443948</v>
      </c>
      <c r="BJ922" s="6">
        <v>2020</v>
      </c>
      <c r="BK922" s="7">
        <f t="shared" si="32"/>
        <v>0</v>
      </c>
      <c r="BL922" s="4" t="str">
        <f t="shared" si="33"/>
        <v>Cap Lease 1011 7 Yr Mitchell</v>
      </c>
    </row>
    <row r="923" spans="1:64" hidden="1" x14ac:dyDescent="0.2">
      <c r="A923" s="4">
        <v>2020</v>
      </c>
      <c r="B923" s="4" t="s">
        <v>11</v>
      </c>
      <c r="C923" s="4" t="s">
        <v>178</v>
      </c>
      <c r="D923" s="4" t="s">
        <v>428</v>
      </c>
      <c r="E923" s="4" t="s">
        <v>471</v>
      </c>
      <c r="F923" s="4" t="s">
        <v>303</v>
      </c>
      <c r="H923" s="4">
        <v>0</v>
      </c>
      <c r="I923" s="4">
        <v>0</v>
      </c>
      <c r="J923" s="4">
        <v>0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>
        <v>0</v>
      </c>
      <c r="Q923" s="4">
        <v>0</v>
      </c>
      <c r="R923" s="4">
        <v>0</v>
      </c>
      <c r="S923" s="4">
        <v>0</v>
      </c>
      <c r="T923" s="4">
        <v>0</v>
      </c>
      <c r="U923" s="4">
        <v>0</v>
      </c>
      <c r="V923" s="4">
        <v>0</v>
      </c>
      <c r="W923" s="4">
        <v>0</v>
      </c>
      <c r="X923" s="4">
        <v>0</v>
      </c>
      <c r="Y923" s="4">
        <v>0</v>
      </c>
      <c r="Z923" s="4">
        <v>0</v>
      </c>
      <c r="AA923" s="4">
        <v>0</v>
      </c>
      <c r="AB923" s="4">
        <v>0</v>
      </c>
      <c r="AC923" s="4">
        <v>0</v>
      </c>
      <c r="AE923" s="4" t="s">
        <v>182</v>
      </c>
      <c r="AF923" s="4" t="s">
        <v>288</v>
      </c>
      <c r="AG923" s="4" t="s">
        <v>289</v>
      </c>
      <c r="AH923" s="4" t="s">
        <v>270</v>
      </c>
      <c r="AJ923" s="4" t="s">
        <v>288</v>
      </c>
      <c r="AK923" s="4" t="s">
        <v>304</v>
      </c>
      <c r="AL923" s="4" t="s">
        <v>351</v>
      </c>
      <c r="AM923" s="4" t="s">
        <v>187</v>
      </c>
      <c r="AO923" s="4">
        <v>117</v>
      </c>
      <c r="AP923" s="4">
        <v>10</v>
      </c>
      <c r="AQ923" s="4">
        <v>8015156</v>
      </c>
      <c r="AR923" s="4">
        <v>3012</v>
      </c>
      <c r="AS923" s="4">
        <v>3</v>
      </c>
      <c r="AU923" s="4">
        <v>1</v>
      </c>
      <c r="AV923" s="4">
        <v>4</v>
      </c>
      <c r="AW923" s="4">
        <v>5</v>
      </c>
      <c r="AX923" s="4">
        <v>23</v>
      </c>
      <c r="AZ923" s="4">
        <v>1</v>
      </c>
      <c r="BA923" s="4">
        <v>3</v>
      </c>
      <c r="BB923" s="4">
        <v>99</v>
      </c>
      <c r="BC923" s="4">
        <v>0</v>
      </c>
      <c r="BD923" s="4">
        <v>0</v>
      </c>
      <c r="BE923" s="4">
        <v>0</v>
      </c>
      <c r="BF923" s="4">
        <v>-366443944</v>
      </c>
      <c r="BJ923" s="6">
        <v>2020</v>
      </c>
      <c r="BK923" s="7">
        <f t="shared" si="32"/>
        <v>0</v>
      </c>
      <c r="BL923" s="4" t="str">
        <f t="shared" si="33"/>
        <v>Synthetic Railcars</v>
      </c>
    </row>
    <row r="924" spans="1:64" hidden="1" x14ac:dyDescent="0.2">
      <c r="A924" s="4">
        <v>2020</v>
      </c>
      <c r="B924" s="4" t="s">
        <v>11</v>
      </c>
      <c r="C924" s="4" t="s">
        <v>178</v>
      </c>
      <c r="D924" s="4" t="s">
        <v>371</v>
      </c>
      <c r="E924" s="4" t="s">
        <v>471</v>
      </c>
      <c r="F924" s="4" t="s">
        <v>348</v>
      </c>
      <c r="H924" s="4">
        <v>0</v>
      </c>
      <c r="I924" s="4">
        <v>0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>
        <v>0</v>
      </c>
      <c r="Q924" s="4">
        <v>0</v>
      </c>
      <c r="R924" s="4">
        <v>0</v>
      </c>
      <c r="S924" s="4">
        <v>0</v>
      </c>
      <c r="T924" s="4">
        <v>0</v>
      </c>
      <c r="U924" s="4">
        <v>0</v>
      </c>
      <c r="V924" s="4">
        <v>0</v>
      </c>
      <c r="W924" s="4">
        <v>0</v>
      </c>
      <c r="X924" s="4">
        <v>0</v>
      </c>
      <c r="Y924" s="4">
        <v>0</v>
      </c>
      <c r="Z924" s="4">
        <v>0</v>
      </c>
      <c r="AA924" s="4">
        <v>0</v>
      </c>
      <c r="AB924" s="4">
        <v>0</v>
      </c>
      <c r="AC924" s="4">
        <v>0</v>
      </c>
      <c r="AG924" s="4" t="s">
        <v>289</v>
      </c>
      <c r="AH924" s="4" t="s">
        <v>270</v>
      </c>
      <c r="AJ924" s="4" t="s">
        <v>288</v>
      </c>
      <c r="AK924" s="4" t="s">
        <v>349</v>
      </c>
      <c r="AL924" s="4" t="s">
        <v>351</v>
      </c>
      <c r="AM924" s="4" t="s">
        <v>187</v>
      </c>
      <c r="AO924" s="4">
        <v>117</v>
      </c>
      <c r="AP924" s="4">
        <v>10</v>
      </c>
      <c r="AQ924" s="4">
        <v>8015154</v>
      </c>
      <c r="AR924" s="4">
        <v>3012</v>
      </c>
      <c r="AS924" s="4">
        <v>2</v>
      </c>
      <c r="AW924" s="4">
        <v>5</v>
      </c>
      <c r="AX924" s="4">
        <v>23</v>
      </c>
      <c r="AZ924" s="4">
        <v>1</v>
      </c>
      <c r="BA924" s="4">
        <v>2</v>
      </c>
      <c r="BB924" s="4">
        <v>99</v>
      </c>
      <c r="BC924" s="4">
        <v>0</v>
      </c>
      <c r="BD924" s="4">
        <v>0</v>
      </c>
      <c r="BE924" s="4">
        <v>0</v>
      </c>
      <c r="BF924" s="4">
        <v>-366443939</v>
      </c>
      <c r="BJ924" s="6">
        <v>2020</v>
      </c>
      <c r="BK924" s="7">
        <f t="shared" si="32"/>
        <v>0</v>
      </c>
      <c r="BL924" s="4" t="str">
        <f t="shared" si="33"/>
        <v>Synthetic Vehicles &amp; IT</v>
      </c>
    </row>
    <row r="925" spans="1:64" hidden="1" x14ac:dyDescent="0.2">
      <c r="A925" s="4">
        <v>2020</v>
      </c>
      <c r="B925" s="4" t="s">
        <v>11</v>
      </c>
      <c r="C925" s="4" t="s">
        <v>178</v>
      </c>
      <c r="D925" s="4" t="s">
        <v>368</v>
      </c>
      <c r="E925" s="4" t="s">
        <v>471</v>
      </c>
      <c r="F925" s="4" t="s">
        <v>369</v>
      </c>
      <c r="H925" s="4">
        <v>0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>
        <v>0</v>
      </c>
      <c r="Q925" s="4">
        <v>0</v>
      </c>
      <c r="R925" s="4">
        <v>0</v>
      </c>
      <c r="S925" s="4">
        <v>0</v>
      </c>
      <c r="T925" s="4">
        <v>0</v>
      </c>
      <c r="U925" s="4">
        <v>0</v>
      </c>
      <c r="V925" s="4">
        <v>0</v>
      </c>
      <c r="W925" s="4">
        <v>0</v>
      </c>
      <c r="X925" s="4">
        <v>0</v>
      </c>
      <c r="Y925" s="4">
        <v>0</v>
      </c>
      <c r="Z925" s="4">
        <v>0</v>
      </c>
      <c r="AA925" s="4">
        <v>0</v>
      </c>
      <c r="AB925" s="4">
        <v>0</v>
      </c>
      <c r="AC925" s="4">
        <v>0</v>
      </c>
      <c r="AE925" s="4" t="s">
        <v>182</v>
      </c>
      <c r="AF925" s="4" t="s">
        <v>288</v>
      </c>
      <c r="AG925" s="4" t="s">
        <v>289</v>
      </c>
      <c r="AH925" s="4" t="s">
        <v>270</v>
      </c>
      <c r="AJ925" s="4" t="s">
        <v>288</v>
      </c>
      <c r="AK925" s="4" t="s">
        <v>257</v>
      </c>
      <c r="AL925" s="4" t="s">
        <v>351</v>
      </c>
      <c r="AM925" s="4" t="s">
        <v>187</v>
      </c>
      <c r="AO925" s="4">
        <v>117</v>
      </c>
      <c r="AP925" s="4">
        <v>10</v>
      </c>
      <c r="AQ925" s="4">
        <v>626</v>
      </c>
      <c r="AR925" s="4">
        <v>3012</v>
      </c>
      <c r="AS925" s="4">
        <v>5</v>
      </c>
      <c r="AU925" s="4">
        <v>1</v>
      </c>
      <c r="AV925" s="4">
        <v>4</v>
      </c>
      <c r="AW925" s="4">
        <v>5</v>
      </c>
      <c r="AX925" s="4">
        <v>23</v>
      </c>
      <c r="AZ925" s="4">
        <v>1</v>
      </c>
      <c r="BA925" s="4">
        <v>5</v>
      </c>
      <c r="BB925" s="4">
        <v>99</v>
      </c>
      <c r="BC925" s="4">
        <v>0</v>
      </c>
      <c r="BD925" s="4">
        <v>0</v>
      </c>
      <c r="BE925" s="4">
        <v>0</v>
      </c>
      <c r="BF925" s="4">
        <v>-366443946</v>
      </c>
      <c r="BJ925" s="6">
        <v>2020</v>
      </c>
      <c r="BK925" s="7">
        <f t="shared" si="32"/>
        <v>0</v>
      </c>
      <c r="BL925" s="4" t="str">
        <f>'Generic Tax Classes'!$A$3</f>
        <v>Utility Transmission Plant 15 YR</v>
      </c>
    </row>
    <row r="926" spans="1:64" hidden="1" x14ac:dyDescent="0.2">
      <c r="A926" s="4">
        <v>2020</v>
      </c>
      <c r="B926" s="4" t="s">
        <v>11</v>
      </c>
      <c r="C926" s="4" t="s">
        <v>178</v>
      </c>
      <c r="D926" s="4" t="s">
        <v>272</v>
      </c>
      <c r="E926" s="4" t="s">
        <v>471</v>
      </c>
      <c r="F926" s="4" t="s">
        <v>303</v>
      </c>
      <c r="H926" s="4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>
        <v>0</v>
      </c>
      <c r="Q926" s="4">
        <v>0</v>
      </c>
      <c r="R926" s="4">
        <v>0</v>
      </c>
      <c r="S926" s="4">
        <v>0</v>
      </c>
      <c r="T926" s="4">
        <v>0</v>
      </c>
      <c r="U926" s="4">
        <v>0</v>
      </c>
      <c r="V926" s="4">
        <v>0</v>
      </c>
      <c r="W926" s="4">
        <v>0</v>
      </c>
      <c r="X926" s="4">
        <v>0</v>
      </c>
      <c r="Y926" s="4">
        <v>0</v>
      </c>
      <c r="Z926" s="4">
        <v>0</v>
      </c>
      <c r="AA926" s="4">
        <v>0</v>
      </c>
      <c r="AB926" s="4">
        <v>0</v>
      </c>
      <c r="AC926" s="4">
        <v>0</v>
      </c>
      <c r="AE926" s="4" t="s">
        <v>182</v>
      </c>
      <c r="AF926" s="4" t="s">
        <v>288</v>
      </c>
      <c r="AG926" s="4" t="s">
        <v>289</v>
      </c>
      <c r="AH926" s="4" t="s">
        <v>270</v>
      </c>
      <c r="AJ926" s="4" t="s">
        <v>288</v>
      </c>
      <c r="AK926" s="4" t="s">
        <v>304</v>
      </c>
      <c r="AL926" s="4" t="s">
        <v>351</v>
      </c>
      <c r="AM926" s="4" t="s">
        <v>187</v>
      </c>
      <c r="AO926" s="4">
        <v>117</v>
      </c>
      <c r="AP926" s="4">
        <v>10</v>
      </c>
      <c r="AQ926" s="4">
        <v>484</v>
      </c>
      <c r="AR926" s="4">
        <v>3012</v>
      </c>
      <c r="AS926" s="4">
        <v>3</v>
      </c>
      <c r="AU926" s="4">
        <v>1</v>
      </c>
      <c r="AV926" s="4">
        <v>4</v>
      </c>
      <c r="AW926" s="4">
        <v>5</v>
      </c>
      <c r="AX926" s="4">
        <v>23</v>
      </c>
      <c r="AZ926" s="4">
        <v>1</v>
      </c>
      <c r="BA926" s="4">
        <v>3</v>
      </c>
      <c r="BB926" s="4">
        <v>99</v>
      </c>
      <c r="BC926" s="4">
        <v>0</v>
      </c>
      <c r="BD926" s="4">
        <v>0</v>
      </c>
      <c r="BE926" s="4">
        <v>0</v>
      </c>
      <c r="BF926" s="4">
        <v>-366443947</v>
      </c>
      <c r="BJ926" s="6">
        <v>2020</v>
      </c>
      <c r="BK926" s="7">
        <f t="shared" si="32"/>
        <v>0</v>
      </c>
      <c r="BL926" s="4" t="str">
        <f>'Generic Tax Classes'!$A$4</f>
        <v>Utility General Plant</v>
      </c>
    </row>
    <row r="927" spans="1:64" hidden="1" x14ac:dyDescent="0.2">
      <c r="A927" s="4">
        <v>2020</v>
      </c>
      <c r="B927" s="4" t="s">
        <v>11</v>
      </c>
      <c r="C927" s="4" t="s">
        <v>178</v>
      </c>
      <c r="D927" s="4" t="s">
        <v>272</v>
      </c>
      <c r="E927" s="4" t="s">
        <v>471</v>
      </c>
      <c r="F927" s="4" t="s">
        <v>303</v>
      </c>
      <c r="H927" s="4">
        <v>0</v>
      </c>
      <c r="I927" s="4">
        <v>0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>
        <v>0</v>
      </c>
      <c r="Q927" s="4">
        <v>0</v>
      </c>
      <c r="R927" s="4">
        <v>0</v>
      </c>
      <c r="S927" s="4">
        <v>0</v>
      </c>
      <c r="T927" s="4">
        <v>0</v>
      </c>
      <c r="U927" s="4">
        <v>0</v>
      </c>
      <c r="V927" s="4">
        <v>0</v>
      </c>
      <c r="W927" s="4">
        <v>0</v>
      </c>
      <c r="X927" s="4">
        <v>0</v>
      </c>
      <c r="Y927" s="4">
        <v>0</v>
      </c>
      <c r="Z927" s="4">
        <v>0</v>
      </c>
      <c r="AA927" s="4">
        <v>0</v>
      </c>
      <c r="AB927" s="4">
        <v>0</v>
      </c>
      <c r="AC927" s="4">
        <v>0</v>
      </c>
      <c r="AE927" s="4" t="s">
        <v>182</v>
      </c>
      <c r="AF927" s="4" t="s">
        <v>288</v>
      </c>
      <c r="AG927" s="4" t="s">
        <v>289</v>
      </c>
      <c r="AH927" s="4" t="s">
        <v>270</v>
      </c>
      <c r="AJ927" s="4" t="s">
        <v>288</v>
      </c>
      <c r="AK927" s="4" t="s">
        <v>304</v>
      </c>
      <c r="AL927" s="4" t="s">
        <v>351</v>
      </c>
      <c r="AM927" s="4" t="s">
        <v>187</v>
      </c>
      <c r="AO927" s="4">
        <v>117</v>
      </c>
      <c r="AP927" s="4">
        <v>10</v>
      </c>
      <c r="AQ927" s="4">
        <v>484</v>
      </c>
      <c r="AR927" s="4">
        <v>3012</v>
      </c>
      <c r="AS927" s="4">
        <v>3</v>
      </c>
      <c r="AU927" s="4">
        <v>1</v>
      </c>
      <c r="AV927" s="4">
        <v>4</v>
      </c>
      <c r="AW927" s="4">
        <v>5</v>
      </c>
      <c r="AX927" s="4">
        <v>23</v>
      </c>
      <c r="AZ927" s="4">
        <v>1</v>
      </c>
      <c r="BA927" s="4">
        <v>3</v>
      </c>
      <c r="BB927" s="4">
        <v>99</v>
      </c>
      <c r="BC927" s="4">
        <v>0</v>
      </c>
      <c r="BD927" s="4">
        <v>0</v>
      </c>
      <c r="BE927" s="4">
        <v>0</v>
      </c>
      <c r="BF927" s="4">
        <v>-366443940</v>
      </c>
      <c r="BJ927" s="6">
        <v>2020</v>
      </c>
      <c r="BK927" s="7">
        <f t="shared" si="32"/>
        <v>0</v>
      </c>
      <c r="BL927" s="4" t="str">
        <f>'Generic Tax Classes'!$A$4</f>
        <v>Utility General Plant</v>
      </c>
    </row>
    <row r="928" spans="1:64" hidden="1" x14ac:dyDescent="0.2">
      <c r="A928" s="4">
        <v>2020</v>
      </c>
      <c r="B928" s="4" t="s">
        <v>11</v>
      </c>
      <c r="C928" s="4" t="s">
        <v>178</v>
      </c>
      <c r="D928" s="4" t="s">
        <v>104</v>
      </c>
      <c r="E928" s="4" t="s">
        <v>471</v>
      </c>
      <c r="F928" s="4" t="s">
        <v>301</v>
      </c>
      <c r="H928" s="4">
        <v>0</v>
      </c>
      <c r="I928" s="4">
        <v>0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>
        <v>0</v>
      </c>
      <c r="Q928" s="4">
        <v>0</v>
      </c>
      <c r="R928" s="4">
        <v>0</v>
      </c>
      <c r="S928" s="4">
        <v>0</v>
      </c>
      <c r="T928" s="4">
        <v>0</v>
      </c>
      <c r="U928" s="4">
        <v>0</v>
      </c>
      <c r="V928" s="4">
        <v>0</v>
      </c>
      <c r="W928" s="4">
        <v>0</v>
      </c>
      <c r="X928" s="4">
        <v>0</v>
      </c>
      <c r="Y928" s="4">
        <v>0</v>
      </c>
      <c r="Z928" s="4">
        <v>0</v>
      </c>
      <c r="AA928" s="4">
        <v>0</v>
      </c>
      <c r="AB928" s="4">
        <v>0</v>
      </c>
      <c r="AC928" s="4">
        <v>0</v>
      </c>
      <c r="AE928" s="4" t="s">
        <v>182</v>
      </c>
      <c r="AF928" s="4" t="s">
        <v>288</v>
      </c>
      <c r="AG928" s="4" t="s">
        <v>289</v>
      </c>
      <c r="AH928" s="4" t="s">
        <v>270</v>
      </c>
      <c r="AJ928" s="4" t="s">
        <v>288</v>
      </c>
      <c r="AK928" s="4" t="s">
        <v>302</v>
      </c>
      <c r="AL928" s="4" t="s">
        <v>351</v>
      </c>
      <c r="AM928" s="4" t="s">
        <v>330</v>
      </c>
      <c r="AO928" s="4">
        <v>117</v>
      </c>
      <c r="AP928" s="4">
        <v>10</v>
      </c>
      <c r="AQ928" s="4">
        <v>101030</v>
      </c>
      <c r="AR928" s="4">
        <v>3012</v>
      </c>
      <c r="AS928" s="4">
        <v>7</v>
      </c>
      <c r="AU928" s="4">
        <v>1</v>
      </c>
      <c r="AV928" s="4">
        <v>4</v>
      </c>
      <c r="AW928" s="4">
        <v>5</v>
      </c>
      <c r="AX928" s="4">
        <v>23</v>
      </c>
      <c r="AZ928" s="4">
        <v>1</v>
      </c>
      <c r="BA928" s="4">
        <v>6</v>
      </c>
      <c r="BB928" s="4">
        <v>99</v>
      </c>
      <c r="BC928" s="4">
        <v>57</v>
      </c>
      <c r="BD928" s="4">
        <v>0</v>
      </c>
      <c r="BE928" s="4">
        <v>0</v>
      </c>
      <c r="BF928" s="4">
        <v>-366443950</v>
      </c>
      <c r="BJ928" s="6">
        <v>2020</v>
      </c>
      <c r="BK928" s="7">
        <f t="shared" si="32"/>
        <v>0</v>
      </c>
      <c r="BL928" s="4" t="str">
        <f t="shared" si="33"/>
        <v>Utility Steam Production</v>
      </c>
    </row>
    <row r="929" spans="1:64" hidden="1" x14ac:dyDescent="0.2">
      <c r="A929" s="4">
        <v>2020</v>
      </c>
      <c r="B929" s="4" t="s">
        <v>11</v>
      </c>
      <c r="C929" s="4" t="s">
        <v>178</v>
      </c>
      <c r="D929" s="4" t="s">
        <v>230</v>
      </c>
      <c r="E929" s="4" t="s">
        <v>471</v>
      </c>
      <c r="F929" s="4" t="s">
        <v>301</v>
      </c>
      <c r="H929" s="4">
        <v>0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>
        <v>0</v>
      </c>
      <c r="Q929" s="4">
        <v>0</v>
      </c>
      <c r="R929" s="4">
        <v>0</v>
      </c>
      <c r="S929" s="4">
        <v>0</v>
      </c>
      <c r="T929" s="4">
        <v>0</v>
      </c>
      <c r="U929" s="4">
        <v>0</v>
      </c>
      <c r="V929" s="4">
        <v>0</v>
      </c>
      <c r="W929" s="4">
        <v>0</v>
      </c>
      <c r="X929" s="4">
        <v>0</v>
      </c>
      <c r="Y929" s="4">
        <v>0</v>
      </c>
      <c r="Z929" s="4">
        <v>0</v>
      </c>
      <c r="AA929" s="4">
        <v>0</v>
      </c>
      <c r="AB929" s="4">
        <v>0</v>
      </c>
      <c r="AC929" s="4">
        <v>0</v>
      </c>
      <c r="AE929" s="4" t="s">
        <v>182</v>
      </c>
      <c r="AF929" s="4" t="s">
        <v>288</v>
      </c>
      <c r="AG929" s="4" t="s">
        <v>289</v>
      </c>
      <c r="AH929" s="4" t="s">
        <v>270</v>
      </c>
      <c r="AJ929" s="4" t="s">
        <v>288</v>
      </c>
      <c r="AK929" s="4" t="s">
        <v>302</v>
      </c>
      <c r="AL929" s="4" t="s">
        <v>351</v>
      </c>
      <c r="AM929" s="4" t="s">
        <v>187</v>
      </c>
      <c r="AO929" s="4">
        <v>117</v>
      </c>
      <c r="AP929" s="4">
        <v>10</v>
      </c>
      <c r="AQ929" s="4">
        <v>607</v>
      </c>
      <c r="AR929" s="4">
        <v>3012</v>
      </c>
      <c r="AS929" s="4">
        <v>7</v>
      </c>
      <c r="AU929" s="4">
        <v>1</v>
      </c>
      <c r="AV929" s="4">
        <v>4</v>
      </c>
      <c r="AW929" s="4">
        <v>5</v>
      </c>
      <c r="AX929" s="4">
        <v>23</v>
      </c>
      <c r="AZ929" s="4">
        <v>1</v>
      </c>
      <c r="BA929" s="4">
        <v>6</v>
      </c>
      <c r="BB929" s="4">
        <v>99</v>
      </c>
      <c r="BC929" s="4">
        <v>0</v>
      </c>
      <c r="BD929" s="4">
        <v>0</v>
      </c>
      <c r="BE929" s="4">
        <v>0</v>
      </c>
      <c r="BF929" s="4">
        <v>-366443945</v>
      </c>
      <c r="BJ929" s="6">
        <v>2020</v>
      </c>
      <c r="BK929" s="7">
        <f t="shared" si="32"/>
        <v>0</v>
      </c>
      <c r="BL929" s="4" t="str">
        <f>'Generic Tax Classes'!$A$2</f>
        <v>Utility Steam Production</v>
      </c>
    </row>
    <row r="930" spans="1:64" hidden="1" x14ac:dyDescent="0.2">
      <c r="A930" s="4">
        <v>2020</v>
      </c>
      <c r="B930" s="4" t="s">
        <v>11</v>
      </c>
      <c r="C930" s="4" t="s">
        <v>178</v>
      </c>
      <c r="D930" s="4" t="s">
        <v>230</v>
      </c>
      <c r="E930" s="4" t="s">
        <v>471</v>
      </c>
      <c r="F930" s="4" t="s">
        <v>301</v>
      </c>
      <c r="H930" s="4">
        <v>0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>
        <v>0</v>
      </c>
      <c r="Q930" s="4">
        <v>0</v>
      </c>
      <c r="R930" s="4">
        <v>0</v>
      </c>
      <c r="S930" s="4">
        <v>0</v>
      </c>
      <c r="T930" s="4">
        <v>0</v>
      </c>
      <c r="U930" s="4">
        <v>0</v>
      </c>
      <c r="V930" s="4">
        <v>0</v>
      </c>
      <c r="W930" s="4">
        <v>0</v>
      </c>
      <c r="X930" s="4">
        <v>0</v>
      </c>
      <c r="Y930" s="4">
        <v>0</v>
      </c>
      <c r="Z930" s="4">
        <v>0</v>
      </c>
      <c r="AA930" s="4">
        <v>0</v>
      </c>
      <c r="AB930" s="4">
        <v>0</v>
      </c>
      <c r="AC930" s="4">
        <v>0</v>
      </c>
      <c r="AE930" s="4" t="s">
        <v>182</v>
      </c>
      <c r="AF930" s="4" t="s">
        <v>288</v>
      </c>
      <c r="AG930" s="4" t="s">
        <v>289</v>
      </c>
      <c r="AH930" s="4" t="s">
        <v>270</v>
      </c>
      <c r="AJ930" s="4" t="s">
        <v>288</v>
      </c>
      <c r="AK930" s="4" t="s">
        <v>302</v>
      </c>
      <c r="AL930" s="4" t="s">
        <v>351</v>
      </c>
      <c r="AM930" s="4" t="s">
        <v>330</v>
      </c>
      <c r="AO930" s="4">
        <v>117</v>
      </c>
      <c r="AP930" s="4">
        <v>10</v>
      </c>
      <c r="AQ930" s="4">
        <v>607</v>
      </c>
      <c r="AR930" s="4">
        <v>3012</v>
      </c>
      <c r="AS930" s="4">
        <v>7</v>
      </c>
      <c r="AU930" s="4">
        <v>1</v>
      </c>
      <c r="AV930" s="4">
        <v>4</v>
      </c>
      <c r="AW930" s="4">
        <v>5</v>
      </c>
      <c r="AX930" s="4">
        <v>23</v>
      </c>
      <c r="AZ930" s="4">
        <v>1</v>
      </c>
      <c r="BA930" s="4">
        <v>6</v>
      </c>
      <c r="BB930" s="4">
        <v>99</v>
      </c>
      <c r="BC930" s="4">
        <v>57</v>
      </c>
      <c r="BD930" s="4">
        <v>0</v>
      </c>
      <c r="BE930" s="4">
        <v>0</v>
      </c>
      <c r="BF930" s="4">
        <v>-366443941</v>
      </c>
      <c r="BJ930" s="6">
        <v>2020</v>
      </c>
      <c r="BK930" s="7">
        <f t="shared" si="32"/>
        <v>0</v>
      </c>
      <c r="BL930" s="4" t="str">
        <f>'Generic Tax Classes'!$A$2</f>
        <v>Utility Steam Production</v>
      </c>
    </row>
  </sheetData>
  <autoFilter ref="A1:BL930">
    <filterColumn colId="61">
      <filters>
        <filter val="2003"/>
      </filters>
    </filterColumn>
    <filterColumn colId="63">
      <filters>
        <filter val="Utility Steam Production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2" x14ac:dyDescent="0.2"/>
  <cols>
    <col min="1" max="1" width="26.83203125" bestFit="1" customWidth="1"/>
  </cols>
  <sheetData>
    <row r="1" spans="1:1" x14ac:dyDescent="0.2">
      <c r="A1" t="s">
        <v>114</v>
      </c>
    </row>
    <row r="2" spans="1:1" x14ac:dyDescent="0.2">
      <c r="A2" t="s">
        <v>104</v>
      </c>
    </row>
    <row r="3" spans="1:1" x14ac:dyDescent="0.2">
      <c r="A3" t="s">
        <v>106</v>
      </c>
    </row>
    <row r="4" spans="1:1" x14ac:dyDescent="0.2">
      <c r="A4" t="s">
        <v>112</v>
      </c>
    </row>
    <row r="5" spans="1:1" x14ac:dyDescent="0.2">
      <c r="A5" t="s">
        <v>66</v>
      </c>
    </row>
    <row r="6" spans="1:1" x14ac:dyDescent="0.2">
      <c r="A6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2" x14ac:dyDescent="0.2"/>
  <cols>
    <col min="1" max="1" width="28.33203125" bestFit="1" customWidth="1"/>
  </cols>
  <sheetData>
    <row r="1" spans="1:1" x14ac:dyDescent="0.2">
      <c r="A1" t="s">
        <v>5</v>
      </c>
    </row>
    <row r="2" spans="1:1" x14ac:dyDescent="0.2">
      <c r="A2" t="s">
        <v>19</v>
      </c>
    </row>
    <row r="3" spans="1:1" x14ac:dyDescent="0.2">
      <c r="A3" t="s">
        <v>16</v>
      </c>
    </row>
    <row r="4" spans="1:1" x14ac:dyDescent="0.2">
      <c r="A4" t="s">
        <v>53</v>
      </c>
    </row>
    <row r="5" spans="1:1" x14ac:dyDescent="0.2">
      <c r="A5" t="s">
        <v>30</v>
      </c>
    </row>
    <row r="6" spans="1:1" x14ac:dyDescent="0.2">
      <c r="A6" t="s">
        <v>38</v>
      </c>
    </row>
    <row r="7" spans="1:1" x14ac:dyDescent="0.2">
      <c r="A7" t="s">
        <v>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936e22d5-45a7-4cb7-95ab-1aa8c7c88789" value=""/>
</sisl>
</file>

<file path=customXml/itemProps1.xml><?xml version="1.0" encoding="utf-8"?>
<ds:datastoreItem xmlns:ds="http://schemas.openxmlformats.org/officeDocument/2006/customXml" ds:itemID="{9FE3999F-C32A-4C39-9382-F1C64A64647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Process</vt:lpstr>
      <vt:lpstr>Select cpr_ledger</vt:lpstr>
      <vt:lpstr>KYPCO 2021 Estimate</vt:lpstr>
      <vt:lpstr>SQL Statement</vt:lpstr>
      <vt:lpstr>KYPCo Gen Asset Grid 2020</vt:lpstr>
      <vt:lpstr>Generic Tax Classes</vt:lpstr>
      <vt:lpstr>Major Location</vt:lpstr>
      <vt:lpstr>'KYPCO 2021 Estimate'!Print_Area</vt:lpstr>
      <vt:lpstr>'Select cpr_ledger'!Print_Area</vt:lpstr>
      <vt:lpstr>'KYPCO 2021 Estimate'!Print_Titles</vt:lpstr>
      <vt:lpstr>'Select cpr_ledger'!Print_Titles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 J Wilson</dc:creator>
  <cp:keywords/>
  <cp:lastModifiedBy>s290792</cp:lastModifiedBy>
  <cp:lastPrinted>2022-01-12T12:47:02Z</cp:lastPrinted>
  <dcterms:created xsi:type="dcterms:W3CDTF">2021-05-04T23:38:39Z</dcterms:created>
  <dcterms:modified xsi:type="dcterms:W3CDTF">2022-01-13T16:54:33Z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fa30004e-0963-40a0-b493-7fd6b3c541e0</vt:lpwstr>
  </property>
  <property fmtid="{D5CDD505-2E9C-101B-9397-08002B2CF9AE}" pid="3" name="bjSaver">
    <vt:lpwstr>jQDO9NS5Dv8EaGOPJVn5vR2CiEQ0BTah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uid="936e22d5-45a7-4cb7-95ab-1aa8c7c88789" value="" /&gt;&lt;/sisl&gt;</vt:lpwstr>
  </property>
  <property fmtid="{D5CDD505-2E9C-101B-9397-08002B2CF9AE}" pid="6" name="bjDocumentSecurityLabel">
    <vt:lpwstr>Uncategorized</vt:lpwstr>
  </property>
</Properties>
</file>