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Jonathon Ck 2022\RFI #1 Files\"/>
    </mc:Choice>
  </mc:AlternateContent>
  <xr:revisionPtr revIDLastSave="0" documentId="8_{2D4639CD-48E9-4675-A522-79DB9B5AD7FE}" xr6:coauthVersionLast="47" xr6:coauthVersionMax="47" xr10:uidLastSave="{00000000-0000-0000-0000-000000000000}"/>
  <bookViews>
    <workbookView xWindow="-120" yWindow="-120" windowWidth="29040" windowHeight="15840" xr2:uid="{78EBBA12-F900-420B-B0D2-9BB61E632D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P31" i="1"/>
  <c r="F31" i="1"/>
  <c r="E28" i="1"/>
  <c r="F28" i="1" s="1"/>
  <c r="C28" i="1"/>
  <c r="C27" i="1"/>
  <c r="E27" i="1" s="1"/>
  <c r="F27" i="1" s="1"/>
  <c r="C26" i="1"/>
  <c r="P25" i="1"/>
  <c r="C25" i="1"/>
  <c r="E25" i="1" s="1"/>
  <c r="P19" i="1"/>
  <c r="D16" i="1"/>
  <c r="E16" i="1" s="1"/>
  <c r="E18" i="1" s="1"/>
  <c r="O14" i="1"/>
  <c r="K14" i="1"/>
  <c r="N14" i="1" s="1"/>
  <c r="P14" i="1" s="1"/>
  <c r="O13" i="1"/>
  <c r="N13" i="1"/>
  <c r="P13" i="1" s="1"/>
  <c r="D12" i="1"/>
  <c r="C17" i="1" s="1"/>
  <c r="O11" i="1"/>
  <c r="P11" i="1" s="1"/>
  <c r="N11" i="1"/>
  <c r="O10" i="1"/>
  <c r="N10" i="1"/>
  <c r="P10" i="1" s="1"/>
  <c r="O9" i="1"/>
  <c r="N9" i="1"/>
  <c r="P9" i="1" s="1"/>
  <c r="O8" i="1"/>
  <c r="N8" i="1"/>
  <c r="P8" i="1" s="1"/>
  <c r="O7" i="1"/>
  <c r="N7" i="1"/>
  <c r="P7" i="1" s="1"/>
  <c r="P15" i="1" l="1"/>
  <c r="P28" i="1"/>
  <c r="P30" i="1" s="1"/>
  <c r="P32" i="1" s="1"/>
  <c r="E26" i="1"/>
  <c r="F26" i="1" s="1"/>
  <c r="F25" i="1"/>
  <c r="F29" i="1" l="1"/>
  <c r="F30" i="1" s="1"/>
  <c r="F32" i="1" s="1"/>
  <c r="P22" i="1"/>
  <c r="P24" i="1" s="1"/>
  <c r="P26" i="1" s="1"/>
  <c r="P18" i="1"/>
  <c r="P20" i="1" s="1"/>
</calcChain>
</file>

<file path=xl/sharedStrings.xml><?xml version="1.0" encoding="utf-8"?>
<sst xmlns="http://schemas.openxmlformats.org/spreadsheetml/2006/main" count="80" uniqueCount="74">
  <si>
    <t>Jonathan Creek Water District</t>
  </si>
  <si>
    <t>Water Loss Adjustment:</t>
  </si>
  <si>
    <t>Salaries &amp; Wages and Associated Adjustments</t>
  </si>
  <si>
    <t>Adjustments for Meter Installations:</t>
  </si>
  <si>
    <t>Total</t>
  </si>
  <si>
    <t>Produced &amp; Purchased</t>
  </si>
  <si>
    <t>Pro Forma</t>
  </si>
  <si>
    <t xml:space="preserve">Pro Forma </t>
  </si>
  <si>
    <t>Sold</t>
  </si>
  <si>
    <t>Employee</t>
  </si>
  <si>
    <t>Reg. Hrs</t>
  </si>
  <si>
    <t>O. T. Hours</t>
  </si>
  <si>
    <t>Wage Rate</t>
  </si>
  <si>
    <t>Reg. Wages</t>
  </si>
  <si>
    <t>O. T. Wages</t>
  </si>
  <si>
    <t>Wages</t>
  </si>
  <si>
    <t>Uses:</t>
  </si>
  <si>
    <t>Medley</t>
  </si>
  <si>
    <t xml:space="preserve">  WTP</t>
  </si>
  <si>
    <t>Miller</t>
  </si>
  <si>
    <t xml:space="preserve">  Flushing</t>
  </si>
  <si>
    <t>Lovett</t>
  </si>
  <si>
    <t xml:space="preserve">  Fire</t>
  </si>
  <si>
    <t>Thompson</t>
  </si>
  <si>
    <t xml:space="preserve">  Other</t>
  </si>
  <si>
    <t>Gibbs</t>
  </si>
  <si>
    <t>Line Brks.</t>
  </si>
  <si>
    <t>Dossett (pt)</t>
  </si>
  <si>
    <t>Line Leaks</t>
  </si>
  <si>
    <t>New PT empl</t>
  </si>
  <si>
    <t>Other</t>
  </si>
  <si>
    <t xml:space="preserve">  water loss percentage</t>
  </si>
  <si>
    <t>check</t>
  </si>
  <si>
    <t xml:space="preserve">  allowable in rates</t>
  </si>
  <si>
    <t>Adjustments</t>
  </si>
  <si>
    <t xml:space="preserve">  adjustment percentage</t>
  </si>
  <si>
    <t>Pro Forma Salaries &amp; Wages Expense</t>
  </si>
  <si>
    <t>Less: Test Year Salaries &amp; Wages Exp</t>
  </si>
  <si>
    <t>Pro Forma Salaries &amp; Wages Adj'mt</t>
  </si>
  <si>
    <t>Health Insurance Adjustment</t>
  </si>
  <si>
    <t xml:space="preserve"> </t>
  </si>
  <si>
    <t>Pro Forma Salaries and Wages Expense</t>
  </si>
  <si>
    <t>Dist. Contrib</t>
  </si>
  <si>
    <t>BLS avg.</t>
  </si>
  <si>
    <t>Premium</t>
  </si>
  <si>
    <t>Times: 7.65 Percent FICA Rate</t>
  </si>
  <si>
    <t>at 100% *</t>
  </si>
  <si>
    <t>Empl. rate</t>
  </si>
  <si>
    <t>Adj'mt.</t>
  </si>
  <si>
    <t>Pro Forma Payroll Taxes</t>
  </si>
  <si>
    <t>Health (emp)</t>
  </si>
  <si>
    <t>Less: Test Year Payroll Taxes</t>
  </si>
  <si>
    <t>Life</t>
  </si>
  <si>
    <t>Payroll Tax Adjustment</t>
  </si>
  <si>
    <t>Dental</t>
  </si>
  <si>
    <t>Vision</t>
  </si>
  <si>
    <t>Wages applicable to CERS payments</t>
  </si>
  <si>
    <t>Allowable monthly prem.</t>
  </si>
  <si>
    <t>Times: Percent Pension Contribution</t>
  </si>
  <si>
    <t>Allowable annual prem.</t>
  </si>
  <si>
    <t>Total Pro Forma Pension Contribution</t>
  </si>
  <si>
    <t>Less prem. pd. in test yr.</t>
  </si>
  <si>
    <t>Less: Test Year Pension Contribution</t>
  </si>
  <si>
    <t>Health Ins. Adjustment</t>
  </si>
  <si>
    <t>Pension &amp; Benefits Adjustments</t>
  </si>
  <si>
    <t>GASB Liability Adjustments</t>
  </si>
  <si>
    <t>Employee Benefits (from Trial Bal.):</t>
  </si>
  <si>
    <t>Insurance</t>
  </si>
  <si>
    <t>Retirement</t>
  </si>
  <si>
    <t>Total P &amp; B</t>
  </si>
  <si>
    <t>No liabilites included in Annual Report</t>
  </si>
  <si>
    <t xml:space="preserve">  Per accountant's email of 4/14/22, expenses for new meter</t>
  </si>
  <si>
    <t>installations coded to meter asset acct. are capitalized.</t>
  </si>
  <si>
    <t>Therefore, no adjustment is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</si>
</sst>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0.000%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b/>
      <i/>
      <u/>
      <sz val="11"/>
      <color rgb="FF00B05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64" fontId="4" fillId="0" borderId="0" xfId="1" applyNumberFormat="1" applyFont="1"/>
    <xf numFmtId="3" fontId="9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44" fontId="4" fillId="0" borderId="0" xfId="2" applyFont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0" xfId="1" applyFont="1"/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/>
    </xf>
    <xf numFmtId="164" fontId="11" fillId="0" borderId="0" xfId="1" applyNumberFormat="1" applyFont="1"/>
    <xf numFmtId="43" fontId="6" fillId="0" borderId="0" xfId="1" applyFont="1" applyAlignment="1">
      <alignment horizontal="right"/>
    </xf>
    <xf numFmtId="43" fontId="4" fillId="0" borderId="0" xfId="1" applyFont="1" applyAlignment="1">
      <alignment horizontal="right"/>
    </xf>
    <xf numFmtId="43" fontId="6" fillId="0" borderId="0" xfId="1" applyFont="1"/>
    <xf numFmtId="3" fontId="4" fillId="0" borderId="1" xfId="0" applyNumberFormat="1" applyFont="1" applyBorder="1"/>
    <xf numFmtId="43" fontId="12" fillId="0" borderId="0" xfId="1" applyFont="1"/>
    <xf numFmtId="165" fontId="4" fillId="0" borderId="0" xfId="0" applyNumberFormat="1" applyFont="1"/>
    <xf numFmtId="166" fontId="4" fillId="0" borderId="0" xfId="3" applyNumberFormat="1" applyFont="1"/>
    <xf numFmtId="0" fontId="1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6" fontId="10" fillId="0" borderId="0" xfId="3" applyNumberFormat="1" applyFont="1"/>
    <xf numFmtId="164" fontId="2" fillId="0" borderId="0" xfId="1" applyNumberFormat="1" applyFont="1"/>
    <xf numFmtId="0" fontId="4" fillId="0" borderId="0" xfId="0" applyFont="1" applyAlignment="1">
      <alignment horizontal="left"/>
    </xf>
    <xf numFmtId="164" fontId="4" fillId="0" borderId="0" xfId="4" applyNumberFormat="1" applyFont="1" applyAlignment="1">
      <alignment vertical="center"/>
    </xf>
    <xf numFmtId="166" fontId="6" fillId="0" borderId="0" xfId="3" applyNumberFormat="1" applyFont="1"/>
    <xf numFmtId="3" fontId="6" fillId="0" borderId="0" xfId="0" applyNumberFormat="1" applyFont="1"/>
    <xf numFmtId="0" fontId="3" fillId="0" borderId="0" xfId="0" applyFont="1"/>
    <xf numFmtId="167" fontId="3" fillId="0" borderId="2" xfId="2" applyNumberFormat="1" applyFont="1" applyBorder="1"/>
    <xf numFmtId="43" fontId="4" fillId="0" borderId="0" xfId="4" applyFont="1"/>
    <xf numFmtId="164" fontId="4" fillId="0" borderId="0" xfId="4" applyNumberFormat="1" applyFont="1"/>
    <xf numFmtId="167" fontId="4" fillId="0" borderId="0" xfId="2" applyNumberFormat="1" applyFont="1"/>
    <xf numFmtId="43" fontId="11" fillId="0" borderId="0" xfId="4" applyFont="1" applyAlignment="1">
      <alignment horizontal="center"/>
    </xf>
    <xf numFmtId="10" fontId="4" fillId="0" borderId="1" xfId="0" applyNumberFormat="1" applyFont="1" applyBorder="1"/>
    <xf numFmtId="9" fontId="4" fillId="0" borderId="0" xfId="3" applyFont="1"/>
    <xf numFmtId="164" fontId="4" fillId="0" borderId="1" xfId="1" applyNumberFormat="1" applyFont="1" applyBorder="1"/>
    <xf numFmtId="44" fontId="4" fillId="0" borderId="0" xfId="0" applyNumberFormat="1" applyFont="1"/>
    <xf numFmtId="43" fontId="11" fillId="0" borderId="0" xfId="1" applyFont="1"/>
    <xf numFmtId="43" fontId="4" fillId="0" borderId="0" xfId="0" applyNumberFormat="1" applyFont="1"/>
    <xf numFmtId="0" fontId="10" fillId="0" borderId="0" xfId="0" applyFont="1"/>
    <xf numFmtId="3" fontId="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/>
    <xf numFmtId="3" fontId="15" fillId="0" borderId="0" xfId="0" applyNumberFormat="1" applyFont="1"/>
    <xf numFmtId="164" fontId="4" fillId="0" borderId="0" xfId="4" applyNumberFormat="1" applyFont="1" applyAlignment="1">
      <alignment horizontal="right"/>
    </xf>
    <xf numFmtId="0" fontId="6" fillId="0" borderId="0" xfId="0" applyFont="1"/>
    <xf numFmtId="164" fontId="6" fillId="0" borderId="0" xfId="1" applyNumberFormat="1" applyFont="1"/>
    <xf numFmtId="43" fontId="4" fillId="0" borderId="0" xfId="4" quotePrefix="1" applyFont="1" applyAlignment="1">
      <alignment horizontal="left"/>
    </xf>
    <xf numFmtId="43" fontId="4" fillId="0" borderId="0" xfId="4" applyFont="1" applyAlignment="1">
      <alignment horizontal="left"/>
    </xf>
  </cellXfs>
  <cellStyles count="5">
    <cellStyle name="Comma" xfId="1" builtinId="3"/>
    <cellStyle name="Comma 2" xfId="4" xr:uid="{2321E433-2FD3-43C1-8265-E72E35764B45}"/>
    <cellStyle name="Currency 2" xfId="2" xr:uid="{524EF523-0262-4C9D-8FDD-C312FB1EBC0F}"/>
    <cellStyle name="Normal" xfId="0" builtinId="0"/>
    <cellStyle name="Percent 2" xfId="3" xr:uid="{ED6EDA72-AFFB-445A-8C7B-3B6A3D4DC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8A70-6E2D-4791-8C3E-DB0A3869EF7C}">
  <dimension ref="A1:V43"/>
  <sheetViews>
    <sheetView tabSelected="1" workbookViewId="0"/>
  </sheetViews>
  <sheetFormatPr defaultRowHeight="15" x14ac:dyDescent="0.25"/>
  <cols>
    <col min="1" max="1" width="4.85546875" customWidth="1"/>
    <col min="2" max="2" width="13.7109375" customWidth="1"/>
    <col min="3" max="3" width="13" customWidth="1"/>
    <col min="4" max="4" width="13.28515625" customWidth="1"/>
    <col min="5" max="7" width="12.5703125" customWidth="1"/>
    <col min="8" max="8" width="11.42578125"/>
    <col min="9" max="9" width="14.42578125" customWidth="1"/>
    <col min="10" max="10" width="6.7109375" customWidth="1"/>
    <col min="11" max="11" width="12.28515625" customWidth="1"/>
    <col min="12" max="13" width="11.42578125"/>
    <col min="14" max="14" width="12.7109375" customWidth="1"/>
    <col min="15" max="15" width="13" customWidth="1"/>
    <col min="16" max="16" width="13.5703125" customWidth="1"/>
    <col min="21" max="21" width="11.5703125" customWidth="1"/>
  </cols>
  <sheetData>
    <row r="1" spans="1:22" ht="18.75" x14ac:dyDescent="0.25">
      <c r="A1" s="1"/>
      <c r="B1" s="2" t="s">
        <v>0</v>
      </c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4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5"/>
      <c r="B3" s="6" t="s">
        <v>1</v>
      </c>
      <c r="C3" s="7"/>
      <c r="D3" s="7"/>
      <c r="E3" s="7"/>
      <c r="F3" s="7"/>
      <c r="G3" s="1"/>
      <c r="H3" s="1"/>
      <c r="I3" s="6" t="s">
        <v>2</v>
      </c>
      <c r="J3" s="1"/>
      <c r="K3" s="1"/>
      <c r="L3" s="1"/>
      <c r="M3" s="1"/>
      <c r="N3" s="1"/>
      <c r="O3" s="1"/>
      <c r="P3" s="1"/>
      <c r="Q3" s="1"/>
      <c r="R3" s="6" t="s">
        <v>3</v>
      </c>
      <c r="S3" s="1"/>
      <c r="T3" s="1"/>
      <c r="U3" s="1"/>
      <c r="V3" s="1"/>
    </row>
    <row r="4" spans="1:22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 t="s">
        <v>4</v>
      </c>
      <c r="Q4" s="1"/>
      <c r="R4" s="1"/>
      <c r="S4" s="1"/>
      <c r="T4" s="1"/>
      <c r="U4" s="1"/>
      <c r="V4" s="1"/>
    </row>
    <row r="5" spans="1:22" x14ac:dyDescent="0.25">
      <c r="A5" s="5"/>
      <c r="B5" s="7" t="s">
        <v>5</v>
      </c>
      <c r="C5" s="7"/>
      <c r="D5" s="7">
        <v>194107</v>
      </c>
      <c r="E5" s="7"/>
      <c r="F5" s="9"/>
      <c r="G5" s="1"/>
      <c r="H5" s="1"/>
      <c r="I5" s="1"/>
      <c r="J5" s="1"/>
      <c r="K5" s="8" t="s">
        <v>6</v>
      </c>
      <c r="L5" s="8" t="s">
        <v>6</v>
      </c>
      <c r="M5" s="8" t="s">
        <v>7</v>
      </c>
      <c r="N5" s="8" t="s">
        <v>6</v>
      </c>
      <c r="O5" s="8" t="s">
        <v>6</v>
      </c>
      <c r="P5" s="8" t="s">
        <v>6</v>
      </c>
      <c r="Q5" s="1"/>
      <c r="R5" s="1" t="s">
        <v>71</v>
      </c>
      <c r="S5" s="10"/>
      <c r="T5" s="10"/>
      <c r="U5" s="10"/>
      <c r="V5" s="1"/>
    </row>
    <row r="6" spans="1:22" x14ac:dyDescent="0.25">
      <c r="A6" s="5"/>
      <c r="B6" s="7" t="s">
        <v>8</v>
      </c>
      <c r="C6" s="7"/>
      <c r="D6" s="7">
        <v>109815</v>
      </c>
      <c r="E6" s="7"/>
      <c r="F6" s="7"/>
      <c r="G6" s="1"/>
      <c r="H6" s="1"/>
      <c r="I6" s="11" t="s">
        <v>9</v>
      </c>
      <c r="J6" s="11"/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Q6" s="1"/>
      <c r="R6" s="54" t="s">
        <v>72</v>
      </c>
      <c r="S6" s="5"/>
      <c r="T6" s="13"/>
      <c r="U6" s="5"/>
      <c r="V6" s="1"/>
    </row>
    <row r="7" spans="1:22" ht="17.25" x14ac:dyDescent="0.4">
      <c r="A7" s="5"/>
      <c r="B7" s="7" t="s">
        <v>16</v>
      </c>
      <c r="C7" s="7"/>
      <c r="D7" s="7"/>
      <c r="E7" s="7"/>
      <c r="F7" s="7"/>
      <c r="G7" s="1"/>
      <c r="H7" s="1"/>
      <c r="I7" s="14" t="s">
        <v>17</v>
      </c>
      <c r="J7" s="15"/>
      <c r="K7" s="16">
        <v>2080</v>
      </c>
      <c r="L7" s="16">
        <v>69.13</v>
      </c>
      <c r="M7" s="16">
        <v>20</v>
      </c>
      <c r="N7" s="14">
        <f>M7*K7</f>
        <v>41600</v>
      </c>
      <c r="O7" s="14">
        <f>L7*M7*1.5</f>
        <v>2073.8999999999996</v>
      </c>
      <c r="P7" s="14">
        <f>N7+O7</f>
        <v>43673.9</v>
      </c>
      <c r="Q7" s="5"/>
      <c r="R7" s="55" t="s">
        <v>73</v>
      </c>
      <c r="S7" s="5"/>
      <c r="T7" s="13"/>
      <c r="U7" s="18"/>
      <c r="V7" s="1"/>
    </row>
    <row r="8" spans="1:22" x14ac:dyDescent="0.25">
      <c r="A8" s="5"/>
      <c r="B8" s="1" t="s">
        <v>18</v>
      </c>
      <c r="C8" s="7">
        <v>16115</v>
      </c>
      <c r="D8" s="7"/>
      <c r="E8" s="7"/>
      <c r="F8" s="7"/>
      <c r="G8" s="1"/>
      <c r="H8" s="1"/>
      <c r="I8" s="5" t="s">
        <v>19</v>
      </c>
      <c r="J8" s="1"/>
      <c r="K8" s="13">
        <v>2080</v>
      </c>
      <c r="L8" s="13">
        <v>120.23</v>
      </c>
      <c r="M8" s="13">
        <v>22</v>
      </c>
      <c r="N8" s="5">
        <f>K8*M8</f>
        <v>45760</v>
      </c>
      <c r="O8" s="5">
        <f>L8*M8*1.5</f>
        <v>3967.59</v>
      </c>
      <c r="P8" s="5">
        <f>N8+O8</f>
        <v>49727.59</v>
      </c>
      <c r="Q8" s="5"/>
      <c r="R8" s="17"/>
      <c r="S8" s="13"/>
      <c r="T8" s="19"/>
      <c r="U8" s="13"/>
      <c r="V8" s="13"/>
    </row>
    <row r="9" spans="1:22" x14ac:dyDescent="0.25">
      <c r="A9" s="5"/>
      <c r="B9" s="7" t="s">
        <v>20</v>
      </c>
      <c r="C9" s="7">
        <v>15563</v>
      </c>
      <c r="D9" s="7"/>
      <c r="E9" s="7"/>
      <c r="F9" s="7"/>
      <c r="G9" s="1"/>
      <c r="H9" s="1"/>
      <c r="I9" s="5" t="s">
        <v>21</v>
      </c>
      <c r="J9" s="1"/>
      <c r="K9" s="13">
        <v>2230</v>
      </c>
      <c r="L9" s="13">
        <v>388.25</v>
      </c>
      <c r="M9" s="13">
        <v>38.04</v>
      </c>
      <c r="N9" s="5">
        <f t="shared" ref="N9:N14" si="0">K9*M9</f>
        <v>84829.2</v>
      </c>
      <c r="O9" s="5">
        <f t="shared" ref="O9:O14" si="1">L9*M9*1.5</f>
        <v>22153.544999999998</v>
      </c>
      <c r="P9" s="5">
        <f t="shared" ref="P9:P14" si="2">N9+O9</f>
        <v>106982.745</v>
      </c>
      <c r="Q9" s="5"/>
      <c r="R9" s="1"/>
      <c r="S9" s="13"/>
      <c r="T9" s="20"/>
      <c r="U9" s="13"/>
      <c r="V9" s="13"/>
    </row>
    <row r="10" spans="1:22" x14ac:dyDescent="0.25">
      <c r="A10" s="5"/>
      <c r="B10" s="7" t="s">
        <v>22</v>
      </c>
      <c r="C10" s="7">
        <v>2430</v>
      </c>
      <c r="D10" s="7"/>
      <c r="E10" s="7"/>
      <c r="F10" s="7"/>
      <c r="G10" s="1"/>
      <c r="H10" s="1"/>
      <c r="I10" s="5" t="s">
        <v>23</v>
      </c>
      <c r="J10" s="1"/>
      <c r="K10" s="13">
        <v>2338.61</v>
      </c>
      <c r="L10" s="13">
        <v>123.19</v>
      </c>
      <c r="M10" s="13">
        <v>24</v>
      </c>
      <c r="N10" s="5">
        <f t="shared" si="0"/>
        <v>56126.64</v>
      </c>
      <c r="O10" s="5">
        <f t="shared" si="1"/>
        <v>4434.84</v>
      </c>
      <c r="P10" s="5">
        <f t="shared" si="2"/>
        <v>60561.479999999996</v>
      </c>
      <c r="Q10" s="5"/>
      <c r="R10" s="17"/>
      <c r="S10" s="13"/>
      <c r="T10" s="19"/>
      <c r="U10" s="21"/>
      <c r="V10" s="13"/>
    </row>
    <row r="11" spans="1:22" ht="17.25" x14ac:dyDescent="0.4">
      <c r="A11" s="5"/>
      <c r="B11" s="7" t="s">
        <v>24</v>
      </c>
      <c r="C11" s="22">
        <v>0</v>
      </c>
      <c r="D11" s="7"/>
      <c r="E11" s="7"/>
      <c r="F11" s="7"/>
      <c r="G11" s="1"/>
      <c r="H11" s="1"/>
      <c r="I11" s="5" t="s">
        <v>25</v>
      </c>
      <c r="J11" s="1"/>
      <c r="K11" s="13">
        <v>2312</v>
      </c>
      <c r="L11" s="13">
        <v>142.41</v>
      </c>
      <c r="M11" s="13">
        <v>18</v>
      </c>
      <c r="N11" s="5">
        <f t="shared" si="0"/>
        <v>41616</v>
      </c>
      <c r="O11" s="5">
        <f t="shared" si="1"/>
        <v>3845.07</v>
      </c>
      <c r="P11" s="5">
        <f t="shared" si="2"/>
        <v>45461.07</v>
      </c>
      <c r="Q11" s="5"/>
      <c r="R11" s="17"/>
      <c r="S11" s="13"/>
      <c r="T11" s="19"/>
      <c r="U11" s="23"/>
      <c r="V11" s="13"/>
    </row>
    <row r="12" spans="1:22" x14ac:dyDescent="0.25">
      <c r="A12" s="5"/>
      <c r="B12" s="7"/>
      <c r="C12" s="7"/>
      <c r="D12" s="7">
        <f>SUM(C8:C11)</f>
        <v>34108</v>
      </c>
      <c r="E12" s="7"/>
      <c r="F12" s="7"/>
      <c r="G12" s="1"/>
      <c r="H12" s="1"/>
      <c r="I12" s="5"/>
      <c r="J12" s="1"/>
      <c r="K12" s="13"/>
      <c r="L12" s="13"/>
      <c r="M12" s="13"/>
      <c r="N12" s="5"/>
      <c r="O12" s="5"/>
      <c r="P12" s="5"/>
      <c r="Q12" s="5"/>
      <c r="R12" s="17"/>
      <c r="S12" s="21"/>
      <c r="T12" s="21"/>
      <c r="U12" s="21"/>
      <c r="V12" s="13"/>
    </row>
    <row r="13" spans="1:22" x14ac:dyDescent="0.25">
      <c r="A13" s="5"/>
      <c r="B13" s="7" t="s">
        <v>26</v>
      </c>
      <c r="C13" s="7">
        <v>22618</v>
      </c>
      <c r="D13" s="7"/>
      <c r="E13" s="7"/>
      <c r="F13" s="7"/>
      <c r="G13" s="1"/>
      <c r="H13" s="1"/>
      <c r="I13" s="5" t="s">
        <v>27</v>
      </c>
      <c r="J13" s="1"/>
      <c r="K13" s="13">
        <v>1075.92</v>
      </c>
      <c r="L13" s="13">
        <v>0</v>
      </c>
      <c r="M13" s="13">
        <v>23</v>
      </c>
      <c r="N13" s="5">
        <f t="shared" si="0"/>
        <v>24746.160000000003</v>
      </c>
      <c r="O13" s="5">
        <f t="shared" si="1"/>
        <v>0</v>
      </c>
      <c r="P13" s="5">
        <f t="shared" si="2"/>
        <v>24746.160000000003</v>
      </c>
      <c r="Q13" s="5"/>
      <c r="R13" s="17"/>
      <c r="S13" s="13"/>
      <c r="T13" s="13"/>
      <c r="U13" s="13"/>
      <c r="V13" s="13"/>
    </row>
    <row r="14" spans="1:22" ht="17.25" x14ac:dyDescent="0.4">
      <c r="A14" s="5"/>
      <c r="B14" s="7" t="s">
        <v>28</v>
      </c>
      <c r="C14" s="7">
        <v>19873</v>
      </c>
      <c r="D14" s="7"/>
      <c r="E14" s="7"/>
      <c r="F14" s="7"/>
      <c r="G14" s="1"/>
      <c r="H14" s="1"/>
      <c r="I14" s="5" t="s">
        <v>29</v>
      </c>
      <c r="J14" s="1"/>
      <c r="K14" s="13">
        <f>95*12</f>
        <v>1140</v>
      </c>
      <c r="L14" s="13">
        <v>0</v>
      </c>
      <c r="M14" s="13">
        <v>20</v>
      </c>
      <c r="N14" s="5">
        <f t="shared" si="0"/>
        <v>22800</v>
      </c>
      <c r="O14" s="5">
        <f t="shared" si="1"/>
        <v>0</v>
      </c>
      <c r="P14" s="18">
        <f t="shared" si="2"/>
        <v>22800</v>
      </c>
      <c r="Q14" s="5"/>
      <c r="R14" s="17"/>
      <c r="S14" s="13"/>
      <c r="T14" s="13"/>
      <c r="U14" s="13"/>
      <c r="V14" s="13"/>
    </row>
    <row r="15" spans="1:22" x14ac:dyDescent="0.25">
      <c r="A15" s="5"/>
      <c r="B15" s="7" t="s">
        <v>30</v>
      </c>
      <c r="C15" s="22">
        <v>7693</v>
      </c>
      <c r="D15" s="7"/>
      <c r="E15" s="7"/>
      <c r="F15" s="7"/>
      <c r="G15" s="1"/>
      <c r="H15" s="1"/>
      <c r="I15" s="5"/>
      <c r="J15" s="1"/>
      <c r="K15" s="5"/>
      <c r="L15" s="5"/>
      <c r="M15" s="13"/>
      <c r="N15" s="5"/>
      <c r="O15" s="5"/>
      <c r="P15" s="24">
        <f>SUM(P7:P14)</f>
        <v>353952.94499999995</v>
      </c>
      <c r="Q15" s="5"/>
      <c r="R15" s="17"/>
      <c r="S15" s="13"/>
      <c r="T15" s="13"/>
      <c r="U15" s="13"/>
      <c r="V15" s="13"/>
    </row>
    <row r="16" spans="1:22" x14ac:dyDescent="0.25">
      <c r="A16" s="5"/>
      <c r="B16" s="7"/>
      <c r="C16" s="7"/>
      <c r="D16" s="7">
        <f>SUM(C13:C15)</f>
        <v>50184</v>
      </c>
      <c r="E16" s="25">
        <f>D16/D5</f>
        <v>0.25853781677116228</v>
      </c>
      <c r="F16" s="7" t="s">
        <v>31</v>
      </c>
      <c r="G16" s="1"/>
      <c r="H16" s="1"/>
      <c r="I16" s="5"/>
      <c r="J16" s="1"/>
      <c r="K16" s="5"/>
      <c r="L16" s="5"/>
      <c r="M16" s="1"/>
      <c r="N16" s="1"/>
      <c r="O16" s="1"/>
      <c r="P16" s="26"/>
      <c r="Q16" s="24"/>
      <c r="R16" s="17"/>
      <c r="S16" s="13"/>
      <c r="T16" s="13"/>
      <c r="U16" s="13"/>
      <c r="V16" s="13"/>
    </row>
    <row r="17" spans="1:22" x14ac:dyDescent="0.25">
      <c r="A17" s="5"/>
      <c r="B17" s="27" t="s">
        <v>32</v>
      </c>
      <c r="C17" s="7">
        <f>SUM(D6:D16)</f>
        <v>194107</v>
      </c>
      <c r="D17" s="1"/>
      <c r="E17" s="28">
        <v>0.15</v>
      </c>
      <c r="F17" s="7" t="s">
        <v>33</v>
      </c>
      <c r="G17" s="1"/>
      <c r="H17" s="1"/>
      <c r="I17" s="29"/>
      <c r="J17" s="1"/>
      <c r="K17" s="5"/>
      <c r="L17" s="5"/>
      <c r="M17" s="1"/>
      <c r="N17" s="1"/>
      <c r="O17" s="1"/>
      <c r="P17" s="26" t="s">
        <v>34</v>
      </c>
      <c r="Q17" s="5"/>
      <c r="R17" s="30"/>
      <c r="S17" s="1"/>
      <c r="T17" s="1"/>
      <c r="U17" s="1"/>
      <c r="V17" s="1"/>
    </row>
    <row r="18" spans="1:22" x14ac:dyDescent="0.25">
      <c r="A18" s="5"/>
      <c r="B18" s="31"/>
      <c r="C18" s="7"/>
      <c r="D18" s="7"/>
      <c r="E18" s="32">
        <f>E16-E17</f>
        <v>0.10853781677116228</v>
      </c>
      <c r="F18" s="33" t="s">
        <v>35</v>
      </c>
      <c r="G18" s="1"/>
      <c r="H18" s="1"/>
      <c r="I18" s="5"/>
      <c r="J18" s="1"/>
      <c r="K18" s="5"/>
      <c r="L18" s="5"/>
      <c r="M18" s="1" t="s">
        <v>36</v>
      </c>
      <c r="N18" s="1"/>
      <c r="O18" s="1"/>
      <c r="P18" s="24">
        <f>P15</f>
        <v>353952.94499999995</v>
      </c>
      <c r="Q18" s="5"/>
      <c r="R18" s="30"/>
      <c r="S18" s="1"/>
      <c r="T18" s="1"/>
      <c r="U18" s="1"/>
      <c r="V18" s="1"/>
    </row>
    <row r="19" spans="1:22" ht="17.25" x14ac:dyDescent="0.4">
      <c r="A19" s="5"/>
      <c r="B19" s="1"/>
      <c r="C19" s="1"/>
      <c r="D19" s="1"/>
      <c r="E19" s="1"/>
      <c r="F19" s="1"/>
      <c r="G19" s="1"/>
      <c r="H19" s="1"/>
      <c r="I19" s="5"/>
      <c r="J19" s="1"/>
      <c r="K19" s="5"/>
      <c r="L19" s="5"/>
      <c r="M19" s="1" t="s">
        <v>37</v>
      </c>
      <c r="N19" s="1"/>
      <c r="O19" s="1"/>
      <c r="P19" s="18">
        <f>-87217.57-225206.88</f>
        <v>-312424.45</v>
      </c>
      <c r="Q19" s="5"/>
      <c r="R19" s="1"/>
      <c r="S19" s="1"/>
      <c r="T19" s="1"/>
      <c r="U19" s="1"/>
      <c r="V19" s="1"/>
    </row>
    <row r="20" spans="1:22" ht="15.75" thickBot="1" x14ac:dyDescent="0.3">
      <c r="A20" s="5"/>
      <c r="B20" s="1"/>
      <c r="C20" s="1"/>
      <c r="D20" s="1"/>
      <c r="E20" s="1"/>
      <c r="F20" s="1"/>
      <c r="G20" s="1"/>
      <c r="H20" s="1"/>
      <c r="I20" s="5"/>
      <c r="J20" s="1"/>
      <c r="K20" s="5"/>
      <c r="L20" s="5"/>
      <c r="M20" s="34" t="s">
        <v>38</v>
      </c>
      <c r="N20" s="34"/>
      <c r="O20" s="34"/>
      <c r="P20" s="35">
        <f>P18+P19</f>
        <v>41528.494999999937</v>
      </c>
      <c r="Q20" s="5"/>
      <c r="R20" s="1"/>
      <c r="S20" s="1"/>
      <c r="T20" s="1"/>
      <c r="U20" s="1"/>
      <c r="V20" s="1"/>
    </row>
    <row r="21" spans="1:22" ht="15.75" thickTop="1" x14ac:dyDescent="0.25">
      <c r="A21" s="5"/>
      <c r="B21" s="6" t="s">
        <v>39</v>
      </c>
      <c r="C21" s="36"/>
      <c r="D21" s="36"/>
      <c r="E21" s="37"/>
      <c r="F21" s="1"/>
      <c r="G21" s="1"/>
      <c r="H21" s="1"/>
      <c r="I21" s="5"/>
      <c r="J21" s="1"/>
      <c r="K21" s="5"/>
      <c r="L21" s="5"/>
      <c r="M21" s="1"/>
      <c r="N21" s="1"/>
      <c r="O21" s="1"/>
      <c r="P21" s="1" t="s">
        <v>40</v>
      </c>
      <c r="Q21" s="5"/>
      <c r="R21" s="1"/>
      <c r="S21" s="1"/>
      <c r="T21" s="1"/>
      <c r="U21" s="1"/>
      <c r="V21" s="1"/>
    </row>
    <row r="22" spans="1:22" x14ac:dyDescent="0.25">
      <c r="A22" s="5"/>
      <c r="B22" s="7"/>
      <c r="C22" s="36"/>
      <c r="D22" s="36"/>
      <c r="E22" s="37"/>
      <c r="F22" s="1"/>
      <c r="G22" s="1"/>
      <c r="H22" s="5"/>
      <c r="I22" s="5"/>
      <c r="J22" s="1"/>
      <c r="K22" s="5"/>
      <c r="L22" s="5"/>
      <c r="M22" s="1" t="s">
        <v>41</v>
      </c>
      <c r="N22" s="1"/>
      <c r="O22" s="1"/>
      <c r="P22" s="38">
        <f>P15</f>
        <v>353952.94499999995</v>
      </c>
      <c r="Q22" s="5"/>
      <c r="R22" s="1"/>
      <c r="S22" s="1"/>
      <c r="T22" s="1"/>
      <c r="U22" s="1"/>
      <c r="V22" s="1"/>
    </row>
    <row r="23" spans="1:22" ht="17.25" x14ac:dyDescent="0.4">
      <c r="A23" s="1"/>
      <c r="B23" s="1"/>
      <c r="C23" s="39" t="s">
        <v>42</v>
      </c>
      <c r="D23" s="39" t="s">
        <v>43</v>
      </c>
      <c r="E23" s="39" t="s">
        <v>44</v>
      </c>
      <c r="F23" s="39" t="s">
        <v>6</v>
      </c>
      <c r="G23" s="1"/>
      <c r="H23" s="5"/>
      <c r="I23" s="5"/>
      <c r="J23" s="1"/>
      <c r="K23" s="5"/>
      <c r="L23" s="5"/>
      <c r="M23" s="1" t="s">
        <v>45</v>
      </c>
      <c r="N23" s="1"/>
      <c r="O23" s="1"/>
      <c r="P23" s="40">
        <v>7.6499999999999999E-2</v>
      </c>
      <c r="Q23" s="5"/>
      <c r="R23" s="1"/>
      <c r="S23" s="1"/>
      <c r="T23" s="1"/>
      <c r="U23" s="1"/>
      <c r="V23" s="1"/>
    </row>
    <row r="24" spans="1:22" ht="17.25" x14ac:dyDescent="0.4">
      <c r="A24" s="1"/>
      <c r="B24" s="1"/>
      <c r="C24" s="39" t="s">
        <v>46</v>
      </c>
      <c r="D24" s="39" t="s">
        <v>47</v>
      </c>
      <c r="E24" s="39" t="s">
        <v>48</v>
      </c>
      <c r="F24" s="39" t="s">
        <v>42</v>
      </c>
      <c r="G24" s="1"/>
      <c r="H24" s="13"/>
      <c r="I24" s="5"/>
      <c r="J24" s="1"/>
      <c r="K24" s="5"/>
      <c r="L24" s="5"/>
      <c r="M24" s="1" t="s">
        <v>49</v>
      </c>
      <c r="N24" s="1"/>
      <c r="O24" s="1"/>
      <c r="P24" s="5">
        <f>+P22*P23</f>
        <v>27077.400292499995</v>
      </c>
      <c r="Q24" s="5"/>
      <c r="R24" s="1"/>
      <c r="S24" s="1"/>
      <c r="T24" s="1"/>
      <c r="U24" s="1"/>
      <c r="V24" s="1"/>
    </row>
    <row r="25" spans="1:22" x14ac:dyDescent="0.25">
      <c r="A25" s="1"/>
      <c r="B25" s="7" t="s">
        <v>50</v>
      </c>
      <c r="C25" s="13">
        <f>581.64*5</f>
        <v>2908.2</v>
      </c>
      <c r="D25" s="41">
        <v>0.22</v>
      </c>
      <c r="E25" s="13">
        <f>C25*D25</f>
        <v>639.80399999999997</v>
      </c>
      <c r="F25" s="13">
        <f>C25-E25</f>
        <v>2268.3959999999997</v>
      </c>
      <c r="G25" s="1"/>
      <c r="H25" s="5"/>
      <c r="I25" s="5"/>
      <c r="J25" s="1"/>
      <c r="K25" s="5"/>
      <c r="L25" s="5"/>
      <c r="M25" s="1" t="s">
        <v>51</v>
      </c>
      <c r="N25" s="1"/>
      <c r="O25" s="1"/>
      <c r="P25" s="42">
        <f>-6615.54-16862.08</f>
        <v>-23477.620000000003</v>
      </c>
      <c r="Q25" s="5"/>
      <c r="R25" s="1"/>
      <c r="S25" s="1"/>
      <c r="T25" s="1"/>
      <c r="U25" s="1"/>
      <c r="V25" s="1"/>
    </row>
    <row r="26" spans="1:22" ht="15.75" thickBot="1" x14ac:dyDescent="0.3">
      <c r="A26" s="1"/>
      <c r="B26" s="7" t="s">
        <v>52</v>
      </c>
      <c r="C26" s="13">
        <f>19.6+28.3+72.8+24.1+44.8</f>
        <v>189.60000000000002</v>
      </c>
      <c r="D26" s="41">
        <v>0</v>
      </c>
      <c r="E26" s="13">
        <f t="shared" ref="E26:E28" si="3">C26*D26</f>
        <v>0</v>
      </c>
      <c r="F26" s="13">
        <f t="shared" ref="F26:F28" si="4">C26-E26</f>
        <v>189.60000000000002</v>
      </c>
      <c r="G26" s="1"/>
      <c r="H26" s="5"/>
      <c r="I26" s="5"/>
      <c r="J26" s="1"/>
      <c r="K26" s="5"/>
      <c r="L26" s="5"/>
      <c r="M26" s="34" t="s">
        <v>53</v>
      </c>
      <c r="N26" s="34"/>
      <c r="O26" s="34"/>
      <c r="P26" s="35">
        <f>+P24+P25</f>
        <v>3599.7802924999924</v>
      </c>
      <c r="Q26" s="5"/>
      <c r="R26" s="43"/>
      <c r="S26" s="1"/>
      <c r="T26" s="1"/>
      <c r="U26" s="1"/>
      <c r="V26" s="1"/>
    </row>
    <row r="27" spans="1:22" ht="15.75" thickTop="1" x14ac:dyDescent="0.25">
      <c r="A27" s="1"/>
      <c r="B27" s="7" t="s">
        <v>54</v>
      </c>
      <c r="C27" s="13">
        <f>23.2*10</f>
        <v>232</v>
      </c>
      <c r="D27" s="41">
        <v>0.6</v>
      </c>
      <c r="E27" s="13">
        <f t="shared" si="3"/>
        <v>139.19999999999999</v>
      </c>
      <c r="F27" s="13">
        <f t="shared" si="4"/>
        <v>92.800000000000011</v>
      </c>
      <c r="G27" s="1"/>
      <c r="H27" s="5"/>
      <c r="I27" s="5"/>
      <c r="J27" s="1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7.25" x14ac:dyDescent="0.4">
      <c r="A28" s="1"/>
      <c r="B28" s="7" t="s">
        <v>55</v>
      </c>
      <c r="C28" s="13">
        <f>6.55*10</f>
        <v>65.5</v>
      </c>
      <c r="D28" s="41">
        <v>0</v>
      </c>
      <c r="E28" s="13">
        <f t="shared" si="3"/>
        <v>0</v>
      </c>
      <c r="F28" s="44">
        <f t="shared" si="4"/>
        <v>65.5</v>
      </c>
      <c r="G28" s="1"/>
      <c r="H28" s="5"/>
      <c r="I28" s="5"/>
      <c r="J28" s="1"/>
      <c r="K28" s="5"/>
      <c r="L28" s="5"/>
      <c r="M28" s="1" t="s">
        <v>56</v>
      </c>
      <c r="N28" s="1"/>
      <c r="O28" s="1"/>
      <c r="P28" s="38">
        <f>SUM(P7:P11)</f>
        <v>306406.78499999997</v>
      </c>
      <c r="Q28" s="1"/>
      <c r="R28" s="1"/>
      <c r="S28" s="1"/>
      <c r="T28" s="1"/>
      <c r="U28" s="1"/>
      <c r="V28" s="1"/>
    </row>
    <row r="29" spans="1:22" x14ac:dyDescent="0.25">
      <c r="A29" s="1"/>
      <c r="B29" s="7"/>
      <c r="C29" s="13"/>
      <c r="D29" s="1"/>
      <c r="E29" s="20" t="s">
        <v>57</v>
      </c>
      <c r="F29" s="13">
        <f>SUM(F25:F28)</f>
        <v>2616.2959999999998</v>
      </c>
      <c r="G29" s="5"/>
      <c r="H29" s="5"/>
      <c r="I29" s="5"/>
      <c r="J29" s="1"/>
      <c r="K29" s="5"/>
      <c r="L29" s="5"/>
      <c r="M29" s="1" t="s">
        <v>58</v>
      </c>
      <c r="N29" s="1"/>
      <c r="O29" s="1"/>
      <c r="P29" s="40">
        <v>0.26790000000000003</v>
      </c>
      <c r="Q29" s="1"/>
      <c r="R29" s="1"/>
      <c r="S29" s="1"/>
      <c r="T29" s="1"/>
      <c r="U29" s="1"/>
      <c r="V29" s="1"/>
    </row>
    <row r="30" spans="1:22" x14ac:dyDescent="0.25">
      <c r="A30" s="1"/>
      <c r="B30" s="7"/>
      <c r="C30" s="13"/>
      <c r="D30" s="1"/>
      <c r="E30" s="20" t="s">
        <v>59</v>
      </c>
      <c r="F30" s="13">
        <f>F29*12</f>
        <v>31395.551999999996</v>
      </c>
      <c r="G30" s="5"/>
      <c r="H30" s="29"/>
      <c r="I30" s="5"/>
      <c r="J30" s="1"/>
      <c r="K30" s="5"/>
      <c r="L30" s="5"/>
      <c r="M30" s="1" t="s">
        <v>60</v>
      </c>
      <c r="N30" s="1"/>
      <c r="O30" s="1"/>
      <c r="P30" s="5">
        <f>+P28*P29</f>
        <v>82086.377701499994</v>
      </c>
      <c r="Q30" s="1"/>
      <c r="R30" s="1"/>
      <c r="S30" s="1"/>
      <c r="T30" s="1"/>
      <c r="U30" s="1"/>
      <c r="V30" s="1"/>
    </row>
    <row r="31" spans="1:22" ht="17.25" x14ac:dyDescent="0.4">
      <c r="A31" s="1"/>
      <c r="B31" s="7"/>
      <c r="C31" s="13"/>
      <c r="D31" s="1"/>
      <c r="E31" s="20" t="s">
        <v>61</v>
      </c>
      <c r="F31" s="44">
        <f>-K38</f>
        <v>-45882.73</v>
      </c>
      <c r="G31" s="29"/>
      <c r="H31" s="5"/>
      <c r="I31" s="5"/>
      <c r="J31" s="1"/>
      <c r="K31" s="5"/>
      <c r="L31" s="5"/>
      <c r="M31" s="1" t="s">
        <v>62</v>
      </c>
      <c r="N31" s="1"/>
      <c r="O31" s="1"/>
      <c r="P31" s="42">
        <f>-21875.37-50626.05</f>
        <v>-72501.42</v>
      </c>
      <c r="Q31" s="1"/>
      <c r="R31" s="1"/>
      <c r="S31" s="1"/>
      <c r="T31" s="1"/>
      <c r="U31" s="1"/>
      <c r="V31" s="1"/>
    </row>
    <row r="32" spans="1:22" ht="15.75" thickBot="1" x14ac:dyDescent="0.3">
      <c r="A32" s="1"/>
      <c r="B32" s="7"/>
      <c r="C32" s="13"/>
      <c r="D32" s="21"/>
      <c r="E32" s="19" t="s">
        <v>63</v>
      </c>
      <c r="F32" s="21">
        <f>F30+F31</f>
        <v>-14487.178000000007</v>
      </c>
      <c r="G32" s="45"/>
      <c r="H32" s="5"/>
      <c r="I32" s="5"/>
      <c r="J32" s="1"/>
      <c r="K32" s="5"/>
      <c r="L32" s="5"/>
      <c r="M32" s="34" t="s">
        <v>64</v>
      </c>
      <c r="N32" s="34"/>
      <c r="O32" s="34"/>
      <c r="P32" s="35">
        <f>+P30+P31</f>
        <v>9584.9577014999959</v>
      </c>
      <c r="Q32" s="1"/>
      <c r="R32" s="43"/>
      <c r="S32" s="1"/>
      <c r="T32" s="1"/>
      <c r="U32" s="1"/>
      <c r="V32" s="1"/>
    </row>
    <row r="33" spans="1:22" ht="15.75" thickTop="1" x14ac:dyDescent="0.25">
      <c r="A33" s="1"/>
      <c r="B33" s="7"/>
      <c r="C33" s="13"/>
      <c r="D33" s="13"/>
      <c r="E33" s="13"/>
      <c r="F33" s="13"/>
      <c r="G33" s="21"/>
      <c r="H33" s="5"/>
      <c r="I33" s="1"/>
      <c r="J33" s="1"/>
      <c r="K33" s="1"/>
      <c r="L33" s="1"/>
      <c r="M33" s="1"/>
      <c r="N33" s="1"/>
      <c r="O33" s="5"/>
      <c r="P33" s="5"/>
      <c r="Q33" s="1"/>
      <c r="R33" s="1"/>
      <c r="S33" s="1"/>
      <c r="T33" s="1"/>
      <c r="U33" s="15"/>
      <c r="V33" s="1"/>
    </row>
    <row r="34" spans="1:22" x14ac:dyDescent="0.25">
      <c r="A34" s="1"/>
      <c r="B34" s="7"/>
      <c r="C34" s="13"/>
      <c r="D34" s="13"/>
      <c r="E34" s="13"/>
      <c r="F34" s="13"/>
      <c r="G34" s="1"/>
      <c r="H34" s="5"/>
      <c r="I34" s="6" t="s">
        <v>65</v>
      </c>
      <c r="J34" s="1"/>
      <c r="K34" s="1"/>
      <c r="L34" s="1"/>
      <c r="M34" s="1"/>
      <c r="N34" s="1"/>
      <c r="O34" s="5"/>
      <c r="P34" s="5"/>
      <c r="Q34" s="1"/>
      <c r="R34" s="1"/>
      <c r="S34" s="1"/>
      <c r="T34" s="1"/>
      <c r="U34" s="1"/>
      <c r="V34" s="1"/>
    </row>
    <row r="35" spans="1:22" x14ac:dyDescent="0.25">
      <c r="A35" s="1"/>
      <c r="B35" s="7"/>
      <c r="C35" s="1"/>
      <c r="D35" s="1"/>
      <c r="E35" s="13"/>
      <c r="F35" s="13"/>
      <c r="G35" s="1"/>
      <c r="H35" s="5"/>
      <c r="I35" s="1"/>
      <c r="J35" s="1"/>
      <c r="K35" s="1"/>
      <c r="L35" s="1"/>
      <c r="M35" s="1"/>
      <c r="N35" s="1"/>
      <c r="O35" s="5"/>
      <c r="P35" s="5"/>
      <c r="Q35" s="1"/>
      <c r="R35" s="1"/>
      <c r="S35" s="1"/>
      <c r="T35" s="1"/>
      <c r="U35" s="15"/>
      <c r="V35" s="1"/>
    </row>
    <row r="36" spans="1:22" x14ac:dyDescent="0.25">
      <c r="A36" s="1"/>
      <c r="B36" s="7"/>
      <c r="C36" s="1"/>
      <c r="D36" s="1"/>
      <c r="E36" s="13"/>
      <c r="F36" s="13"/>
      <c r="G36" s="1"/>
      <c r="H36" s="5"/>
      <c r="I36" s="46" t="s">
        <v>66</v>
      </c>
      <c r="J36" s="1"/>
      <c r="K36" s="1"/>
      <c r="L36" s="1"/>
      <c r="M36" s="1"/>
      <c r="N36" s="1"/>
      <c r="O36" s="5"/>
      <c r="P36" s="5"/>
      <c r="Q36" s="5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5"/>
      <c r="I37" s="14"/>
      <c r="J37" s="47"/>
      <c r="K37" s="13"/>
      <c r="L37" s="1"/>
      <c r="M37" s="1"/>
      <c r="N37" s="1"/>
      <c r="O37" s="1"/>
      <c r="P37" s="5"/>
      <c r="Q37" s="5"/>
      <c r="R37" s="1"/>
      <c r="S37" s="1"/>
      <c r="T37" s="1"/>
      <c r="U37" s="1"/>
      <c r="V37" s="1"/>
    </row>
    <row r="38" spans="1:22" ht="15.75" x14ac:dyDescent="0.25">
      <c r="A38" s="1"/>
      <c r="B38" s="1"/>
      <c r="C38" s="48"/>
      <c r="D38" s="49"/>
      <c r="E38" s="1"/>
      <c r="F38" s="1"/>
      <c r="G38" s="1"/>
      <c r="H38" s="5"/>
      <c r="I38" s="48" t="s">
        <v>67</v>
      </c>
      <c r="J38" s="1"/>
      <c r="K38" s="49">
        <f>40117.91+2185.9+793.86+2785.06</f>
        <v>45882.73</v>
      </c>
      <c r="L38" s="1"/>
      <c r="M38" s="30"/>
      <c r="N38" s="5"/>
      <c r="O38" s="1"/>
      <c r="P38" s="5"/>
      <c r="Q38" s="1"/>
      <c r="R38" s="1"/>
      <c r="S38" s="1"/>
      <c r="T38" s="1"/>
      <c r="U38" s="1"/>
      <c r="V38" s="1"/>
    </row>
    <row r="39" spans="1:22" ht="18" x14ac:dyDescent="0.4">
      <c r="A39" s="1"/>
      <c r="B39" s="1"/>
      <c r="C39" s="48"/>
      <c r="D39" s="1"/>
      <c r="E39" s="1"/>
      <c r="F39" s="1"/>
      <c r="G39" s="1"/>
      <c r="H39" s="5"/>
      <c r="I39" s="48" t="s">
        <v>68</v>
      </c>
      <c r="J39" s="1"/>
      <c r="K39" s="50">
        <f>21875.37+50626.05</f>
        <v>72501.42</v>
      </c>
      <c r="L39" s="1"/>
      <c r="M39" s="30"/>
      <c r="N39" s="18"/>
      <c r="O39" s="1"/>
      <c r="P39" s="5"/>
      <c r="Q39" s="1"/>
      <c r="R39" s="1"/>
      <c r="S39" s="1"/>
      <c r="T39" s="1"/>
      <c r="U39" s="1"/>
      <c r="V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1"/>
      <c r="I40" s="48" t="s">
        <v>69</v>
      </c>
      <c r="J40" s="1"/>
      <c r="K40" s="49">
        <f>K38+K39</f>
        <v>118384.15</v>
      </c>
      <c r="L40" s="1"/>
      <c r="M40" s="1"/>
      <c r="N40" s="5"/>
      <c r="O40" s="1"/>
      <c r="P40" s="5"/>
      <c r="Q40" s="1"/>
      <c r="R40" s="1"/>
      <c r="S40" s="1"/>
      <c r="T40" s="1"/>
      <c r="U40" s="1"/>
      <c r="V40" s="1"/>
    </row>
    <row r="41" spans="1:22" ht="17.25" x14ac:dyDescent="0.4">
      <c r="A41" s="1"/>
      <c r="B41" s="1"/>
      <c r="C41" s="1"/>
      <c r="D41" s="1"/>
      <c r="E41" s="1"/>
      <c r="F41" s="1"/>
      <c r="G41" s="1"/>
      <c r="H41" s="1"/>
      <c r="I41" s="14"/>
      <c r="J41" s="47"/>
      <c r="K41" s="13"/>
      <c r="L41" s="1"/>
      <c r="M41" s="1"/>
      <c r="N41" s="18"/>
      <c r="O41" s="5"/>
      <c r="P41" s="5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51"/>
      <c r="F42" s="5"/>
      <c r="G42" s="1"/>
      <c r="H42" s="1"/>
      <c r="I42" s="1" t="s">
        <v>70</v>
      </c>
      <c r="J42" s="1"/>
      <c r="K42" s="1"/>
      <c r="L42" s="1"/>
      <c r="M42" s="52"/>
      <c r="N42" s="53"/>
      <c r="O42" s="5"/>
      <c r="P42" s="5"/>
      <c r="Q42" s="1"/>
      <c r="R42" s="1"/>
      <c r="S42" s="1"/>
      <c r="T42" s="1"/>
      <c r="U42" s="1"/>
      <c r="V42" s="1"/>
    </row>
    <row r="43" spans="1:22" ht="17.25" x14ac:dyDescent="0.4">
      <c r="A43" s="1"/>
      <c r="B43" s="1"/>
      <c r="C43" s="1"/>
      <c r="D43" s="1"/>
      <c r="E43" s="1"/>
      <c r="F43" s="1"/>
      <c r="G43" s="5"/>
      <c r="H43" s="1"/>
      <c r="I43" s="1"/>
      <c r="J43" s="1"/>
      <c r="K43" s="44"/>
      <c r="L43" s="1"/>
      <c r="M43" s="1"/>
      <c r="N43" s="1"/>
      <c r="O43" s="5"/>
      <c r="P43" s="5"/>
      <c r="Q43" s="1"/>
      <c r="R43" s="1"/>
      <c r="S43" s="1"/>
      <c r="T43" s="1"/>
      <c r="U43" s="1"/>
      <c r="V43" s="1"/>
    </row>
  </sheetData>
  <mergeCells count="1"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2022-06-25T13:10:25Z</dcterms:created>
  <dcterms:modified xsi:type="dcterms:W3CDTF">2022-06-25T13:29:02Z</dcterms:modified>
</cp:coreProperties>
</file>