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1 Rate Increase Application\Data Requests\DR3\"/>
    </mc:Choice>
  </mc:AlternateContent>
  <bookViews>
    <workbookView xWindow="0" yWindow="0" windowWidth="23040" windowHeight="9192"/>
  </bookViews>
  <sheets>
    <sheet name="NPV" sheetId="1" r:id="rId1"/>
  </sheets>
  <definedNames>
    <definedName name="_xlnm.Print_Area" localSheetId="0">NPV!$A$1:$S$45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1" l="1"/>
  <c r="C34" i="1"/>
  <c r="K13" i="1"/>
  <c r="K14" i="1" s="1"/>
  <c r="B13" i="1"/>
  <c r="D13" i="1" s="1"/>
  <c r="M12" i="1"/>
  <c r="D12" i="1"/>
  <c r="M11" i="1"/>
  <c r="D11" i="1"/>
  <c r="L10" i="1"/>
  <c r="L34" i="1" s="1"/>
  <c r="D10" i="1"/>
  <c r="Q9" i="1"/>
  <c r="S9" i="1" s="1"/>
  <c r="O9" i="1"/>
  <c r="M9" i="1"/>
  <c r="F9" i="1"/>
  <c r="G9" i="1" s="1"/>
  <c r="D9" i="1"/>
  <c r="K15" i="1" l="1"/>
  <c r="M14" i="1"/>
  <c r="H9" i="1"/>
  <c r="F10" i="1" s="1"/>
  <c r="I9" i="1"/>
  <c r="R9" i="1"/>
  <c r="O10" i="1" s="1"/>
  <c r="M10" i="1"/>
  <c r="M13" i="1"/>
  <c r="B14" i="1"/>
  <c r="G10" i="1" l="1"/>
  <c r="K16" i="1"/>
  <c r="M15" i="1"/>
  <c r="D14" i="1"/>
  <c r="B15" i="1"/>
  <c r="R10" i="1"/>
  <c r="O11" i="1" s="1"/>
  <c r="Q10" i="1"/>
  <c r="D15" i="1" l="1"/>
  <c r="B16" i="1"/>
  <c r="I10" i="1"/>
  <c r="K17" i="1"/>
  <c r="M16" i="1"/>
  <c r="H10" i="1"/>
  <c r="F11" i="1" s="1"/>
  <c r="Q11" i="1"/>
  <c r="S11" i="1" s="1"/>
  <c r="S10" i="1"/>
  <c r="G11" i="1" l="1"/>
  <c r="H11" i="1"/>
  <c r="F12" i="1" s="1"/>
  <c r="D16" i="1"/>
  <c r="B17" i="1"/>
  <c r="R11" i="1"/>
  <c r="O12" i="1" s="1"/>
  <c r="K18" i="1"/>
  <c r="M17" i="1"/>
  <c r="Q12" i="1" l="1"/>
  <c r="D17" i="1"/>
  <c r="B18" i="1"/>
  <c r="G12" i="1"/>
  <c r="I12" i="1" s="1"/>
  <c r="K19" i="1"/>
  <c r="M18" i="1"/>
  <c r="I11" i="1"/>
  <c r="D18" i="1" l="1"/>
  <c r="B19" i="1"/>
  <c r="K20" i="1"/>
  <c r="M19" i="1"/>
  <c r="S12" i="1"/>
  <c r="H12" i="1"/>
  <c r="F13" i="1" s="1"/>
  <c r="R12" i="1"/>
  <c r="O13" i="1" s="1"/>
  <c r="K21" i="1" l="1"/>
  <c r="M20" i="1"/>
  <c r="G13" i="1"/>
  <c r="D19" i="1"/>
  <c r="B20" i="1"/>
  <c r="R13" i="1"/>
  <c r="O14" i="1" s="1"/>
  <c r="Q13" i="1"/>
  <c r="I13" i="1" l="1"/>
  <c r="Q14" i="1"/>
  <c r="S14" i="1" s="1"/>
  <c r="D20" i="1"/>
  <c r="B21" i="1"/>
  <c r="H13" i="1"/>
  <c r="F14" i="1" s="1"/>
  <c r="S13" i="1"/>
  <c r="K22" i="1"/>
  <c r="M21" i="1"/>
  <c r="R14" i="1" l="1"/>
  <c r="O15" i="1" s="1"/>
  <c r="G14" i="1"/>
  <c r="K23" i="1"/>
  <c r="M22" i="1"/>
  <c r="D21" i="1"/>
  <c r="B22" i="1"/>
  <c r="K24" i="1" l="1"/>
  <c r="M23" i="1"/>
  <c r="I14" i="1"/>
  <c r="H14" i="1"/>
  <c r="F15" i="1" s="1"/>
  <c r="D22" i="1"/>
  <c r="B23" i="1"/>
  <c r="R15" i="1"/>
  <c r="O16" i="1" s="1"/>
  <c r="Q15" i="1"/>
  <c r="S15" i="1" s="1"/>
  <c r="D23" i="1" l="1"/>
  <c r="B24" i="1"/>
  <c r="Q16" i="1"/>
  <c r="S16" i="1" s="1"/>
  <c r="G15" i="1"/>
  <c r="I15" i="1" s="1"/>
  <c r="K25" i="1"/>
  <c r="M24" i="1"/>
  <c r="R16" i="1" l="1"/>
  <c r="O17" i="1" s="1"/>
  <c r="K26" i="1"/>
  <c r="M25" i="1"/>
  <c r="D24" i="1"/>
  <c r="B25" i="1"/>
  <c r="H15" i="1"/>
  <c r="F16" i="1" s="1"/>
  <c r="K27" i="1" l="1"/>
  <c r="M26" i="1"/>
  <c r="G16" i="1"/>
  <c r="I16" i="1" s="1"/>
  <c r="D25" i="1"/>
  <c r="B26" i="1"/>
  <c r="Q17" i="1"/>
  <c r="S17" i="1" s="1"/>
  <c r="R17" i="1" l="1"/>
  <c r="O18" i="1" s="1"/>
  <c r="H16" i="1"/>
  <c r="F17" i="1" s="1"/>
  <c r="D26" i="1"/>
  <c r="B27" i="1"/>
  <c r="K28" i="1"/>
  <c r="M27" i="1"/>
  <c r="D27" i="1" l="1"/>
  <c r="B28" i="1"/>
  <c r="G17" i="1"/>
  <c r="I17" i="1" s="1"/>
  <c r="K29" i="1"/>
  <c r="M28" i="1"/>
  <c r="Q18" i="1"/>
  <c r="S18" i="1" s="1"/>
  <c r="H17" i="1" l="1"/>
  <c r="F18" i="1" s="1"/>
  <c r="R18" i="1"/>
  <c r="O19" i="1" s="1"/>
  <c r="D28" i="1"/>
  <c r="B29" i="1"/>
  <c r="K30" i="1"/>
  <c r="M29" i="1"/>
  <c r="D29" i="1" l="1"/>
  <c r="B30" i="1"/>
  <c r="Q19" i="1"/>
  <c r="S19" i="1" s="1"/>
  <c r="K31" i="1"/>
  <c r="M30" i="1"/>
  <c r="G18" i="1"/>
  <c r="I18" i="1" s="1"/>
  <c r="R19" i="1" l="1"/>
  <c r="O20" i="1" s="1"/>
  <c r="H18" i="1"/>
  <c r="F19" i="1" s="1"/>
  <c r="D30" i="1"/>
  <c r="B31" i="1"/>
  <c r="K32" i="1"/>
  <c r="M32" i="1" s="1"/>
  <c r="M31" i="1"/>
  <c r="D31" i="1" l="1"/>
  <c r="B32" i="1"/>
  <c r="D32" i="1" s="1"/>
  <c r="D34" i="1" s="1"/>
  <c r="G19" i="1"/>
  <c r="I19" i="1" s="1"/>
  <c r="M34" i="1"/>
  <c r="Q20" i="1"/>
  <c r="S20" i="1" s="1"/>
  <c r="H19" i="1" l="1"/>
  <c r="F20" i="1" s="1"/>
  <c r="R20" i="1"/>
  <c r="O21" i="1" s="1"/>
  <c r="Q21" i="1" l="1"/>
  <c r="S21" i="1" s="1"/>
  <c r="G20" i="1"/>
  <c r="I20" i="1" s="1"/>
  <c r="H20" i="1" l="1"/>
  <c r="F21" i="1" s="1"/>
  <c r="R21" i="1"/>
  <c r="O22" i="1" s="1"/>
  <c r="Q22" i="1" l="1"/>
  <c r="S22" i="1" s="1"/>
  <c r="G21" i="1"/>
  <c r="I21" i="1" s="1"/>
  <c r="H21" i="1" l="1"/>
  <c r="F22" i="1" s="1"/>
  <c r="R22" i="1"/>
  <c r="O23" i="1" s="1"/>
  <c r="Q23" i="1" l="1"/>
  <c r="S23" i="1" s="1"/>
  <c r="G22" i="1"/>
  <c r="I22" i="1" s="1"/>
  <c r="H22" i="1" l="1"/>
  <c r="F23" i="1" s="1"/>
  <c r="R23" i="1"/>
  <c r="O24" i="1" s="1"/>
  <c r="Q24" i="1" l="1"/>
  <c r="S24" i="1" s="1"/>
  <c r="G23" i="1"/>
  <c r="I23" i="1" s="1"/>
  <c r="H23" i="1" l="1"/>
  <c r="F24" i="1" s="1"/>
  <c r="R24" i="1"/>
  <c r="O25" i="1" s="1"/>
  <c r="Q25" i="1" l="1"/>
  <c r="S25" i="1" s="1"/>
  <c r="G24" i="1"/>
  <c r="I24" i="1" s="1"/>
  <c r="H24" i="1" l="1"/>
  <c r="F25" i="1" s="1"/>
  <c r="R25" i="1"/>
  <c r="O26" i="1" s="1"/>
  <c r="Q26" i="1" l="1"/>
  <c r="S26" i="1" s="1"/>
  <c r="G25" i="1"/>
  <c r="I25" i="1" s="1"/>
  <c r="H25" i="1" l="1"/>
  <c r="F26" i="1" s="1"/>
  <c r="R26" i="1"/>
  <c r="O27" i="1" s="1"/>
  <c r="Q27" i="1" l="1"/>
  <c r="S27" i="1" s="1"/>
  <c r="G26" i="1"/>
  <c r="I26" i="1" s="1"/>
  <c r="H26" i="1" l="1"/>
  <c r="F27" i="1" s="1"/>
  <c r="R27" i="1"/>
  <c r="O28" i="1" s="1"/>
  <c r="Q28" i="1" l="1"/>
  <c r="S28" i="1" s="1"/>
  <c r="G27" i="1"/>
  <c r="I27" i="1" s="1"/>
  <c r="H27" i="1" l="1"/>
  <c r="F28" i="1" s="1"/>
  <c r="R28" i="1"/>
  <c r="O29" i="1" s="1"/>
  <c r="Q29" i="1" l="1"/>
  <c r="S29" i="1" s="1"/>
  <c r="G28" i="1"/>
  <c r="I28" i="1" s="1"/>
  <c r="H28" i="1" l="1"/>
  <c r="F29" i="1" s="1"/>
  <c r="R29" i="1"/>
  <c r="O30" i="1" s="1"/>
  <c r="Q30" i="1" l="1"/>
  <c r="S30" i="1" s="1"/>
  <c r="G29" i="1"/>
  <c r="I29" i="1" s="1"/>
  <c r="H29" i="1" l="1"/>
  <c r="F30" i="1" s="1"/>
  <c r="R30" i="1"/>
  <c r="O31" i="1" s="1"/>
  <c r="Q31" i="1" l="1"/>
  <c r="S31" i="1" s="1"/>
  <c r="G30" i="1"/>
  <c r="I30" i="1" s="1"/>
  <c r="H30" i="1" l="1"/>
  <c r="F31" i="1" s="1"/>
  <c r="R31" i="1"/>
  <c r="O32" i="1" s="1"/>
  <c r="Q32" i="1" l="1"/>
  <c r="G31" i="1"/>
  <c r="I31" i="1" s="1"/>
  <c r="H31" i="1" l="1"/>
  <c r="F32" i="1" s="1"/>
  <c r="S32" i="1"/>
  <c r="S34" i="1" s="1"/>
  <c r="S42" i="1" s="1"/>
  <c r="Q34" i="1"/>
  <c r="R32" i="1"/>
  <c r="G32" i="1" l="1"/>
  <c r="I32" i="1" l="1"/>
  <c r="I34" i="1" s="1"/>
  <c r="I42" i="1" s="1"/>
  <c r="G34" i="1"/>
  <c r="H32" i="1"/>
</calcChain>
</file>

<file path=xl/sharedStrings.xml><?xml version="1.0" encoding="utf-8"?>
<sst xmlns="http://schemas.openxmlformats.org/spreadsheetml/2006/main" count="56" uniqueCount="31">
  <si>
    <t>2021-00407</t>
  </si>
  <si>
    <t>Commission's DR 3 Question 8</t>
  </si>
  <si>
    <t>Net Present Value Analysis for Using the Cushion of Credit to Pay Down Long-Term Debt</t>
  </si>
  <si>
    <t>Net Present Value</t>
  </si>
  <si>
    <t>Net Present Value If Use the Cushion to Prepay FFB1-1, 2-1, 2-2</t>
  </si>
  <si>
    <t>Interest Expense for FFB 1-1, 2-1, 2-2</t>
  </si>
  <si>
    <t>Cushion of Credit Balance</t>
  </si>
  <si>
    <t>Year</t>
  </si>
  <si>
    <t>Interest</t>
  </si>
  <si>
    <t>Net Present Value (5.74% discount rate)</t>
  </si>
  <si>
    <t>Interest Rate</t>
  </si>
  <si>
    <t>Cushion Balance at 10/1</t>
  </si>
  <si>
    <t>Interest Earned</t>
  </si>
  <si>
    <t>Cushion Balance at 09/30</t>
  </si>
  <si>
    <t>Net Present Value (5.74% discount rate) of Interest Earnings</t>
  </si>
  <si>
    <t>Use to pay debt up to the full amount available</t>
  </si>
  <si>
    <t>Total:</t>
  </si>
  <si>
    <t>1. Discount rate based on calculated weighted average cost of capital- 5.74%</t>
  </si>
  <si>
    <t>2.  1 year Treasury Rate at 02/18/2022- 1.03%; Historical Average 2.86% (https://ycharts.com/indicators/1_year_treasury_rate)</t>
  </si>
  <si>
    <t>2.  1 year Treasury Rate at 02/18/2022- 1.03%; Historical Averag 2.86% (https://ycharts.com/indicators/1_year_treasury_rate)</t>
  </si>
  <si>
    <t>3.  Cushion of credit Interest earned adjusted to actual to tie Cushion balances to RUS Statement balances through 2021.</t>
  </si>
  <si>
    <t>3.  Cushion of credit Interest earned adjusted to actual to tie Cushion balances to RUS Statement balances through 2019.</t>
  </si>
  <si>
    <t>4. Interest noted on loans is through their maturity date</t>
  </si>
  <si>
    <t>5.  Includes section 9 interest cost at .125%</t>
  </si>
  <si>
    <t>6.  Assumes cushion of credit earnings are reinvested.</t>
  </si>
  <si>
    <t>Balance at 9/30/2020</t>
  </si>
  <si>
    <t xml:space="preserve"> Net Present Value:</t>
  </si>
  <si>
    <t>FFB 1-1</t>
  </si>
  <si>
    <t>FFB 2-1</t>
  </si>
  <si>
    <t>FFB 2-2</t>
  </si>
  <si>
    <t>Principal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</si>
</sst>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 val="doubleAccounting"/>
      <sz val="10"/>
      <name val="Arial"/>
      <family val="2"/>
    </font>
    <font>
      <b/>
      <u val="doubleAccounting"/>
      <sz val="10"/>
      <name val="Arial"/>
      <family val="2"/>
    </font>
    <font>
      <u/>
      <sz val="10"/>
      <name val="Arial"/>
      <family val="2"/>
    </font>
    <font>
      <u val="doubleAccounting"/>
      <sz val="10"/>
      <color rgb="FFFF0000"/>
      <name val="Arial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Border="1"/>
    <xf numFmtId="0" fontId="0" fillId="0" borderId="0" xfId="0" applyBorder="1"/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5" xfId="0" applyBorder="1"/>
    <xf numFmtId="0" fontId="1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8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3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9" xfId="0" applyFill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3" borderId="1" xfId="1" applyNumberFormat="1" applyFont="1" applyFill="1" applyBorder="1"/>
    <xf numFmtId="164" fontId="0" fillId="3" borderId="5" xfId="1" applyNumberFormat="1" applyFont="1" applyFill="1" applyBorder="1"/>
    <xf numFmtId="9" fontId="0" fillId="0" borderId="0" xfId="2" applyFont="1" applyBorder="1" applyAlignment="1">
      <alignment horizontal="right"/>
    </xf>
    <xf numFmtId="164" fontId="0" fillId="0" borderId="0" xfId="0" applyNumberFormat="1" applyBorder="1" applyAlignment="1">
      <alignment horizontal="center"/>
    </xf>
    <xf numFmtId="44" fontId="0" fillId="0" borderId="0" xfId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1" applyNumberFormat="1" applyFont="1" applyBorder="1"/>
    <xf numFmtId="10" fontId="0" fillId="0" borderId="10" xfId="0" applyNumberFormat="1" applyBorder="1"/>
    <xf numFmtId="164" fontId="0" fillId="0" borderId="0" xfId="1" applyNumberFormat="1" applyFont="1" applyFill="1" applyBorder="1"/>
    <xf numFmtId="164" fontId="0" fillId="3" borderId="8" xfId="1" applyNumberFormat="1" applyFont="1" applyFill="1" applyBorder="1"/>
    <xf numFmtId="164" fontId="0" fillId="0" borderId="6" xfId="1" applyNumberFormat="1" applyFont="1" applyBorder="1"/>
    <xf numFmtId="164" fontId="0" fillId="0" borderId="7" xfId="1" applyNumberFormat="1" applyFont="1" applyBorder="1"/>
    <xf numFmtId="0" fontId="0" fillId="0" borderId="11" xfId="0" applyBorder="1"/>
    <xf numFmtId="164" fontId="3" fillId="0" borderId="12" xfId="0" applyNumberFormat="1" applyFont="1" applyBorder="1" applyAlignment="1">
      <alignment horizontal="right"/>
    </xf>
    <xf numFmtId="164" fontId="4" fillId="0" borderId="12" xfId="1" applyNumberFormat="1" applyFont="1" applyBorder="1"/>
    <xf numFmtId="0" fontId="0" fillId="0" borderId="12" xfId="0" applyBorder="1"/>
    <xf numFmtId="0" fontId="0" fillId="0" borderId="12" xfId="0" applyBorder="1" applyAlignment="1">
      <alignment horizontal="right"/>
    </xf>
    <xf numFmtId="164" fontId="3" fillId="0" borderId="0" xfId="0" applyNumberFormat="1" applyFont="1" applyBorder="1" applyAlignment="1"/>
    <xf numFmtId="164" fontId="3" fillId="0" borderId="0" xfId="0" applyNumberFormat="1" applyFont="1" applyBorder="1"/>
    <xf numFmtId="164" fontId="4" fillId="0" borderId="13" xfId="0" applyNumberFormat="1" applyFont="1" applyBorder="1"/>
    <xf numFmtId="164" fontId="3" fillId="0" borderId="0" xfId="0" applyNumberFormat="1" applyFont="1" applyBorder="1" applyAlignment="1">
      <alignment horizontal="right"/>
    </xf>
    <xf numFmtId="0" fontId="0" fillId="0" borderId="10" xfId="0" applyBorder="1"/>
    <xf numFmtId="43" fontId="0" fillId="0" borderId="0" xfId="0" applyNumberFormat="1" applyBorder="1" applyAlignment="1">
      <alignment horizontal="right"/>
    </xf>
    <xf numFmtId="44" fontId="0" fillId="0" borderId="0" xfId="0" applyNumberFormat="1" applyBorder="1"/>
    <xf numFmtId="0" fontId="5" fillId="0" borderId="10" xfId="0" applyFont="1" applyBorder="1"/>
    <xf numFmtId="0" fontId="5" fillId="0" borderId="0" xfId="0" applyFont="1" applyBorder="1"/>
    <xf numFmtId="0" fontId="2" fillId="0" borderId="0" xfId="0" applyFont="1" applyBorder="1" applyAlignment="1">
      <alignment horizontal="right"/>
    </xf>
    <xf numFmtId="164" fontId="4" fillId="0" borderId="1" xfId="0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165" fontId="1" fillId="0" borderId="0" xfId="1" applyNumberFormat="1" applyFont="1" applyBorder="1" applyAlignment="1">
      <alignment horizontal="left"/>
    </xf>
    <xf numFmtId="0" fontId="0" fillId="0" borderId="0" xfId="0" applyBorder="1" applyAlignment="1">
      <alignment horizontal="right"/>
    </xf>
    <xf numFmtId="44" fontId="6" fillId="0" borderId="0" xfId="1" applyFont="1" applyBorder="1"/>
    <xf numFmtId="0" fontId="1" fillId="0" borderId="1" xfId="0" applyFont="1" applyBorder="1"/>
    <xf numFmtId="0" fontId="1" fillId="0" borderId="0" xfId="0" applyFont="1" applyBorder="1"/>
    <xf numFmtId="0" fontId="7" fillId="0" borderId="0" xfId="0" applyFont="1" applyAlignment="1" applyProtection="1">
      <alignment horizontal="left"/>
    </xf>
    <xf numFmtId="0" fontId="0" fillId="0" borderId="14" xfId="0" applyBorder="1"/>
    <xf numFmtId="0" fontId="0" fillId="0" borderId="6" xfId="0" applyBorder="1" applyAlignment="1">
      <alignment horizontal="left"/>
    </xf>
    <xf numFmtId="0" fontId="0" fillId="0" borderId="6" xfId="0" applyBorder="1"/>
    <xf numFmtId="0" fontId="1" fillId="0" borderId="7" xfId="0" applyFont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workbookViewId="0">
      <selection activeCell="I49" sqref="I49"/>
    </sheetView>
  </sheetViews>
  <sheetFormatPr defaultRowHeight="13.2" x14ac:dyDescent="0.25"/>
  <cols>
    <col min="1" max="1" width="3.5546875" customWidth="1"/>
    <col min="2" max="2" width="17.88671875" customWidth="1"/>
    <col min="3" max="3" width="15.6640625" customWidth="1"/>
    <col min="4" max="4" width="17.77734375" customWidth="1"/>
    <col min="5" max="5" width="11.77734375" customWidth="1"/>
    <col min="6" max="6" width="13" customWidth="1"/>
    <col min="7" max="7" width="13.77734375" customWidth="1"/>
    <col min="8" max="8" width="13.33203125" customWidth="1"/>
    <col min="9" max="9" width="14.33203125" customWidth="1"/>
    <col min="10" max="10" width="6" customWidth="1"/>
    <col min="11" max="11" width="18.5546875" customWidth="1"/>
    <col min="12" max="12" width="15.5546875" customWidth="1"/>
    <col min="13" max="13" width="17.5546875" customWidth="1"/>
    <col min="14" max="14" width="11.109375" customWidth="1"/>
    <col min="15" max="15" width="12.6640625" customWidth="1"/>
    <col min="16" max="16" width="13.6640625" customWidth="1"/>
    <col min="17" max="17" width="13.88671875" customWidth="1"/>
    <col min="18" max="18" width="12.21875" customWidth="1"/>
    <col min="19" max="19" width="12.6640625" bestFit="1" customWidth="1"/>
    <col min="20" max="20" width="13" customWidth="1"/>
  </cols>
  <sheetData>
    <row r="1" spans="1:1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x14ac:dyDescent="0.25">
      <c r="A2" s="3" t="s">
        <v>1</v>
      </c>
    </row>
    <row r="3" spans="1:19" x14ac:dyDescent="0.25">
      <c r="A3" s="3" t="s">
        <v>2</v>
      </c>
    </row>
    <row r="5" spans="1:19" x14ac:dyDescent="0.25">
      <c r="A5" s="4"/>
      <c r="B5" s="58" t="s">
        <v>3</v>
      </c>
      <c r="C5" s="59"/>
      <c r="D5" s="59"/>
      <c r="E5" s="59"/>
      <c r="F5" s="59"/>
      <c r="G5" s="59"/>
      <c r="H5" s="59"/>
      <c r="I5" s="60"/>
      <c r="K5" s="58" t="s">
        <v>4</v>
      </c>
      <c r="L5" s="59"/>
      <c r="M5" s="59"/>
      <c r="N5" s="59"/>
      <c r="O5" s="59"/>
      <c r="P5" s="59"/>
      <c r="Q5" s="59"/>
      <c r="R5" s="59"/>
      <c r="S5" s="60"/>
    </row>
    <row r="6" spans="1:19" x14ac:dyDescent="0.25">
      <c r="A6" s="5"/>
      <c r="B6" s="6"/>
      <c r="C6" s="61" t="s">
        <v>5</v>
      </c>
      <c r="D6" s="62"/>
      <c r="E6" s="63" t="s">
        <v>6</v>
      </c>
      <c r="F6" s="64"/>
      <c r="G6" s="64"/>
      <c r="H6" s="64"/>
      <c r="I6" s="65"/>
      <c r="K6" s="6"/>
      <c r="L6" s="61" t="s">
        <v>5</v>
      </c>
      <c r="M6" s="62"/>
      <c r="N6" s="63" t="s">
        <v>6</v>
      </c>
      <c r="O6" s="64"/>
      <c r="P6" s="64"/>
      <c r="Q6" s="64"/>
      <c r="R6" s="64"/>
      <c r="S6" s="65"/>
    </row>
    <row r="7" spans="1:19" ht="66" x14ac:dyDescent="0.25">
      <c r="A7" s="7"/>
      <c r="B7" s="8" t="s">
        <v>7</v>
      </c>
      <c r="C7" s="9" t="s">
        <v>8</v>
      </c>
      <c r="D7" s="10" t="s">
        <v>9</v>
      </c>
      <c r="E7" s="11" t="s">
        <v>10</v>
      </c>
      <c r="F7" s="12" t="s">
        <v>11</v>
      </c>
      <c r="G7" s="12" t="s">
        <v>12</v>
      </c>
      <c r="H7" s="12" t="s">
        <v>13</v>
      </c>
      <c r="I7" s="13" t="s">
        <v>14</v>
      </c>
      <c r="K7" s="8" t="s">
        <v>7</v>
      </c>
      <c r="L7" s="9" t="s">
        <v>8</v>
      </c>
      <c r="M7" s="10" t="s">
        <v>9</v>
      </c>
      <c r="N7" s="11" t="s">
        <v>10</v>
      </c>
      <c r="O7" s="12" t="s">
        <v>11</v>
      </c>
      <c r="P7" s="12" t="s">
        <v>15</v>
      </c>
      <c r="Q7" s="12" t="s">
        <v>12</v>
      </c>
      <c r="R7" s="12" t="s">
        <v>13</v>
      </c>
      <c r="S7" s="13" t="s">
        <v>14</v>
      </c>
    </row>
    <row r="8" spans="1:19" x14ac:dyDescent="0.25">
      <c r="A8" s="4"/>
      <c r="B8" s="14">
        <v>2018</v>
      </c>
      <c r="C8" s="15"/>
      <c r="D8" s="16"/>
      <c r="E8" s="15"/>
      <c r="F8" s="15"/>
      <c r="G8" s="17"/>
      <c r="H8" s="18">
        <v>27068226.010000002</v>
      </c>
      <c r="I8" s="19"/>
      <c r="K8" s="14">
        <v>2018</v>
      </c>
      <c r="L8" s="15"/>
      <c r="M8" s="16"/>
      <c r="N8" s="15"/>
      <c r="O8" s="15"/>
      <c r="P8" s="15"/>
      <c r="Q8" s="17"/>
      <c r="R8" s="18">
        <v>27068226.010000002</v>
      </c>
      <c r="S8" s="19"/>
    </row>
    <row r="9" spans="1:19" x14ac:dyDescent="0.25">
      <c r="A9" s="4"/>
      <c r="B9" s="14">
        <v>2019</v>
      </c>
      <c r="C9" s="17">
        <v>1082854.7300000002</v>
      </c>
      <c r="D9" s="20">
        <f>C9/(1.0574^(B9-2018))</f>
        <v>1024072.9430679027</v>
      </c>
      <c r="E9" s="21">
        <v>0.05</v>
      </c>
      <c r="F9" s="22">
        <f>H8</f>
        <v>27068226.010000002</v>
      </c>
      <c r="G9" s="17">
        <f>(E9*F9)+25559.55</f>
        <v>1378970.8505000002</v>
      </c>
      <c r="H9" s="18">
        <f>F9+G9</f>
        <v>28447196.8605</v>
      </c>
      <c r="I9" s="19">
        <f>G9/(1.0574^(B9-2018))</f>
        <v>1304114.668526575</v>
      </c>
      <c r="K9" s="14">
        <v>2019</v>
      </c>
      <c r="L9" s="17">
        <v>1082854.7300000002</v>
      </c>
      <c r="M9" s="20">
        <f>L9/(1.0574^(K9-2018))</f>
        <v>1024072.9430679027</v>
      </c>
      <c r="N9" s="21">
        <v>0.05</v>
      </c>
      <c r="O9" s="22">
        <f>R8</f>
        <v>27068226.010000002</v>
      </c>
      <c r="P9" s="23">
        <v>0</v>
      </c>
      <c r="Q9" s="17">
        <f>(N9*O9)+25559.55</f>
        <v>1378970.8505000002</v>
      </c>
      <c r="R9" s="18">
        <f>SUM(O9:Q9)</f>
        <v>28447196.8605</v>
      </c>
      <c r="S9" s="19">
        <f>Q9/(1.0574^(K9-2018))</f>
        <v>1304114.668526575</v>
      </c>
    </row>
    <row r="10" spans="1:19" x14ac:dyDescent="0.25">
      <c r="A10" s="4"/>
      <c r="B10" s="14">
        <v>2020</v>
      </c>
      <c r="C10" s="17">
        <v>1052530.79</v>
      </c>
      <c r="D10" s="20">
        <f t="shared" ref="D10:D32" si="0">C10/(1.0574^(B10-2018))</f>
        <v>941360.98983238265</v>
      </c>
      <c r="E10" s="21">
        <v>0.05</v>
      </c>
      <c r="F10" s="22">
        <f>H9</f>
        <v>28447196.8605</v>
      </c>
      <c r="G10" s="17">
        <f>(E10*F10)+1316.11</f>
        <v>1423675.9530250002</v>
      </c>
      <c r="H10" s="18">
        <f>F10+G10</f>
        <v>29870872.813524999</v>
      </c>
      <c r="I10" s="19">
        <f t="shared" ref="I10:I32" si="1">G10/(1.0574^(B10-2018))</f>
        <v>1273305.272466352</v>
      </c>
      <c r="K10" s="14">
        <v>2020</v>
      </c>
      <c r="L10" s="17">
        <f>1052531-36285.96-127192.87-89048.15</f>
        <v>800004.02</v>
      </c>
      <c r="M10" s="20">
        <f t="shared" ref="M10:M32" si="2">L10/(1.0574^(K10-2018))</f>
        <v>715506.45671570825</v>
      </c>
      <c r="N10" s="21">
        <v>0.05</v>
      </c>
      <c r="O10" s="22">
        <f>R9</f>
        <v>28447196.8605</v>
      </c>
      <c r="P10" s="17">
        <v>-28761258</v>
      </c>
      <c r="Q10" s="17">
        <f>(N10*O10)-((O10*N10)/365)*92</f>
        <v>1063847.2250570548</v>
      </c>
      <c r="R10" s="18">
        <f>SUM(O10:Q10)</f>
        <v>749786.08555705519</v>
      </c>
      <c r="S10" s="19">
        <f t="shared" ref="S10:S32" si="3">Q10/(1.0574^(K10-2018))</f>
        <v>951482.16691137617</v>
      </c>
    </row>
    <row r="11" spans="1:19" x14ac:dyDescent="0.25">
      <c r="A11" s="4"/>
      <c r="B11" s="14">
        <v>2021</v>
      </c>
      <c r="C11" s="17">
        <v>1029090.44</v>
      </c>
      <c r="D11" s="20">
        <f t="shared" si="0"/>
        <v>870433.55680289923</v>
      </c>
      <c r="E11" s="21">
        <v>0.04</v>
      </c>
      <c r="F11" s="22">
        <f>H10</f>
        <v>29870872.813524999</v>
      </c>
      <c r="G11" s="17">
        <f>(E11*F11)+17194.12</f>
        <v>1212029.0325410001</v>
      </c>
      <c r="H11" s="18">
        <f>F11+G11</f>
        <v>31082901.846065998</v>
      </c>
      <c r="I11" s="19">
        <f t="shared" si="1"/>
        <v>1025168.1492085764</v>
      </c>
      <c r="K11" s="14">
        <v>2021</v>
      </c>
      <c r="L11" s="17">
        <v>0</v>
      </c>
      <c r="M11" s="20">
        <f t="shared" si="2"/>
        <v>0</v>
      </c>
      <c r="N11" s="21">
        <v>0.04</v>
      </c>
      <c r="O11" s="22">
        <f>R10</f>
        <v>749786.08555705519</v>
      </c>
      <c r="P11" s="23">
        <v>0</v>
      </c>
      <c r="Q11" s="17">
        <f>(N11*O11)</f>
        <v>29991.443422282209</v>
      </c>
      <c r="R11" s="18">
        <f t="shared" ref="R11:R32" si="4">SUM(O11:Q11)</f>
        <v>779777.52897933742</v>
      </c>
      <c r="S11" s="19">
        <f t="shared" si="3"/>
        <v>25367.604009332765</v>
      </c>
    </row>
    <row r="12" spans="1:19" x14ac:dyDescent="0.25">
      <c r="A12" s="24"/>
      <c r="B12" s="14">
        <v>2022</v>
      </c>
      <c r="C12" s="25">
        <v>988477.56</v>
      </c>
      <c r="D12" s="20">
        <f t="shared" si="0"/>
        <v>790696.08836700185</v>
      </c>
      <c r="E12" s="26">
        <v>8.9999999999999998E-4</v>
      </c>
      <c r="F12" s="25">
        <f>H11</f>
        <v>31082901.846065998</v>
      </c>
      <c r="G12" s="17">
        <f>E12*F12</f>
        <v>27974.611661459396</v>
      </c>
      <c r="H12" s="18">
        <f>F12+G12</f>
        <v>31110876.457727458</v>
      </c>
      <c r="I12" s="19">
        <f t="shared" si="1"/>
        <v>22377.25661096632</v>
      </c>
      <c r="K12" s="14">
        <v>2022</v>
      </c>
      <c r="L12" s="17">
        <v>0</v>
      </c>
      <c r="M12" s="20">
        <f t="shared" si="2"/>
        <v>0</v>
      </c>
      <c r="N12" s="26">
        <v>8.9999999999999998E-4</v>
      </c>
      <c r="O12" s="25">
        <f>R11</f>
        <v>779777.52897933742</v>
      </c>
      <c r="P12" s="23">
        <v>0</v>
      </c>
      <c r="Q12" s="17">
        <f>N12*O12</f>
        <v>701.79977608140371</v>
      </c>
      <c r="R12" s="18">
        <f t="shared" si="4"/>
        <v>780479.32875541889</v>
      </c>
      <c r="S12" s="19">
        <f t="shared" si="3"/>
        <v>561.3787912033165</v>
      </c>
    </row>
    <row r="13" spans="1:19" x14ac:dyDescent="0.25">
      <c r="A13" s="24"/>
      <c r="B13" s="14">
        <f>B12+1</f>
        <v>2023</v>
      </c>
      <c r="C13" s="25">
        <v>952414.79</v>
      </c>
      <c r="D13" s="20">
        <f t="shared" si="0"/>
        <v>720492.72597384488</v>
      </c>
      <c r="E13" s="26">
        <v>1.03E-2</v>
      </c>
      <c r="F13" s="25">
        <f>H12</f>
        <v>31110876.457727458</v>
      </c>
      <c r="G13" s="17">
        <f t="shared" ref="G13:G32" si="5">E13*F13</f>
        <v>320442.0275145928</v>
      </c>
      <c r="H13" s="18">
        <f t="shared" ref="H13:H32" si="6">F13+G13</f>
        <v>31431318.48524205</v>
      </c>
      <c r="I13" s="19">
        <f t="shared" si="1"/>
        <v>242411.34466273332</v>
      </c>
      <c r="K13" s="14">
        <f>K12+1</f>
        <v>2023</v>
      </c>
      <c r="L13" s="17">
        <v>0</v>
      </c>
      <c r="M13" s="20">
        <f t="shared" si="2"/>
        <v>0</v>
      </c>
      <c r="N13" s="26">
        <v>1.03E-2</v>
      </c>
      <c r="O13" s="25">
        <f>R12</f>
        <v>780479.32875541889</v>
      </c>
      <c r="P13" s="23">
        <v>0</v>
      </c>
      <c r="Q13" s="17">
        <f t="shared" ref="Q13:Q32" si="7">N13*O13</f>
        <v>8038.9370861808147</v>
      </c>
      <c r="R13" s="18">
        <f t="shared" si="4"/>
        <v>788518.26584159967</v>
      </c>
      <c r="S13" s="19">
        <f t="shared" si="3"/>
        <v>6081.3794115425835</v>
      </c>
    </row>
    <row r="14" spans="1:19" x14ac:dyDescent="0.25">
      <c r="A14" s="24"/>
      <c r="B14" s="14">
        <f t="shared" ref="B14:B32" si="8">B13+1</f>
        <v>2024</v>
      </c>
      <c r="C14" s="25">
        <v>915415.85</v>
      </c>
      <c r="D14" s="20">
        <f t="shared" si="0"/>
        <v>654911.46200646448</v>
      </c>
      <c r="E14" s="26">
        <v>2.86E-2</v>
      </c>
      <c r="F14" s="25">
        <f t="shared" ref="F14:F32" si="9">H13</f>
        <v>31431318.48524205</v>
      </c>
      <c r="G14" s="17">
        <f t="shared" si="5"/>
        <v>898935.70867792261</v>
      </c>
      <c r="H14" s="18">
        <f t="shared" si="6"/>
        <v>32330254.193919972</v>
      </c>
      <c r="I14" s="19">
        <f t="shared" si="1"/>
        <v>643121.15550552856</v>
      </c>
      <c r="K14" s="14">
        <f t="shared" ref="K14:K32" si="10">K13+1</f>
        <v>2024</v>
      </c>
      <c r="L14" s="17">
        <v>0</v>
      </c>
      <c r="M14" s="20">
        <f t="shared" si="2"/>
        <v>0</v>
      </c>
      <c r="N14" s="26">
        <v>2.86E-2</v>
      </c>
      <c r="O14" s="25">
        <f t="shared" ref="O14:O32" si="11">R13</f>
        <v>788518.26584159967</v>
      </c>
      <c r="P14" s="23">
        <v>0</v>
      </c>
      <c r="Q14" s="17">
        <f t="shared" si="7"/>
        <v>22551.622403069752</v>
      </c>
      <c r="R14" s="18">
        <f t="shared" si="4"/>
        <v>811069.88824466942</v>
      </c>
      <c r="S14" s="19">
        <f t="shared" si="3"/>
        <v>16133.996367456552</v>
      </c>
    </row>
    <row r="15" spans="1:19" x14ac:dyDescent="0.25">
      <c r="A15" s="24"/>
      <c r="B15" s="14">
        <f t="shared" si="8"/>
        <v>2025</v>
      </c>
      <c r="C15" s="25">
        <v>884065.45</v>
      </c>
      <c r="D15" s="20">
        <f t="shared" si="0"/>
        <v>598148.85514622356</v>
      </c>
      <c r="E15" s="26">
        <v>2.86E-2</v>
      </c>
      <c r="F15" s="25">
        <f t="shared" si="9"/>
        <v>32330254.193919972</v>
      </c>
      <c r="G15" s="17">
        <f t="shared" si="5"/>
        <v>924645.26994611125</v>
      </c>
      <c r="H15" s="18">
        <f t="shared" si="6"/>
        <v>33254899.463866081</v>
      </c>
      <c r="I15" s="19">
        <f t="shared" si="1"/>
        <v>625604.71018818498</v>
      </c>
      <c r="K15" s="14">
        <f t="shared" si="10"/>
        <v>2025</v>
      </c>
      <c r="L15" s="17">
        <v>0</v>
      </c>
      <c r="M15" s="20">
        <f t="shared" si="2"/>
        <v>0</v>
      </c>
      <c r="N15" s="26">
        <v>2.86E-2</v>
      </c>
      <c r="O15" s="25">
        <f t="shared" si="11"/>
        <v>811069.88824466942</v>
      </c>
      <c r="P15" s="23">
        <v>0</v>
      </c>
      <c r="Q15" s="17">
        <f t="shared" si="7"/>
        <v>23196.598803797544</v>
      </c>
      <c r="R15" s="18">
        <f t="shared" si="4"/>
        <v>834266.48704846692</v>
      </c>
      <c r="S15" s="19">
        <f t="shared" si="3"/>
        <v>15694.56086964801</v>
      </c>
    </row>
    <row r="16" spans="1:19" x14ac:dyDescent="0.25">
      <c r="A16" s="24"/>
      <c r="B16" s="14">
        <f t="shared" si="8"/>
        <v>2026</v>
      </c>
      <c r="C16" s="25">
        <v>846714.56999999983</v>
      </c>
      <c r="D16" s="20">
        <f t="shared" si="0"/>
        <v>541779.5204984505</v>
      </c>
      <c r="E16" s="26">
        <v>2.86E-2</v>
      </c>
      <c r="F16" s="25">
        <f t="shared" si="9"/>
        <v>33254899.463866081</v>
      </c>
      <c r="G16" s="17">
        <f t="shared" si="5"/>
        <v>951090.12466656999</v>
      </c>
      <c r="H16" s="18">
        <f t="shared" si="6"/>
        <v>34205989.588532649</v>
      </c>
      <c r="I16" s="19">
        <f t="shared" si="1"/>
        <v>608565.35360276827</v>
      </c>
      <c r="K16" s="14">
        <f t="shared" si="10"/>
        <v>2026</v>
      </c>
      <c r="L16" s="17">
        <v>0</v>
      </c>
      <c r="M16" s="20">
        <f t="shared" si="2"/>
        <v>0</v>
      </c>
      <c r="N16" s="26">
        <v>2.86E-2</v>
      </c>
      <c r="O16" s="25">
        <f t="shared" si="11"/>
        <v>834266.48704846692</v>
      </c>
      <c r="P16" s="23">
        <v>0</v>
      </c>
      <c r="Q16" s="17">
        <f t="shared" si="7"/>
        <v>23860.021529586153</v>
      </c>
      <c r="R16" s="18">
        <f t="shared" si="4"/>
        <v>858126.50857805309</v>
      </c>
      <c r="S16" s="19">
        <f t="shared" si="3"/>
        <v>15267.094108681622</v>
      </c>
    </row>
    <row r="17" spans="1:19" x14ac:dyDescent="0.25">
      <c r="A17" s="24"/>
      <c r="B17" s="14">
        <f t="shared" si="8"/>
        <v>2027</v>
      </c>
      <c r="C17" s="27">
        <v>814312.71</v>
      </c>
      <c r="D17" s="20">
        <f t="shared" si="0"/>
        <v>492762.28315094049</v>
      </c>
      <c r="E17" s="26">
        <v>2.86E-2</v>
      </c>
      <c r="F17" s="25">
        <f t="shared" si="9"/>
        <v>34205989.588532649</v>
      </c>
      <c r="G17" s="17">
        <f t="shared" si="5"/>
        <v>978291.30223203381</v>
      </c>
      <c r="H17" s="18">
        <f t="shared" si="6"/>
        <v>35184280.890764683</v>
      </c>
      <c r="I17" s="19">
        <f t="shared" si="1"/>
        <v>591990.0914656776</v>
      </c>
      <c r="K17" s="14">
        <f t="shared" si="10"/>
        <v>2027</v>
      </c>
      <c r="L17" s="17">
        <v>0</v>
      </c>
      <c r="M17" s="20">
        <f t="shared" si="2"/>
        <v>0</v>
      </c>
      <c r="N17" s="26">
        <v>2.86E-2</v>
      </c>
      <c r="O17" s="25">
        <f t="shared" si="11"/>
        <v>858126.50857805309</v>
      </c>
      <c r="P17" s="23">
        <v>0</v>
      </c>
      <c r="Q17" s="17">
        <f t="shared" si="7"/>
        <v>24542.418145332318</v>
      </c>
      <c r="R17" s="18">
        <f t="shared" si="4"/>
        <v>882668.92672338546</v>
      </c>
      <c r="S17" s="19">
        <f t="shared" si="3"/>
        <v>14851.270096642633</v>
      </c>
    </row>
    <row r="18" spans="1:19" x14ac:dyDescent="0.25">
      <c r="A18" s="24"/>
      <c r="B18" s="14">
        <f t="shared" si="8"/>
        <v>2028</v>
      </c>
      <c r="C18" s="27">
        <v>765996.97</v>
      </c>
      <c r="D18" s="20">
        <f t="shared" si="0"/>
        <v>438363.10155345197</v>
      </c>
      <c r="E18" s="26">
        <v>2.86E-2</v>
      </c>
      <c r="F18" s="25">
        <f t="shared" si="9"/>
        <v>35184280.890764683</v>
      </c>
      <c r="G18" s="17">
        <f t="shared" si="5"/>
        <v>1006270.4334758699</v>
      </c>
      <c r="H18" s="18">
        <f t="shared" si="6"/>
        <v>36190551.32424055</v>
      </c>
      <c r="I18" s="19">
        <f t="shared" si="1"/>
        <v>575866.28341365233</v>
      </c>
      <c r="K18" s="14">
        <f t="shared" si="10"/>
        <v>2028</v>
      </c>
      <c r="L18" s="17">
        <v>0</v>
      </c>
      <c r="M18" s="20">
        <f t="shared" si="2"/>
        <v>0</v>
      </c>
      <c r="N18" s="26">
        <v>2.86E-2</v>
      </c>
      <c r="O18" s="25">
        <f t="shared" si="11"/>
        <v>882668.92672338546</v>
      </c>
      <c r="P18" s="23">
        <v>0</v>
      </c>
      <c r="Q18" s="17">
        <f t="shared" si="7"/>
        <v>25244.331304288826</v>
      </c>
      <c r="R18" s="18">
        <f t="shared" si="4"/>
        <v>907913.25802767428</v>
      </c>
      <c r="S18" s="19">
        <f t="shared" si="3"/>
        <v>14446.77172442464</v>
      </c>
    </row>
    <row r="19" spans="1:19" x14ac:dyDescent="0.25">
      <c r="A19" s="24"/>
      <c r="B19" s="14">
        <f t="shared" si="8"/>
        <v>2029</v>
      </c>
      <c r="C19" s="27">
        <v>722875.57000000007</v>
      </c>
      <c r="D19" s="20">
        <f t="shared" si="0"/>
        <v>391229.12742031412</v>
      </c>
      <c r="E19" s="26">
        <v>2.86E-2</v>
      </c>
      <c r="F19" s="25">
        <f t="shared" si="9"/>
        <v>36190551.32424055</v>
      </c>
      <c r="G19" s="17">
        <f t="shared" si="5"/>
        <v>1035049.7678732798</v>
      </c>
      <c r="H19" s="18">
        <f t="shared" si="6"/>
        <v>37225601.09211383</v>
      </c>
      <c r="I19" s="19">
        <f t="shared" si="1"/>
        <v>560181.63336417894</v>
      </c>
      <c r="K19" s="14">
        <f t="shared" si="10"/>
        <v>2029</v>
      </c>
      <c r="L19" s="17">
        <v>0</v>
      </c>
      <c r="M19" s="20">
        <f t="shared" si="2"/>
        <v>0</v>
      </c>
      <c r="N19" s="26">
        <v>2.86E-2</v>
      </c>
      <c r="O19" s="25">
        <f t="shared" si="11"/>
        <v>907913.25802767428</v>
      </c>
      <c r="P19" s="23">
        <v>0</v>
      </c>
      <c r="Q19" s="17">
        <f t="shared" si="7"/>
        <v>25966.319179591486</v>
      </c>
      <c r="R19" s="18">
        <f t="shared" si="4"/>
        <v>933879.57720726577</v>
      </c>
      <c r="S19" s="19">
        <f t="shared" si="3"/>
        <v>14053.290519900878</v>
      </c>
    </row>
    <row r="20" spans="1:19" x14ac:dyDescent="0.25">
      <c r="A20" s="24"/>
      <c r="B20" s="14">
        <f t="shared" si="8"/>
        <v>2030</v>
      </c>
      <c r="C20" s="27">
        <v>683694.01</v>
      </c>
      <c r="D20" s="20">
        <f t="shared" si="0"/>
        <v>349937.19163141504</v>
      </c>
      <c r="E20" s="26">
        <v>2.86E-2</v>
      </c>
      <c r="F20" s="25">
        <f t="shared" si="9"/>
        <v>37225601.09211383</v>
      </c>
      <c r="G20" s="17">
        <f t="shared" si="5"/>
        <v>1064652.1912344554</v>
      </c>
      <c r="H20" s="18">
        <f t="shared" si="6"/>
        <v>38290253.283348285</v>
      </c>
      <c r="I20" s="19">
        <f t="shared" si="1"/>
        <v>544924.18013844755</v>
      </c>
      <c r="K20" s="14">
        <f t="shared" si="10"/>
        <v>2030</v>
      </c>
      <c r="L20" s="17">
        <v>0</v>
      </c>
      <c r="M20" s="20">
        <f t="shared" si="2"/>
        <v>0</v>
      </c>
      <c r="N20" s="26">
        <v>2.86E-2</v>
      </c>
      <c r="O20" s="25">
        <f t="shared" si="11"/>
        <v>933879.57720726577</v>
      </c>
      <c r="P20" s="23">
        <v>0</v>
      </c>
      <c r="Q20" s="17">
        <f t="shared" si="7"/>
        <v>26708.955908127802</v>
      </c>
      <c r="R20" s="18">
        <f t="shared" si="4"/>
        <v>960588.5331153936</v>
      </c>
      <c r="S20" s="19">
        <f t="shared" si="3"/>
        <v>13670.526412682091</v>
      </c>
    </row>
    <row r="21" spans="1:19" x14ac:dyDescent="0.25">
      <c r="A21" s="24"/>
      <c r="B21" s="14">
        <f t="shared" si="8"/>
        <v>2031</v>
      </c>
      <c r="C21" s="27">
        <v>639141.86</v>
      </c>
      <c r="D21" s="20">
        <f t="shared" si="0"/>
        <v>309375.7601030278</v>
      </c>
      <c r="E21" s="26">
        <v>2.86E-2</v>
      </c>
      <c r="F21" s="25">
        <f t="shared" si="9"/>
        <v>38290253.283348285</v>
      </c>
      <c r="G21" s="17">
        <f t="shared" si="5"/>
        <v>1095101.243903761</v>
      </c>
      <c r="H21" s="18">
        <f t="shared" si="6"/>
        <v>39385354.527252048</v>
      </c>
      <c r="I21" s="19">
        <f t="shared" si="1"/>
        <v>530082.288339708</v>
      </c>
      <c r="K21" s="14">
        <f t="shared" si="10"/>
        <v>2031</v>
      </c>
      <c r="L21" s="17">
        <v>0</v>
      </c>
      <c r="M21" s="20">
        <f t="shared" si="2"/>
        <v>0</v>
      </c>
      <c r="N21" s="26">
        <v>2.86E-2</v>
      </c>
      <c r="O21" s="25">
        <f t="shared" si="11"/>
        <v>960588.5331153936</v>
      </c>
      <c r="P21" s="23">
        <v>0</v>
      </c>
      <c r="Q21" s="17">
        <f t="shared" si="7"/>
        <v>27472.832047100259</v>
      </c>
      <c r="R21" s="18">
        <f t="shared" si="4"/>
        <v>988061.36516249389</v>
      </c>
      <c r="S21" s="19">
        <f t="shared" si="3"/>
        <v>13298.187505281634</v>
      </c>
    </row>
    <row r="22" spans="1:19" x14ac:dyDescent="0.25">
      <c r="A22" s="24"/>
      <c r="B22" s="14">
        <f t="shared" si="8"/>
        <v>2032</v>
      </c>
      <c r="C22" s="27">
        <v>597760.51</v>
      </c>
      <c r="D22" s="20">
        <f t="shared" si="0"/>
        <v>273638.33283244784</v>
      </c>
      <c r="E22" s="26">
        <v>2.86E-2</v>
      </c>
      <c r="F22" s="25">
        <f t="shared" si="9"/>
        <v>39385354.527252048</v>
      </c>
      <c r="G22" s="17">
        <f t="shared" si="5"/>
        <v>1126421.1394794085</v>
      </c>
      <c r="H22" s="18">
        <f t="shared" si="6"/>
        <v>40511775.666731454</v>
      </c>
      <c r="I22" s="19">
        <f t="shared" si="1"/>
        <v>515644.63948006794</v>
      </c>
      <c r="K22" s="14">
        <f t="shared" si="10"/>
        <v>2032</v>
      </c>
      <c r="L22" s="17">
        <v>0</v>
      </c>
      <c r="M22" s="20">
        <f t="shared" si="2"/>
        <v>0</v>
      </c>
      <c r="N22" s="26">
        <v>2.86E-2</v>
      </c>
      <c r="O22" s="25">
        <f t="shared" si="11"/>
        <v>988061.36516249389</v>
      </c>
      <c r="P22" s="23">
        <v>0</v>
      </c>
      <c r="Q22" s="17">
        <f t="shared" si="7"/>
        <v>28258.555043647324</v>
      </c>
      <c r="R22" s="18">
        <f t="shared" si="4"/>
        <v>1016319.9202061412</v>
      </c>
      <c r="S22" s="19">
        <f t="shared" si="3"/>
        <v>12935.989850513233</v>
      </c>
    </row>
    <row r="23" spans="1:19" x14ac:dyDescent="0.25">
      <c r="A23" s="24"/>
      <c r="B23" s="14">
        <f t="shared" si="8"/>
        <v>2033</v>
      </c>
      <c r="C23" s="27">
        <v>545182.68999999994</v>
      </c>
      <c r="D23" s="20">
        <f t="shared" si="0"/>
        <v>236021.98966075512</v>
      </c>
      <c r="E23" s="26">
        <v>2.86E-2</v>
      </c>
      <c r="F23" s="25">
        <f t="shared" si="9"/>
        <v>40511775.666731454</v>
      </c>
      <c r="G23" s="17">
        <f t="shared" si="5"/>
        <v>1158636.7840685197</v>
      </c>
      <c r="H23" s="18">
        <f t="shared" si="6"/>
        <v>41670412.450799972</v>
      </c>
      <c r="I23" s="19">
        <f t="shared" si="1"/>
        <v>501600.22334896721</v>
      </c>
      <c r="K23" s="14">
        <f t="shared" si="10"/>
        <v>2033</v>
      </c>
      <c r="L23" s="17">
        <v>0</v>
      </c>
      <c r="M23" s="20">
        <f t="shared" si="2"/>
        <v>0</v>
      </c>
      <c r="N23" s="26">
        <v>2.86E-2</v>
      </c>
      <c r="O23" s="25">
        <f t="shared" si="11"/>
        <v>1016319.9202061412</v>
      </c>
      <c r="P23" s="23">
        <v>0</v>
      </c>
      <c r="Q23" s="17">
        <f t="shared" si="7"/>
        <v>29066.74971789564</v>
      </c>
      <c r="R23" s="18">
        <f t="shared" si="4"/>
        <v>1045386.6699240368</v>
      </c>
      <c r="S23" s="19">
        <f t="shared" si="3"/>
        <v>12583.657234951686</v>
      </c>
    </row>
    <row r="24" spans="1:19" x14ac:dyDescent="0.25">
      <c r="A24" s="24"/>
      <c r="B24" s="14">
        <f t="shared" si="8"/>
        <v>2034</v>
      </c>
      <c r="C24" s="27">
        <v>494632.73</v>
      </c>
      <c r="D24" s="20">
        <f t="shared" si="0"/>
        <v>202513.48774508704</v>
      </c>
      <c r="E24" s="26">
        <v>2.86E-2</v>
      </c>
      <c r="F24" s="25">
        <f t="shared" si="9"/>
        <v>41670412.450799972</v>
      </c>
      <c r="G24" s="17">
        <f t="shared" si="5"/>
        <v>1191773.7960928793</v>
      </c>
      <c r="H24" s="18">
        <f t="shared" si="6"/>
        <v>42862186.246892855</v>
      </c>
      <c r="I24" s="19">
        <f t="shared" si="1"/>
        <v>487938.32961674652</v>
      </c>
      <c r="K24" s="14">
        <f t="shared" si="10"/>
        <v>2034</v>
      </c>
      <c r="L24" s="17">
        <v>0</v>
      </c>
      <c r="M24" s="20">
        <f t="shared" si="2"/>
        <v>0</v>
      </c>
      <c r="N24" s="26">
        <v>2.86E-2</v>
      </c>
      <c r="O24" s="25">
        <f t="shared" si="11"/>
        <v>1045386.6699240368</v>
      </c>
      <c r="P24" s="23">
        <v>0</v>
      </c>
      <c r="Q24" s="17">
        <f t="shared" si="7"/>
        <v>29898.058759827454</v>
      </c>
      <c r="R24" s="18">
        <f t="shared" si="4"/>
        <v>1075284.7286838642</v>
      </c>
      <c r="S24" s="19">
        <f t="shared" si="3"/>
        <v>12240.920968291382</v>
      </c>
    </row>
    <row r="25" spans="1:19" x14ac:dyDescent="0.25">
      <c r="A25" s="24"/>
      <c r="B25" s="14">
        <f t="shared" si="8"/>
        <v>2035</v>
      </c>
      <c r="C25" s="27">
        <v>442744.72000000003</v>
      </c>
      <c r="D25" s="20">
        <f t="shared" si="0"/>
        <v>171429.35356954459</v>
      </c>
      <c r="E25" s="26">
        <v>2.86E-2</v>
      </c>
      <c r="F25" s="25">
        <f t="shared" si="9"/>
        <v>42862186.246892855</v>
      </c>
      <c r="G25" s="17">
        <f t="shared" si="5"/>
        <v>1225858.5266611357</v>
      </c>
      <c r="H25" s="18">
        <f t="shared" si="6"/>
        <v>44088044.77355399</v>
      </c>
      <c r="I25" s="19">
        <f t="shared" si="1"/>
        <v>474648.53966690518</v>
      </c>
      <c r="K25" s="14">
        <f t="shared" si="10"/>
        <v>2035</v>
      </c>
      <c r="L25" s="17">
        <v>0</v>
      </c>
      <c r="M25" s="20">
        <f t="shared" si="2"/>
        <v>0</v>
      </c>
      <c r="N25" s="26">
        <v>2.86E-2</v>
      </c>
      <c r="O25" s="25">
        <f t="shared" si="11"/>
        <v>1075284.7286838642</v>
      </c>
      <c r="P25" s="23">
        <v>0</v>
      </c>
      <c r="Q25" s="17">
        <f t="shared" si="7"/>
        <v>30753.143240358517</v>
      </c>
      <c r="R25" s="18">
        <f t="shared" si="4"/>
        <v>1106037.8719242227</v>
      </c>
      <c r="S25" s="19">
        <f t="shared" si="3"/>
        <v>11907.519678441948</v>
      </c>
    </row>
    <row r="26" spans="1:19" x14ac:dyDescent="0.25">
      <c r="A26" s="24"/>
      <c r="B26" s="14">
        <f t="shared" si="8"/>
        <v>2036</v>
      </c>
      <c r="C26" s="27">
        <v>392086.4</v>
      </c>
      <c r="D26" s="20">
        <f t="shared" si="0"/>
        <v>143573.49393073347</v>
      </c>
      <c r="E26" s="26">
        <v>2.86E-2</v>
      </c>
      <c r="F26" s="25">
        <f t="shared" si="9"/>
        <v>44088044.77355399</v>
      </c>
      <c r="G26" s="17">
        <f t="shared" si="5"/>
        <v>1260918.0805236441</v>
      </c>
      <c r="H26" s="18">
        <f t="shared" si="6"/>
        <v>45348962.854077637</v>
      </c>
      <c r="I26" s="19">
        <f t="shared" si="1"/>
        <v>461720.7186508216</v>
      </c>
      <c r="K26" s="14">
        <f t="shared" si="10"/>
        <v>2036</v>
      </c>
      <c r="L26" s="17">
        <v>0</v>
      </c>
      <c r="M26" s="20">
        <f t="shared" si="2"/>
        <v>0</v>
      </c>
      <c r="N26" s="26">
        <v>2.86E-2</v>
      </c>
      <c r="O26" s="25">
        <f t="shared" si="11"/>
        <v>1106037.8719242227</v>
      </c>
      <c r="P26" s="23">
        <v>0</v>
      </c>
      <c r="Q26" s="17">
        <f t="shared" si="7"/>
        <v>31632.683137032771</v>
      </c>
      <c r="R26" s="18">
        <f t="shared" si="4"/>
        <v>1137670.5550612553</v>
      </c>
      <c r="S26" s="19">
        <f t="shared" si="3"/>
        <v>11583.199112204833</v>
      </c>
    </row>
    <row r="27" spans="1:19" x14ac:dyDescent="0.25">
      <c r="A27" s="24"/>
      <c r="B27" s="14">
        <f t="shared" si="8"/>
        <v>2037</v>
      </c>
      <c r="C27" s="27">
        <v>337202.17000000004</v>
      </c>
      <c r="D27" s="20">
        <f t="shared" si="0"/>
        <v>116773.29784205295</v>
      </c>
      <c r="E27" s="26">
        <v>2.86E-2</v>
      </c>
      <c r="F27" s="25">
        <f t="shared" si="9"/>
        <v>45348962.854077637</v>
      </c>
      <c r="G27" s="17">
        <f t="shared" si="5"/>
        <v>1296980.3376266204</v>
      </c>
      <c r="H27" s="18">
        <f t="shared" si="6"/>
        <v>46645943.191704258</v>
      </c>
      <c r="I27" s="19">
        <f t="shared" si="1"/>
        <v>449145.00775887573</v>
      </c>
      <c r="K27" s="14">
        <f t="shared" si="10"/>
        <v>2037</v>
      </c>
      <c r="L27" s="17">
        <v>0</v>
      </c>
      <c r="M27" s="20">
        <f t="shared" si="2"/>
        <v>0</v>
      </c>
      <c r="N27" s="26">
        <v>2.86E-2</v>
      </c>
      <c r="O27" s="25">
        <f t="shared" si="11"/>
        <v>1137670.5550612553</v>
      </c>
      <c r="P27" s="23">
        <v>0</v>
      </c>
      <c r="Q27" s="17">
        <f t="shared" si="7"/>
        <v>32537.377874751903</v>
      </c>
      <c r="R27" s="18">
        <f t="shared" si="4"/>
        <v>1170207.9329360072</v>
      </c>
      <c r="S27" s="19">
        <f t="shared" si="3"/>
        <v>11267.711941378751</v>
      </c>
    </row>
    <row r="28" spans="1:19" x14ac:dyDescent="0.25">
      <c r="A28" s="24"/>
      <c r="B28" s="14">
        <f t="shared" si="8"/>
        <v>2038</v>
      </c>
      <c r="C28" s="27">
        <v>282484.69999999995</v>
      </c>
      <c r="D28" s="20">
        <f t="shared" si="0"/>
        <v>92514.287628903374</v>
      </c>
      <c r="E28" s="26">
        <v>2.86E-2</v>
      </c>
      <c r="F28" s="25">
        <f t="shared" si="9"/>
        <v>46645943.191704258</v>
      </c>
      <c r="G28" s="17">
        <f t="shared" si="5"/>
        <v>1334073.9752827417</v>
      </c>
      <c r="H28" s="18">
        <f t="shared" si="6"/>
        <v>47980017.166987002</v>
      </c>
      <c r="I28" s="19">
        <f t="shared" si="1"/>
        <v>436911.81670208019</v>
      </c>
      <c r="K28" s="14">
        <f t="shared" si="10"/>
        <v>2038</v>
      </c>
      <c r="L28" s="17">
        <v>0</v>
      </c>
      <c r="M28" s="20">
        <f t="shared" si="2"/>
        <v>0</v>
      </c>
      <c r="N28" s="26">
        <v>2.86E-2</v>
      </c>
      <c r="O28" s="25">
        <f t="shared" si="11"/>
        <v>1170207.9329360072</v>
      </c>
      <c r="P28" s="23">
        <v>0</v>
      </c>
      <c r="Q28" s="17">
        <f t="shared" si="7"/>
        <v>33467.946881969809</v>
      </c>
      <c r="R28" s="18">
        <f t="shared" si="4"/>
        <v>1203675.8798179771</v>
      </c>
      <c r="S28" s="19">
        <f t="shared" si="3"/>
        <v>10960.817574146193</v>
      </c>
    </row>
    <row r="29" spans="1:19" x14ac:dyDescent="0.25">
      <c r="A29" s="24"/>
      <c r="B29" s="14">
        <f t="shared" si="8"/>
        <v>2039</v>
      </c>
      <c r="C29" s="27">
        <v>221317</v>
      </c>
      <c r="D29" s="20">
        <f t="shared" si="0"/>
        <v>68547.141229354325</v>
      </c>
      <c r="E29" s="26">
        <v>2.86E-2</v>
      </c>
      <c r="F29" s="25">
        <f t="shared" si="9"/>
        <v>47980017.166987002</v>
      </c>
      <c r="G29" s="17">
        <f t="shared" si="5"/>
        <v>1372228.4909758284</v>
      </c>
      <c r="H29" s="18">
        <f t="shared" si="6"/>
        <v>49352245.657962829</v>
      </c>
      <c r="I29" s="19">
        <f t="shared" si="1"/>
        <v>425011.81639848667</v>
      </c>
      <c r="K29" s="14">
        <f t="shared" si="10"/>
        <v>2039</v>
      </c>
      <c r="L29" s="17">
        <v>0</v>
      </c>
      <c r="M29" s="20">
        <f t="shared" si="2"/>
        <v>0</v>
      </c>
      <c r="N29" s="26">
        <v>2.86E-2</v>
      </c>
      <c r="O29" s="25">
        <f t="shared" si="11"/>
        <v>1203675.8798179771</v>
      </c>
      <c r="P29" s="23">
        <v>0</v>
      </c>
      <c r="Q29" s="17">
        <f t="shared" si="7"/>
        <v>34425.130162794143</v>
      </c>
      <c r="R29" s="18">
        <f t="shared" si="4"/>
        <v>1238101.0099807712</v>
      </c>
      <c r="S29" s="19">
        <f t="shared" si="3"/>
        <v>10662.2819715971</v>
      </c>
    </row>
    <row r="30" spans="1:19" x14ac:dyDescent="0.25">
      <c r="A30" s="24"/>
      <c r="B30" s="14">
        <f t="shared" si="8"/>
        <v>2040</v>
      </c>
      <c r="C30" s="27">
        <v>159651.04</v>
      </c>
      <c r="D30" s="20">
        <f t="shared" si="0"/>
        <v>46763.501087938428</v>
      </c>
      <c r="E30" s="26">
        <v>2.86E-2</v>
      </c>
      <c r="F30" s="25">
        <f t="shared" si="9"/>
        <v>49352245.657962829</v>
      </c>
      <c r="G30" s="17">
        <f t="shared" si="5"/>
        <v>1411474.2258177369</v>
      </c>
      <c r="H30" s="18">
        <f t="shared" si="6"/>
        <v>50763719.883780569</v>
      </c>
      <c r="I30" s="19">
        <f t="shared" si="1"/>
        <v>413435.93185878894</v>
      </c>
      <c r="K30" s="14">
        <f t="shared" si="10"/>
        <v>2040</v>
      </c>
      <c r="L30" s="17">
        <v>0</v>
      </c>
      <c r="M30" s="20">
        <f t="shared" si="2"/>
        <v>0</v>
      </c>
      <c r="N30" s="26">
        <v>2.86E-2</v>
      </c>
      <c r="O30" s="25">
        <f t="shared" si="11"/>
        <v>1238101.0099807712</v>
      </c>
      <c r="P30" s="23">
        <v>0</v>
      </c>
      <c r="Q30" s="17">
        <f t="shared" si="7"/>
        <v>35409.688885450058</v>
      </c>
      <c r="R30" s="18">
        <f t="shared" si="4"/>
        <v>1273510.6988662214</v>
      </c>
      <c r="S30" s="19">
        <f t="shared" si="3"/>
        <v>10371.877469249839</v>
      </c>
    </row>
    <row r="31" spans="1:19" x14ac:dyDescent="0.25">
      <c r="A31" s="24"/>
      <c r="B31" s="14">
        <f t="shared" si="8"/>
        <v>2041</v>
      </c>
      <c r="C31" s="27">
        <v>97861.180000000008</v>
      </c>
      <c r="D31" s="20">
        <f t="shared" si="0"/>
        <v>27108.557501124691</v>
      </c>
      <c r="E31" s="26">
        <v>2.86E-2</v>
      </c>
      <c r="F31" s="25">
        <f t="shared" si="9"/>
        <v>50763719.883780569</v>
      </c>
      <c r="G31" s="17">
        <f t="shared" si="5"/>
        <v>1451842.3886761244</v>
      </c>
      <c r="H31" s="18">
        <f t="shared" si="6"/>
        <v>52215562.272456691</v>
      </c>
      <c r="I31" s="19">
        <f t="shared" si="1"/>
        <v>402175.33526569925</v>
      </c>
      <c r="K31" s="14">
        <f t="shared" si="10"/>
        <v>2041</v>
      </c>
      <c r="L31" s="17">
        <v>0</v>
      </c>
      <c r="M31" s="20">
        <f t="shared" si="2"/>
        <v>0</v>
      </c>
      <c r="N31" s="26">
        <v>2.86E-2</v>
      </c>
      <c r="O31" s="25">
        <f t="shared" si="11"/>
        <v>1273510.6988662214</v>
      </c>
      <c r="P31" s="23">
        <v>0</v>
      </c>
      <c r="Q31" s="17">
        <f t="shared" si="7"/>
        <v>36422.405987573933</v>
      </c>
      <c r="R31" s="18">
        <f t="shared" si="4"/>
        <v>1309933.1048537954</v>
      </c>
      <c r="S31" s="19">
        <f t="shared" si="3"/>
        <v>10089.382603433314</v>
      </c>
    </row>
    <row r="32" spans="1:19" x14ac:dyDescent="0.25">
      <c r="A32" s="24"/>
      <c r="B32" s="14">
        <f t="shared" si="8"/>
        <v>2042</v>
      </c>
      <c r="C32" s="27">
        <v>36150.6</v>
      </c>
      <c r="D32" s="20">
        <f t="shared" si="0"/>
        <v>9470.4837694866073</v>
      </c>
      <c r="E32" s="26">
        <v>2.86E-2</v>
      </c>
      <c r="F32" s="25">
        <f t="shared" si="9"/>
        <v>52215562.272456691</v>
      </c>
      <c r="G32" s="17">
        <f t="shared" si="5"/>
        <v>1493365.0809922614</v>
      </c>
      <c r="H32" s="18">
        <f t="shared" si="6"/>
        <v>53708927.35344895</v>
      </c>
      <c r="I32" s="19">
        <f t="shared" si="1"/>
        <v>391221.43924181798</v>
      </c>
      <c r="K32" s="14">
        <f t="shared" si="10"/>
        <v>2042</v>
      </c>
      <c r="L32" s="17">
        <v>0</v>
      </c>
      <c r="M32" s="20">
        <f t="shared" si="2"/>
        <v>0</v>
      </c>
      <c r="N32" s="26">
        <v>2.86E-2</v>
      </c>
      <c r="O32" s="25">
        <f t="shared" si="11"/>
        <v>1309933.1048537954</v>
      </c>
      <c r="P32" s="23">
        <v>0</v>
      </c>
      <c r="Q32" s="17">
        <f t="shared" si="7"/>
        <v>37464.086798818549</v>
      </c>
      <c r="R32" s="18">
        <f t="shared" si="4"/>
        <v>1347397.1916526139</v>
      </c>
      <c r="S32" s="19">
        <f t="shared" si="3"/>
        <v>9814.5819423978719</v>
      </c>
    </row>
    <row r="33" spans="1:20" x14ac:dyDescent="0.25">
      <c r="A33" s="24"/>
      <c r="B33" s="8"/>
      <c r="C33" s="27"/>
      <c r="D33" s="28"/>
      <c r="E33" s="26"/>
      <c r="F33" s="25"/>
      <c r="G33" s="29"/>
      <c r="H33" s="30"/>
      <c r="I33" s="19"/>
      <c r="K33" s="8"/>
      <c r="L33" s="27"/>
      <c r="M33" s="28"/>
      <c r="N33" s="26"/>
      <c r="O33" s="25"/>
      <c r="P33" s="29"/>
      <c r="Q33" s="29"/>
      <c r="R33" s="30"/>
      <c r="S33" s="19"/>
    </row>
    <row r="34" spans="1:20" ht="15" x14ac:dyDescent="0.4">
      <c r="A34" s="4"/>
      <c r="B34" s="31" t="s">
        <v>16</v>
      </c>
      <c r="C34" s="32">
        <f>SUM(C9:C33)</f>
        <v>14984659.039999999</v>
      </c>
      <c r="D34" s="33">
        <f>SUM(D9:D33)</f>
        <v>9511917.5323517453</v>
      </c>
      <c r="E34" s="34"/>
      <c r="F34" s="35" t="s">
        <v>16</v>
      </c>
      <c r="G34" s="36">
        <f>SUM(G9:G33)</f>
        <v>26640701.343448956</v>
      </c>
      <c r="H34" s="37"/>
      <c r="I34" s="38">
        <f>SUM(I9:I33)</f>
        <v>13507166.185482608</v>
      </c>
      <c r="K34" s="31" t="s">
        <v>16</v>
      </c>
      <c r="L34" s="32">
        <f>SUM(L9:L33)</f>
        <v>1882858.7500000002</v>
      </c>
      <c r="M34" s="33">
        <f>SUM(M9:M33)</f>
        <v>1739579.3997836108</v>
      </c>
      <c r="N34" s="34"/>
      <c r="O34" s="35" t="s">
        <v>16</v>
      </c>
      <c r="P34" s="39">
        <f>SUM(P9:P33)</f>
        <v>-28761258</v>
      </c>
      <c r="Q34" s="36">
        <f>SUM(Q9:Q33)</f>
        <v>3040429.1816526139</v>
      </c>
      <c r="R34" s="37"/>
      <c r="S34" s="38">
        <f>SUM(S9:S33)</f>
        <v>2529440.8356013545</v>
      </c>
    </row>
    <row r="35" spans="1:20" x14ac:dyDescent="0.25">
      <c r="B35" s="40" t="s">
        <v>17</v>
      </c>
      <c r="C35" s="41"/>
      <c r="D35" s="41"/>
      <c r="E35" s="41"/>
      <c r="F35" s="41"/>
      <c r="G35" s="41"/>
      <c r="H35" s="42"/>
      <c r="I35" s="4"/>
      <c r="K35" s="40" t="s">
        <v>17</v>
      </c>
      <c r="L35" s="41"/>
      <c r="M35" s="41"/>
      <c r="N35" s="41"/>
      <c r="O35" s="41"/>
      <c r="P35" s="41"/>
      <c r="Q35" s="41"/>
      <c r="R35" s="42"/>
      <c r="S35" s="4"/>
    </row>
    <row r="36" spans="1:20" x14ac:dyDescent="0.25">
      <c r="B36" s="40" t="s">
        <v>18</v>
      </c>
      <c r="C36" s="41"/>
      <c r="D36" s="41"/>
      <c r="E36" s="41"/>
      <c r="F36" s="41"/>
      <c r="G36" s="41"/>
      <c r="H36" s="2"/>
      <c r="I36" s="4"/>
      <c r="K36" s="40" t="s">
        <v>19</v>
      </c>
      <c r="L36" s="41"/>
      <c r="M36" s="41"/>
      <c r="N36" s="41"/>
      <c r="O36" s="41"/>
      <c r="P36" s="41"/>
      <c r="Q36" s="41"/>
      <c r="R36" s="2"/>
      <c r="S36" s="4"/>
    </row>
    <row r="37" spans="1:20" x14ac:dyDescent="0.25">
      <c r="B37" s="40" t="s">
        <v>20</v>
      </c>
      <c r="C37" s="2"/>
      <c r="D37" s="42"/>
      <c r="E37" s="2"/>
      <c r="F37" s="2"/>
      <c r="G37" s="2"/>
      <c r="H37" s="2"/>
      <c r="I37" s="4"/>
      <c r="K37" s="40" t="s">
        <v>21</v>
      </c>
      <c r="L37" s="2"/>
      <c r="M37" s="42"/>
      <c r="N37" s="2"/>
      <c r="O37" s="2"/>
      <c r="P37" s="2"/>
      <c r="Q37" s="2"/>
      <c r="R37" s="2"/>
      <c r="S37" s="4"/>
    </row>
    <row r="38" spans="1:20" x14ac:dyDescent="0.25">
      <c r="B38" s="40" t="s">
        <v>22</v>
      </c>
      <c r="C38" s="2"/>
      <c r="D38" s="42"/>
      <c r="E38" s="2"/>
      <c r="F38" s="2"/>
      <c r="G38" s="2"/>
      <c r="H38" s="2"/>
      <c r="I38" s="4"/>
      <c r="K38" s="40" t="s">
        <v>22</v>
      </c>
      <c r="L38" s="2"/>
      <c r="M38" s="42"/>
      <c r="N38" s="2"/>
      <c r="O38" s="2"/>
      <c r="P38" s="2"/>
      <c r="Q38" s="2"/>
      <c r="R38" s="2"/>
      <c r="S38" s="4"/>
    </row>
    <row r="39" spans="1:20" x14ac:dyDescent="0.25">
      <c r="B39" s="40" t="s">
        <v>23</v>
      </c>
      <c r="C39" s="2"/>
      <c r="D39" s="42"/>
      <c r="E39" s="2"/>
      <c r="F39" s="2"/>
      <c r="G39" s="2"/>
      <c r="H39" s="2"/>
      <c r="I39" s="4"/>
      <c r="K39" s="40" t="s">
        <v>23</v>
      </c>
      <c r="L39" s="2"/>
      <c r="M39" s="42"/>
      <c r="N39" s="2"/>
      <c r="O39" s="2"/>
      <c r="P39" s="2"/>
      <c r="Q39" s="2"/>
      <c r="R39" s="2"/>
      <c r="S39" s="4"/>
    </row>
    <row r="40" spans="1:20" x14ac:dyDescent="0.25">
      <c r="B40" s="40" t="s">
        <v>24</v>
      </c>
      <c r="C40" s="2"/>
      <c r="D40" s="42"/>
      <c r="E40" s="2"/>
      <c r="F40" s="2"/>
      <c r="G40" s="2"/>
      <c r="H40" s="2"/>
      <c r="I40" s="4"/>
      <c r="K40" s="40" t="s">
        <v>24</v>
      </c>
      <c r="L40" s="2"/>
      <c r="M40" s="42"/>
      <c r="N40" s="2"/>
      <c r="O40" s="2"/>
      <c r="P40" s="2"/>
      <c r="Q40" s="2"/>
      <c r="R40" s="2"/>
      <c r="S40" s="4"/>
    </row>
    <row r="41" spans="1:20" x14ac:dyDescent="0.25">
      <c r="B41" s="40"/>
      <c r="C41" s="2"/>
      <c r="D41" s="42"/>
      <c r="E41" s="2"/>
      <c r="F41" s="2"/>
      <c r="G41" s="2"/>
      <c r="H41" s="2"/>
      <c r="I41" s="4"/>
      <c r="K41" s="40"/>
      <c r="L41" s="2"/>
      <c r="M41" s="42"/>
      <c r="N41" s="2"/>
      <c r="O41" s="2"/>
      <c r="P41" s="2"/>
      <c r="Q41" s="2"/>
      <c r="R41" s="2"/>
      <c r="S41" s="4"/>
    </row>
    <row r="42" spans="1:20" ht="15" x14ac:dyDescent="0.4">
      <c r="B42" s="43" t="s">
        <v>25</v>
      </c>
      <c r="C42" s="44" t="s">
        <v>10</v>
      </c>
      <c r="D42" s="44" t="s">
        <v>30</v>
      </c>
      <c r="E42" s="2"/>
      <c r="F42" s="2"/>
      <c r="G42" s="2"/>
      <c r="H42" s="45" t="s">
        <v>26</v>
      </c>
      <c r="I42" s="46">
        <f>SUM(I34-D34)</f>
        <v>3995248.6531308629</v>
      </c>
      <c r="K42" s="43" t="s">
        <v>25</v>
      </c>
      <c r="L42" s="44" t="s">
        <v>10</v>
      </c>
      <c r="M42" s="44" t="s">
        <v>30</v>
      </c>
      <c r="N42" s="2"/>
      <c r="O42" s="2"/>
      <c r="P42" s="2"/>
      <c r="Q42" s="2"/>
      <c r="R42" s="45" t="s">
        <v>26</v>
      </c>
      <c r="S42" s="46">
        <f>SUM(S34-M34)</f>
        <v>789861.43581774365</v>
      </c>
    </row>
    <row r="43" spans="1:20" x14ac:dyDescent="0.25">
      <c r="B43" s="40" t="s">
        <v>27</v>
      </c>
      <c r="C43" s="47">
        <v>3.4550000000000001</v>
      </c>
      <c r="D43" s="25">
        <v>4178148.12</v>
      </c>
      <c r="E43" s="2"/>
      <c r="F43" s="2"/>
      <c r="G43" s="2"/>
      <c r="H43" s="2"/>
      <c r="I43" s="4"/>
      <c r="K43" s="40" t="s">
        <v>27</v>
      </c>
      <c r="L43" s="47">
        <v>3.4550000000000001</v>
      </c>
      <c r="M43" s="25">
        <v>4178148.12</v>
      </c>
      <c r="N43" s="2"/>
      <c r="O43" s="2"/>
      <c r="P43" s="2"/>
      <c r="Q43" s="2"/>
      <c r="R43" s="2"/>
      <c r="S43" s="4"/>
    </row>
    <row r="44" spans="1:20" ht="15" x14ac:dyDescent="0.4">
      <c r="B44" s="40" t="s">
        <v>28</v>
      </c>
      <c r="C44" s="48">
        <v>3.6989999999999998</v>
      </c>
      <c r="D44" s="25">
        <v>13679546.82</v>
      </c>
      <c r="E44" s="2"/>
      <c r="F44" s="49"/>
      <c r="G44" s="49"/>
      <c r="H44" s="50"/>
      <c r="I44" s="51"/>
      <c r="J44" s="52"/>
      <c r="K44" s="40" t="s">
        <v>28</v>
      </c>
      <c r="L44" s="48">
        <v>3.6989999999999998</v>
      </c>
      <c r="M44" s="25">
        <v>13679546.82</v>
      </c>
      <c r="N44" s="2"/>
      <c r="O44" s="49"/>
      <c r="P44" s="49"/>
      <c r="Q44" s="49"/>
      <c r="R44" s="50"/>
      <c r="S44" s="51"/>
      <c r="T44" s="53"/>
    </row>
    <row r="45" spans="1:20" ht="13.8" x14ac:dyDescent="0.3">
      <c r="B45" s="54" t="s">
        <v>29</v>
      </c>
      <c r="C45" s="55">
        <v>3.2490000000000001</v>
      </c>
      <c r="D45" s="29">
        <v>10903562.689999999</v>
      </c>
      <c r="E45" s="56"/>
      <c r="F45" s="56"/>
      <c r="G45" s="56"/>
      <c r="H45" s="56"/>
      <c r="I45" s="57"/>
      <c r="J45" s="52"/>
      <c r="K45" s="54" t="s">
        <v>29</v>
      </c>
      <c r="L45" s="55">
        <v>3.2490000000000001</v>
      </c>
      <c r="M45" s="29">
        <v>10903562.689999999</v>
      </c>
      <c r="N45" s="56"/>
      <c r="O45" s="56"/>
      <c r="P45" s="56"/>
      <c r="Q45" s="56"/>
      <c r="R45" s="56"/>
      <c r="S45" s="57"/>
      <c r="T45" s="53"/>
    </row>
    <row r="46" spans="1:20" ht="13.8" x14ac:dyDescent="0.3">
      <c r="R46" s="53"/>
      <c r="S46" s="53"/>
    </row>
  </sheetData>
  <mergeCells count="6">
    <mergeCell ref="B5:I5"/>
    <mergeCell ref="K5:S5"/>
    <mergeCell ref="C6:D6"/>
    <mergeCell ref="E6:I6"/>
    <mergeCell ref="L6:M6"/>
    <mergeCell ref="N6:S6"/>
  </mergeCells>
  <pageMargins left="0.7" right="0.7" top="0.75" bottom="0.75" header="0.3" footer="0.3"/>
  <pageSetup paperSize="5"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NPV</vt:lpstr>
      <vt:lpstr>NPV!Print_Area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Herrman</dc:creator>
  <cp:lastModifiedBy>Michelle Herrman</cp:lastModifiedBy>
  <cp:lastPrinted>2022-02-21T18:46:38Z</cp:lastPrinted>
  <dcterms:created xsi:type="dcterms:W3CDTF">2022-02-21T17:10:21Z</dcterms:created>
  <dcterms:modified xsi:type="dcterms:W3CDTF">2022-02-22T19:04:28Z</dcterms:modified>
</cp:coreProperties>
</file>