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2021 Rate Increase Application\Data Requests\DR3\"/>
    </mc:Choice>
  </mc:AlternateContent>
  <bookViews>
    <workbookView xWindow="-120" yWindow="-120" windowWidth="20730" windowHeight="11160"/>
  </bookViews>
  <sheets>
    <sheet name="Response 6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B20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C19" i="1"/>
  <c r="D19" i="1"/>
  <c r="E19" i="1"/>
  <c r="F19" i="1"/>
  <c r="G19" i="1"/>
  <c r="B19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C16" i="1"/>
  <c r="D16" i="1"/>
  <c r="E16" i="1"/>
  <c r="F16" i="1"/>
  <c r="G16" i="1"/>
  <c r="B16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C11" i="1"/>
  <c r="D11" i="1"/>
  <c r="E11" i="1"/>
  <c r="F11" i="1"/>
  <c r="G11" i="1"/>
  <c r="C10" i="1"/>
  <c r="D10" i="1"/>
  <c r="E10" i="1"/>
  <c r="F10" i="1"/>
  <c r="G10" i="1"/>
  <c r="B11" i="1"/>
  <c r="B10" i="1"/>
  <c r="U18" i="1"/>
  <c r="V18" i="1"/>
  <c r="I18" i="1"/>
  <c r="J18" i="1"/>
  <c r="K18" i="1"/>
  <c r="L18" i="1"/>
  <c r="M18" i="1"/>
  <c r="N18" i="1"/>
  <c r="O18" i="1"/>
  <c r="P18" i="1"/>
  <c r="Q18" i="1"/>
  <c r="R18" i="1"/>
  <c r="S18" i="1"/>
  <c r="T18" i="1"/>
  <c r="J15" i="1"/>
  <c r="K15" i="1"/>
  <c r="L15" i="1"/>
  <c r="M15" i="1"/>
  <c r="N15" i="1"/>
  <c r="O15" i="1"/>
  <c r="P15" i="1"/>
  <c r="Q15" i="1"/>
  <c r="R15" i="1"/>
  <c r="S15" i="1"/>
  <c r="T15" i="1"/>
  <c r="I15" i="1"/>
  <c r="M9" i="1"/>
  <c r="N9" i="1"/>
  <c r="O9" i="1"/>
  <c r="P9" i="1"/>
  <c r="Q9" i="1"/>
  <c r="R9" i="1"/>
  <c r="S9" i="1"/>
  <c r="T9" i="1"/>
  <c r="J9" i="1"/>
  <c r="K9" i="1"/>
  <c r="L9" i="1"/>
  <c r="I9" i="1"/>
  <c r="B18" i="1" l="1"/>
  <c r="H18" i="1"/>
  <c r="G18" i="1"/>
  <c r="F18" i="1"/>
  <c r="E18" i="1"/>
  <c r="D18" i="1"/>
  <c r="C18" i="1"/>
  <c r="H15" i="1"/>
  <c r="U15" i="1" s="1"/>
  <c r="G15" i="1"/>
  <c r="F15" i="1"/>
  <c r="E15" i="1"/>
  <c r="D15" i="1"/>
  <c r="C15" i="1"/>
  <c r="B15" i="1"/>
  <c r="H14" i="1"/>
  <c r="U14" i="1" s="1"/>
  <c r="H13" i="1"/>
  <c r="U13" i="1" s="1"/>
  <c r="H9" i="1"/>
  <c r="U9" i="1" s="1"/>
  <c r="G9" i="1"/>
  <c r="F9" i="1"/>
  <c r="E9" i="1"/>
  <c r="D9" i="1"/>
  <c r="C9" i="1"/>
  <c r="B9" i="1"/>
  <c r="H8" i="1"/>
  <c r="U8" i="1" s="1"/>
  <c r="H7" i="1"/>
  <c r="B7" i="1"/>
  <c r="V20" i="1"/>
  <c r="U20" i="1"/>
  <c r="V19" i="1"/>
  <c r="U19" i="1"/>
  <c r="V16" i="1"/>
  <c r="U16" i="1"/>
  <c r="V15" i="1"/>
  <c r="V14" i="1"/>
  <c r="V13" i="1"/>
  <c r="V11" i="1"/>
  <c r="U11" i="1"/>
  <c r="V10" i="1"/>
  <c r="U10" i="1"/>
  <c r="V9" i="1"/>
  <c r="V8" i="1"/>
  <c r="V7" i="1"/>
  <c r="U7" i="1" l="1"/>
</calcChain>
</file>

<file path=xl/sharedStrings.xml><?xml version="1.0" encoding="utf-8"?>
<sst xmlns="http://schemas.openxmlformats.org/spreadsheetml/2006/main" count="54" uniqueCount="36">
  <si>
    <t>Schedule I</t>
  </si>
  <si>
    <t>South Kentucky Rural Electric Cooperative Corporation Case No. 2021-00407</t>
  </si>
  <si>
    <t>Analysis of Compensation and Benefit Data, in gross dollars For the Period 4/1/19-3/31/20</t>
  </si>
  <si>
    <r>
      <t xml:space="preserve">Compensation by Category </t>
    </r>
    <r>
      <rPr>
        <sz val="6"/>
        <color theme="1"/>
        <rFont val="Arial"/>
        <family val="2"/>
      </rPr>
      <t>(1)</t>
    </r>
  </si>
  <si>
    <t>Subtotal All Compensation</t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</si>
  <si>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Healthcare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</si>
  <si>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Dental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</si>
  <si>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Vision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</si>
  <si>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Life &amp; AD&amp;D Insurance</t>
    </r>
  </si>
  <si>
    <r>
      <t xml:space="preserve">Benefit Type </t>
    </r>
    <r>
      <rPr>
        <sz val="6"/>
        <color theme="1"/>
        <rFont val="Arial"/>
        <family val="2"/>
      </rPr>
      <t xml:space="preserve">(2)
</t>
    </r>
    <r>
      <rPr>
        <sz val="9"/>
        <color theme="1"/>
        <rFont val="Arial"/>
        <family val="2"/>
      </rPr>
      <t>Defined Benefit</t>
    </r>
  </si>
  <si>
    <t>Defined Contribution Plan – Utility Contribution</t>
  </si>
  <si>
    <r>
      <t xml:space="preserve">Other </t>
    </r>
    <r>
      <rPr>
        <sz val="6"/>
        <color theme="1"/>
        <rFont val="Arial"/>
        <family val="2"/>
      </rPr>
      <t>(3)</t>
    </r>
  </si>
  <si>
    <t>Total Compensation and Benefits</t>
  </si>
  <si>
    <t>Employee Categories</t>
  </si>
  <si>
    <t>Regular Wages</t>
  </si>
  <si>
    <t>Overtime Wages</t>
  </si>
  <si>
    <t>Excess Vacation Pay</t>
  </si>
  <si>
    <t>Standby/Dispatch</t>
  </si>
  <si>
    <t>Bonus Pay</t>
  </si>
  <si>
    <t>Other Income</t>
  </si>
  <si>
    <t>Utility</t>
  </si>
  <si>
    <t>Employee</t>
  </si>
  <si>
    <t>Corporate Officers (Individually)</t>
  </si>
  <si>
    <t>President &amp; CEO</t>
  </si>
  <si>
    <t>VP of Engineering &amp; Operations</t>
  </si>
  <si>
    <t>Corporate Officers (Collectively)</t>
  </si>
  <si>
    <t>Total Amount</t>
  </si>
  <si>
    <t>Total KY Jurisdictional</t>
  </si>
  <si>
    <t>Exempt</t>
  </si>
  <si>
    <t>Non-Exempt</t>
  </si>
  <si>
    <t>Total for All Categories</t>
  </si>
  <si>
    <t>Total Amounts</t>
  </si>
  <si>
    <r>
      <t>(1)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 Use additional columns as necessary.</t>
    </r>
  </si>
  <si>
    <r>
      <t>(2)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columns as necessary. Provide utility and Employee contributions for each benefit type.</t>
    </r>
  </si>
  <si>
    <r>
      <t>(3)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Specify.  Use additional columns as necessary.</t>
    </r>
  </si>
  <si>
    <r>
      <t>(4)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Specify as directed in Item 33. Use additional rows as necessary. Provide total company and jurisdictional operations separately for each category.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</si>
</sst>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medium">
        <color rgb="FF000000"/>
      </right>
      <top style="thin">
        <color indexed="64"/>
      </top>
      <bottom style="double">
        <color indexed="64"/>
      </bottom>
      <diagonal/>
    </border>
    <border>
      <left/>
      <right style="double">
        <color rgb="FF000000"/>
      </right>
      <top style="thin">
        <color indexed="64"/>
      </top>
      <bottom style="double">
        <color indexed="64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indexed="64"/>
      </bottom>
      <diagonal/>
    </border>
    <border>
      <left/>
      <right style="double">
        <color rgb="FF000000"/>
      </right>
      <top style="medium">
        <color rgb="FF000000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9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2" fillId="0" borderId="15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1"/>
    </xf>
    <xf numFmtId="0" fontId="2" fillId="0" borderId="16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vertical="center" wrapText="1"/>
    </xf>
    <xf numFmtId="164" fontId="3" fillId="0" borderId="18" xfId="0" applyNumberFormat="1" applyFont="1" applyBorder="1" applyAlignment="1">
      <alignment vertical="center" wrapText="1"/>
    </xf>
    <xf numFmtId="164" fontId="3" fillId="0" borderId="19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164" fontId="3" fillId="0" borderId="18" xfId="1" applyNumberFormat="1" applyFont="1" applyBorder="1" applyAlignment="1">
      <alignment vertical="center" wrapText="1"/>
    </xf>
    <xf numFmtId="164" fontId="3" fillId="0" borderId="19" xfId="1" applyNumberFormat="1" applyFont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164" fontId="3" fillId="2" borderId="18" xfId="0" applyNumberFormat="1" applyFont="1" applyFill="1" applyBorder="1" applyAlignment="1">
      <alignment vertical="center" wrapText="1"/>
    </xf>
    <xf numFmtId="164" fontId="3" fillId="2" borderId="18" xfId="1" applyNumberFormat="1" applyFont="1" applyFill="1" applyBorder="1" applyAlignment="1">
      <alignment vertical="center" wrapText="1"/>
    </xf>
    <xf numFmtId="164" fontId="3" fillId="2" borderId="19" xfId="1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horizontal="right" vertical="center" wrapText="1"/>
    </xf>
    <xf numFmtId="164" fontId="3" fillId="0" borderId="20" xfId="0" applyNumberFormat="1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164" fontId="3" fillId="2" borderId="21" xfId="0" applyNumberFormat="1" applyFont="1" applyFill="1" applyBorder="1" applyAlignment="1">
      <alignment vertical="center" wrapText="1"/>
    </xf>
    <xf numFmtId="164" fontId="3" fillId="2" borderId="22" xfId="1" applyNumberFormat="1" applyFont="1" applyFill="1" applyBorder="1" applyAlignment="1">
      <alignment vertical="center" wrapText="1"/>
    </xf>
    <xf numFmtId="164" fontId="3" fillId="2" borderId="23" xfId="1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" fontId="0" fillId="0" borderId="0" xfId="0" quotePrefix="1" applyNumberFormat="1"/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 indent="4"/>
    </xf>
    <xf numFmtId="0" fontId="2" fillId="0" borderId="10" xfId="0" applyFont="1" applyBorder="1" applyAlignment="1">
      <alignment horizontal="left" vertical="center" wrapText="1" indent="4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vertical="center" wrapText="1"/>
    </xf>
    <xf numFmtId="43" fontId="3" fillId="2" borderId="18" xfId="2" applyFont="1" applyFill="1" applyBorder="1" applyAlignment="1">
      <alignment vertical="center" wrapText="1"/>
    </xf>
    <xf numFmtId="43" fontId="3" fillId="0" borderId="18" xfId="2" applyFont="1" applyBorder="1" applyAlignment="1">
      <alignment vertical="center" wrapText="1"/>
    </xf>
    <xf numFmtId="43" fontId="3" fillId="0" borderId="20" xfId="2" applyFont="1" applyBorder="1" applyAlignment="1">
      <alignment vertical="center" wrapText="1"/>
    </xf>
    <xf numFmtId="43" fontId="3" fillId="2" borderId="20" xfId="2" applyFont="1" applyFill="1" applyBorder="1" applyAlignment="1">
      <alignment vertical="center" wrapText="1"/>
    </xf>
    <xf numFmtId="43" fontId="3" fillId="2" borderId="21" xfId="2" applyFont="1" applyFill="1" applyBorder="1" applyAlignment="1">
      <alignment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tabSelected="1" workbookViewId="0">
      <selection activeCell="Q23" sqref="Q23"/>
    </sheetView>
  </sheetViews>
  <sheetFormatPr defaultRowHeight="15" x14ac:dyDescent="0.25"/>
  <cols>
    <col min="1" max="1" width="21.42578125" customWidth="1"/>
    <col min="2" max="7" width="18.7109375" customWidth="1"/>
    <col min="8" max="8" width="15.42578125" customWidth="1"/>
    <col min="9" max="9" width="14.28515625" bestFit="1" customWidth="1"/>
    <col min="10" max="10" width="12.7109375" customWidth="1"/>
    <col min="11" max="11" width="13.42578125" customWidth="1"/>
    <col min="12" max="12" width="12.7109375" customWidth="1"/>
    <col min="13" max="13" width="13.42578125" customWidth="1"/>
    <col min="14" max="14" width="12.7109375" customWidth="1"/>
    <col min="15" max="15" width="13.42578125" customWidth="1"/>
    <col min="16" max="16" width="12.7109375" customWidth="1"/>
    <col min="17" max="17" width="14.28515625" bestFit="1" customWidth="1"/>
    <col min="18" max="18" width="12.7109375" customWidth="1"/>
    <col min="19" max="19" width="12.42578125" bestFit="1" customWidth="1"/>
    <col min="20" max="20" width="10.5703125" customWidth="1"/>
    <col min="21" max="21" width="15.42578125" bestFit="1" customWidth="1"/>
    <col min="22" max="22" width="12.42578125" bestFit="1" customWidth="1"/>
  </cols>
  <sheetData>
    <row r="1" spans="1:22" ht="15.75" thickTop="1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x14ac:dyDescent="0.25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6"/>
    </row>
    <row r="3" spans="1:22" ht="15.75" thickBot="1" x14ac:dyDescent="0.3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9"/>
    </row>
    <row r="4" spans="1:22" ht="45.75" thickTop="1" x14ac:dyDescent="0.25">
      <c r="A4" s="1"/>
      <c r="B4" s="2" t="s">
        <v>3</v>
      </c>
      <c r="C4" s="2" t="s">
        <v>3</v>
      </c>
      <c r="D4" s="2" t="s">
        <v>3</v>
      </c>
      <c r="E4" s="2" t="s">
        <v>3</v>
      </c>
      <c r="F4" s="2" t="s">
        <v>3</v>
      </c>
      <c r="G4" s="2" t="s">
        <v>3</v>
      </c>
      <c r="H4" s="2" t="s">
        <v>4</v>
      </c>
      <c r="I4" s="40" t="s">
        <v>5</v>
      </c>
      <c r="J4" s="41"/>
      <c r="K4" s="40" t="s">
        <v>6</v>
      </c>
      <c r="L4" s="41"/>
      <c r="M4" s="40" t="s">
        <v>7</v>
      </c>
      <c r="N4" s="41"/>
      <c r="O4" s="40" t="s">
        <v>8</v>
      </c>
      <c r="P4" s="41"/>
      <c r="Q4" s="40" t="s">
        <v>9</v>
      </c>
      <c r="R4" s="41"/>
      <c r="S4" s="3" t="s">
        <v>10</v>
      </c>
      <c r="T4" s="2" t="s">
        <v>11</v>
      </c>
      <c r="U4" s="42" t="s">
        <v>12</v>
      </c>
      <c r="V4" s="43"/>
    </row>
    <row r="5" spans="1:22" ht="15.75" thickBot="1" x14ac:dyDescent="0.3">
      <c r="A5" s="4" t="s">
        <v>13</v>
      </c>
      <c r="B5" s="5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7"/>
      <c r="I5" s="8" t="s">
        <v>20</v>
      </c>
      <c r="J5" s="9" t="s">
        <v>21</v>
      </c>
      <c r="K5" s="8" t="s">
        <v>20</v>
      </c>
      <c r="L5" s="9" t="s">
        <v>21</v>
      </c>
      <c r="M5" s="8" t="s">
        <v>20</v>
      </c>
      <c r="N5" s="9" t="s">
        <v>21</v>
      </c>
      <c r="O5" s="8" t="s">
        <v>20</v>
      </c>
      <c r="P5" s="9" t="s">
        <v>21</v>
      </c>
      <c r="Q5" s="8" t="s">
        <v>20</v>
      </c>
      <c r="R5" s="9" t="s">
        <v>21</v>
      </c>
      <c r="S5" s="7"/>
      <c r="T5" s="7"/>
      <c r="U5" s="8" t="s">
        <v>20</v>
      </c>
      <c r="V5" s="10" t="s">
        <v>21</v>
      </c>
    </row>
    <row r="6" spans="1:22" ht="25.5" thickTop="1" thickBot="1" x14ac:dyDescent="0.3">
      <c r="A6" s="11" t="s">
        <v>22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3"/>
    </row>
    <row r="7" spans="1:22" ht="15.75" thickBot="1" x14ac:dyDescent="0.3">
      <c r="A7" s="14" t="s">
        <v>23</v>
      </c>
      <c r="B7" s="12">
        <f>36357.59+61542.4</f>
        <v>97899.989999999991</v>
      </c>
      <c r="C7" s="46">
        <v>0</v>
      </c>
      <c r="D7" s="46">
        <v>0</v>
      </c>
      <c r="E7" s="46">
        <v>0</v>
      </c>
      <c r="F7" s="46">
        <v>0</v>
      </c>
      <c r="G7" s="46">
        <v>0</v>
      </c>
      <c r="H7" s="12">
        <f>B7+C7+D7+E7+F7+G7</f>
        <v>97899.989999999991</v>
      </c>
      <c r="I7" s="15">
        <v>5756.08</v>
      </c>
      <c r="J7" s="15">
        <v>1073.4000000000001</v>
      </c>
      <c r="K7" s="15">
        <v>131.19999999999999</v>
      </c>
      <c r="L7" s="15">
        <v>131.30000000000001</v>
      </c>
      <c r="M7" s="15"/>
      <c r="N7" s="15">
        <v>50.400000000000006</v>
      </c>
      <c r="O7" s="15">
        <v>599.04</v>
      </c>
      <c r="P7" s="15"/>
      <c r="Q7" s="15">
        <v>24884.399999999998</v>
      </c>
      <c r="R7" s="15"/>
      <c r="S7" s="15">
        <v>1873.37</v>
      </c>
      <c r="T7" s="15"/>
      <c r="U7" s="15">
        <f>H7+I7+K7+M7+O7+Q7+S7</f>
        <v>131144.07999999999</v>
      </c>
      <c r="V7" s="16">
        <f>J7+L7+N7+P7+R7</f>
        <v>1255.1000000000001</v>
      </c>
    </row>
    <row r="8" spans="1:22" ht="24.75" thickBot="1" x14ac:dyDescent="0.3">
      <c r="A8" s="14" t="s">
        <v>24</v>
      </c>
      <c r="B8" s="12">
        <v>167942.56</v>
      </c>
      <c r="C8" s="46">
        <v>0</v>
      </c>
      <c r="D8" s="46">
        <v>0</v>
      </c>
      <c r="E8" s="46">
        <v>0</v>
      </c>
      <c r="F8" s="46">
        <v>0</v>
      </c>
      <c r="G8" s="46">
        <v>0</v>
      </c>
      <c r="H8" s="12">
        <f>B8+C8+D8+E8+F8+G8</f>
        <v>167942.56</v>
      </c>
      <c r="I8" s="15">
        <v>19195.590000000004</v>
      </c>
      <c r="J8" s="15">
        <v>4987.4400000000005</v>
      </c>
      <c r="K8" s="15">
        <v>541.23000000000013</v>
      </c>
      <c r="L8" s="15">
        <v>541.31000000000006</v>
      </c>
      <c r="M8" s="15"/>
      <c r="N8" s="15">
        <v>195.36</v>
      </c>
      <c r="O8" s="15">
        <v>982.02</v>
      </c>
      <c r="P8" s="15"/>
      <c r="Q8" s="15">
        <v>40013.469999999994</v>
      </c>
      <c r="R8" s="15"/>
      <c r="S8" s="15">
        <v>3312.57</v>
      </c>
      <c r="T8" s="15"/>
      <c r="U8" s="15">
        <f>H8+I8+K8+M8+O8+Q8+S8</f>
        <v>231987.44</v>
      </c>
      <c r="V8" s="16">
        <f>J8+L8+N8+P8+R8</f>
        <v>5724.1100000000006</v>
      </c>
    </row>
    <row r="9" spans="1:22" ht="24.75" thickBot="1" x14ac:dyDescent="0.3">
      <c r="A9" s="17" t="s">
        <v>25</v>
      </c>
      <c r="B9" s="18">
        <f>B7+B8</f>
        <v>265842.55</v>
      </c>
      <c r="C9" s="45">
        <f t="shared" ref="C9:H9" si="0">C7+C8</f>
        <v>0</v>
      </c>
      <c r="D9" s="45">
        <f t="shared" si="0"/>
        <v>0</v>
      </c>
      <c r="E9" s="45">
        <f t="shared" si="0"/>
        <v>0</v>
      </c>
      <c r="F9" s="45">
        <f t="shared" si="0"/>
        <v>0</v>
      </c>
      <c r="G9" s="45">
        <f t="shared" si="0"/>
        <v>0</v>
      </c>
      <c r="H9" s="18">
        <f t="shared" si="0"/>
        <v>265842.55</v>
      </c>
      <c r="I9" s="19">
        <f>SUM(I7:I8)</f>
        <v>24951.670000000006</v>
      </c>
      <c r="J9" s="19">
        <f t="shared" ref="J9:L9" si="1">SUM(J7:J8)</f>
        <v>6060.84</v>
      </c>
      <c r="K9" s="19">
        <f t="shared" si="1"/>
        <v>672.43000000000006</v>
      </c>
      <c r="L9" s="19">
        <f t="shared" si="1"/>
        <v>672.61000000000013</v>
      </c>
      <c r="M9" s="45">
        <f t="shared" ref="M9" si="2">SUM(M7:M8)</f>
        <v>0</v>
      </c>
      <c r="N9" s="19">
        <f t="shared" ref="N9" si="3">SUM(N7:N8)</f>
        <v>245.76000000000002</v>
      </c>
      <c r="O9" s="19">
        <f t="shared" ref="O9" si="4">SUM(O7:O8)</f>
        <v>1581.06</v>
      </c>
      <c r="P9" s="45">
        <f t="shared" ref="P9" si="5">SUM(P7:P8)</f>
        <v>0</v>
      </c>
      <c r="Q9" s="19">
        <f t="shared" ref="Q9" si="6">SUM(Q7:Q8)</f>
        <v>64897.869999999995</v>
      </c>
      <c r="R9" s="45">
        <f t="shared" ref="R9" si="7">SUM(R7:R8)</f>
        <v>0</v>
      </c>
      <c r="S9" s="19">
        <f t="shared" ref="S9" si="8">SUM(S7:S8)</f>
        <v>5185.9400000000005</v>
      </c>
      <c r="T9" s="45">
        <f t="shared" ref="T9" si="9">SUM(T7:T8)</f>
        <v>0</v>
      </c>
      <c r="U9" s="19">
        <f>H9+I9+K9+M9+O9+Q9+S9</f>
        <v>363131.51999999996</v>
      </c>
      <c r="V9" s="20">
        <f t="shared" ref="V9:V11" si="10">J9+L9+N9+P9+R9</f>
        <v>6979.2100000000009</v>
      </c>
    </row>
    <row r="10" spans="1:22" ht="15.75" thickBot="1" x14ac:dyDescent="0.3">
      <c r="A10" s="21" t="s">
        <v>26</v>
      </c>
      <c r="B10" s="18">
        <f>SUM(B9)</f>
        <v>265842.55</v>
      </c>
      <c r="C10" s="45">
        <f t="shared" ref="C10:G11" si="11">SUM(C9)</f>
        <v>0</v>
      </c>
      <c r="D10" s="45">
        <f t="shared" si="11"/>
        <v>0</v>
      </c>
      <c r="E10" s="45">
        <f t="shared" si="11"/>
        <v>0</v>
      </c>
      <c r="F10" s="45">
        <f t="shared" si="11"/>
        <v>0</v>
      </c>
      <c r="G10" s="45">
        <f t="shared" si="11"/>
        <v>0</v>
      </c>
      <c r="H10" s="18">
        <f t="shared" ref="H10:H11" si="12">SUM(H9)</f>
        <v>265842.55</v>
      </c>
      <c r="I10" s="18">
        <f t="shared" ref="I10:I11" si="13">SUM(I9)</f>
        <v>24951.670000000006</v>
      </c>
      <c r="J10" s="18">
        <f t="shared" ref="J10:J11" si="14">SUM(J9)</f>
        <v>6060.84</v>
      </c>
      <c r="K10" s="18">
        <f t="shared" ref="K10:K11" si="15">SUM(K9)</f>
        <v>672.43000000000006</v>
      </c>
      <c r="L10" s="18">
        <f t="shared" ref="L10:L11" si="16">SUM(L9)</f>
        <v>672.61000000000013</v>
      </c>
      <c r="M10" s="45">
        <f t="shared" ref="M10:M11" si="17">SUM(M9)</f>
        <v>0</v>
      </c>
      <c r="N10" s="18">
        <f t="shared" ref="N10:N11" si="18">SUM(N9)</f>
        <v>245.76000000000002</v>
      </c>
      <c r="O10" s="18">
        <f t="shared" ref="O10:O11" si="19">SUM(O9)</f>
        <v>1581.06</v>
      </c>
      <c r="P10" s="45">
        <f t="shared" ref="P10:P11" si="20">SUM(P9)</f>
        <v>0</v>
      </c>
      <c r="Q10" s="18">
        <f t="shared" ref="Q10:Q11" si="21">SUM(Q9)</f>
        <v>64897.869999999995</v>
      </c>
      <c r="R10" s="45">
        <f t="shared" ref="R10:R11" si="22">SUM(R9)</f>
        <v>0</v>
      </c>
      <c r="S10" s="18">
        <f t="shared" ref="S10:S11" si="23">SUM(S9)</f>
        <v>5185.9400000000005</v>
      </c>
      <c r="T10" s="45">
        <f t="shared" ref="T10:T11" si="24">SUM(T9)</f>
        <v>0</v>
      </c>
      <c r="U10" s="19">
        <f t="shared" ref="U10:U11" si="25">H10+I10+K10+M10+O10+Q10+S10</f>
        <v>363131.51999999996</v>
      </c>
      <c r="V10" s="20">
        <f t="shared" si="10"/>
        <v>6979.2100000000009</v>
      </c>
    </row>
    <row r="11" spans="1:22" ht="15.75" thickBot="1" x14ac:dyDescent="0.3">
      <c r="A11" s="21" t="s">
        <v>27</v>
      </c>
      <c r="B11" s="18">
        <f>SUM(B10)</f>
        <v>265842.55</v>
      </c>
      <c r="C11" s="45">
        <f t="shared" si="11"/>
        <v>0</v>
      </c>
      <c r="D11" s="45">
        <f t="shared" si="11"/>
        <v>0</v>
      </c>
      <c r="E11" s="45">
        <f t="shared" si="11"/>
        <v>0</v>
      </c>
      <c r="F11" s="45">
        <f t="shared" si="11"/>
        <v>0</v>
      </c>
      <c r="G11" s="45">
        <f t="shared" si="11"/>
        <v>0</v>
      </c>
      <c r="H11" s="18">
        <f t="shared" si="12"/>
        <v>265842.55</v>
      </c>
      <c r="I11" s="18">
        <f t="shared" si="13"/>
        <v>24951.670000000006</v>
      </c>
      <c r="J11" s="18">
        <f t="shared" si="14"/>
        <v>6060.84</v>
      </c>
      <c r="K11" s="18">
        <f t="shared" si="15"/>
        <v>672.43000000000006</v>
      </c>
      <c r="L11" s="18">
        <f t="shared" si="16"/>
        <v>672.61000000000013</v>
      </c>
      <c r="M11" s="45">
        <f t="shared" si="17"/>
        <v>0</v>
      </c>
      <c r="N11" s="18">
        <f t="shared" si="18"/>
        <v>245.76000000000002</v>
      </c>
      <c r="O11" s="18">
        <f t="shared" si="19"/>
        <v>1581.06</v>
      </c>
      <c r="P11" s="45">
        <f t="shared" si="20"/>
        <v>0</v>
      </c>
      <c r="Q11" s="18">
        <f t="shared" si="21"/>
        <v>64897.869999999995</v>
      </c>
      <c r="R11" s="45">
        <f t="shared" si="22"/>
        <v>0</v>
      </c>
      <c r="S11" s="18">
        <f t="shared" si="23"/>
        <v>5185.9400000000005</v>
      </c>
      <c r="T11" s="45">
        <f t="shared" si="24"/>
        <v>0</v>
      </c>
      <c r="U11" s="19">
        <f t="shared" si="25"/>
        <v>363131.51999999996</v>
      </c>
      <c r="V11" s="20">
        <f t="shared" si="10"/>
        <v>6979.2100000000009</v>
      </c>
    </row>
    <row r="12" spans="1:22" ht="15.75" thickBot="1" x14ac:dyDescent="0.3">
      <c r="A12" s="22"/>
      <c r="B12" s="12"/>
      <c r="C12" s="23"/>
      <c r="D12" s="23"/>
      <c r="E12" s="23"/>
      <c r="F12" s="23"/>
      <c r="G12" s="23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</row>
    <row r="13" spans="1:22" ht="15.75" thickBot="1" x14ac:dyDescent="0.3">
      <c r="A13" s="11" t="s">
        <v>28</v>
      </c>
      <c r="B13" s="23">
        <v>1845148.15</v>
      </c>
      <c r="C13" s="23">
        <v>3948.98</v>
      </c>
      <c r="D13" s="47">
        <v>0</v>
      </c>
      <c r="E13" s="47">
        <v>0</v>
      </c>
      <c r="F13" s="47">
        <v>0</v>
      </c>
      <c r="G13" s="47">
        <v>0</v>
      </c>
      <c r="H13" s="23">
        <f>B13+C13+D13+E13+F13+G13</f>
        <v>1849097.13</v>
      </c>
      <c r="I13" s="15">
        <v>198695.8</v>
      </c>
      <c r="J13" s="15">
        <v>24526.039999999994</v>
      </c>
      <c r="K13" s="15">
        <v>5175.58</v>
      </c>
      <c r="L13" s="15">
        <v>5089.2099999999991</v>
      </c>
      <c r="M13" s="15"/>
      <c r="N13" s="15">
        <v>1596.8400000000001</v>
      </c>
      <c r="O13" s="15">
        <v>11562.46</v>
      </c>
      <c r="P13" s="15"/>
      <c r="Q13" s="15">
        <v>355193.06</v>
      </c>
      <c r="R13" s="15"/>
      <c r="S13" s="15">
        <v>36586.280000000006</v>
      </c>
      <c r="T13" s="15"/>
      <c r="U13" s="15">
        <f>H13+I13+K13+M13+O13+Q13+S13</f>
        <v>2456310.3099999996</v>
      </c>
      <c r="V13" s="16">
        <f>J13+L13+N13+P13+R13</f>
        <v>31212.089999999993</v>
      </c>
    </row>
    <row r="14" spans="1:22" ht="15.75" thickBot="1" x14ac:dyDescent="0.3">
      <c r="A14" s="11" t="s">
        <v>29</v>
      </c>
      <c r="B14" s="23">
        <v>7900194.5899999999</v>
      </c>
      <c r="C14" s="23">
        <v>1108502.0900000001</v>
      </c>
      <c r="D14" s="47">
        <v>0</v>
      </c>
      <c r="E14" s="23">
        <v>108309.91</v>
      </c>
      <c r="F14" s="47">
        <v>0</v>
      </c>
      <c r="G14" s="47">
        <v>0</v>
      </c>
      <c r="H14" s="23">
        <f>B14+C14+D14+E14+F14+G14</f>
        <v>9117006.5899999999</v>
      </c>
      <c r="I14" s="15">
        <v>1377729.350000001</v>
      </c>
      <c r="J14" s="15">
        <v>223595.42000000022</v>
      </c>
      <c r="K14" s="15">
        <v>37398.35000000002</v>
      </c>
      <c r="L14" s="15">
        <v>36714.329999999987</v>
      </c>
      <c r="M14" s="15"/>
      <c r="N14" s="15">
        <v>11884.579999999996</v>
      </c>
      <c r="O14" s="15">
        <v>47517.609999999957</v>
      </c>
      <c r="P14" s="15"/>
      <c r="Q14" s="15">
        <v>1740282.5200000009</v>
      </c>
      <c r="R14" s="15"/>
      <c r="S14" s="15">
        <v>144438.85999999999</v>
      </c>
      <c r="T14" s="15"/>
      <c r="U14" s="15">
        <f>H14+I14+K14+M14+O14+Q14+S14</f>
        <v>12464373.280000001</v>
      </c>
      <c r="V14" s="16">
        <f>J14+L14+N14+P14+R14</f>
        <v>272194.33000000019</v>
      </c>
    </row>
    <row r="15" spans="1:22" ht="15.75" thickBot="1" x14ac:dyDescent="0.3">
      <c r="A15" s="21" t="s">
        <v>26</v>
      </c>
      <c r="B15" s="44">
        <f>B9+B14+B13</f>
        <v>10011185.289999999</v>
      </c>
      <c r="C15" s="44">
        <f t="shared" ref="C15:H15" si="26">C9+C14+C13</f>
        <v>1112451.07</v>
      </c>
      <c r="D15" s="48">
        <f t="shared" si="26"/>
        <v>0</v>
      </c>
      <c r="E15" s="44">
        <f t="shared" si="26"/>
        <v>108309.91</v>
      </c>
      <c r="F15" s="48">
        <f t="shared" si="26"/>
        <v>0</v>
      </c>
      <c r="G15" s="48">
        <f t="shared" si="26"/>
        <v>0</v>
      </c>
      <c r="H15" s="44">
        <f t="shared" si="26"/>
        <v>11231946.27</v>
      </c>
      <c r="I15" s="19">
        <f>SUM(I13:I14)</f>
        <v>1576425.1500000011</v>
      </c>
      <c r="J15" s="19">
        <f t="shared" ref="J15:T15" si="27">SUM(J13:J14)</f>
        <v>248121.4600000002</v>
      </c>
      <c r="K15" s="19">
        <f t="shared" si="27"/>
        <v>42573.930000000022</v>
      </c>
      <c r="L15" s="19">
        <f t="shared" si="27"/>
        <v>41803.539999999986</v>
      </c>
      <c r="M15" s="45">
        <f t="shared" si="27"/>
        <v>0</v>
      </c>
      <c r="N15" s="19">
        <f t="shared" si="27"/>
        <v>13481.419999999996</v>
      </c>
      <c r="O15" s="19">
        <f t="shared" si="27"/>
        <v>59080.069999999956</v>
      </c>
      <c r="P15" s="45">
        <f t="shared" si="27"/>
        <v>0</v>
      </c>
      <c r="Q15" s="19">
        <f t="shared" si="27"/>
        <v>2095475.580000001</v>
      </c>
      <c r="R15" s="45">
        <f t="shared" si="27"/>
        <v>0</v>
      </c>
      <c r="S15" s="19">
        <f t="shared" si="27"/>
        <v>181025.13999999998</v>
      </c>
      <c r="T15" s="45">
        <f t="shared" si="27"/>
        <v>0</v>
      </c>
      <c r="U15" s="19">
        <f>H15+I15+K15+M15+O15+Q15+S15</f>
        <v>15186526.140000001</v>
      </c>
      <c r="V15" s="20">
        <f>J15+L15+N15+P15+R15</f>
        <v>303406.42000000016</v>
      </c>
    </row>
    <row r="16" spans="1:22" ht="15.75" thickBot="1" x14ac:dyDescent="0.3">
      <c r="A16" s="21" t="s">
        <v>27</v>
      </c>
      <c r="B16" s="18">
        <f>SUM(B15)</f>
        <v>10011185.289999999</v>
      </c>
      <c r="C16" s="18">
        <f t="shared" ref="C16:G16" si="28">SUM(C15)</f>
        <v>1112451.07</v>
      </c>
      <c r="D16" s="45">
        <f t="shared" si="28"/>
        <v>0</v>
      </c>
      <c r="E16" s="18">
        <f t="shared" si="28"/>
        <v>108309.91</v>
      </c>
      <c r="F16" s="45">
        <f t="shared" si="28"/>
        <v>0</v>
      </c>
      <c r="G16" s="45">
        <f t="shared" si="28"/>
        <v>0</v>
      </c>
      <c r="H16" s="18">
        <f t="shared" ref="H16" si="29">SUM(H15)</f>
        <v>11231946.27</v>
      </c>
      <c r="I16" s="18">
        <f t="shared" ref="I16" si="30">SUM(I15)</f>
        <v>1576425.1500000011</v>
      </c>
      <c r="J16" s="18">
        <f t="shared" ref="J16" si="31">SUM(J15)</f>
        <v>248121.4600000002</v>
      </c>
      <c r="K16" s="18">
        <f t="shared" ref="K16" si="32">SUM(K15)</f>
        <v>42573.930000000022</v>
      </c>
      <c r="L16" s="18">
        <f t="shared" ref="L16" si="33">SUM(L15)</f>
        <v>41803.539999999986</v>
      </c>
      <c r="M16" s="45">
        <f t="shared" ref="M16" si="34">SUM(M15)</f>
        <v>0</v>
      </c>
      <c r="N16" s="18">
        <f t="shared" ref="N16" si="35">SUM(N15)</f>
        <v>13481.419999999996</v>
      </c>
      <c r="O16" s="18">
        <f t="shared" ref="O16" si="36">SUM(O15)</f>
        <v>59080.069999999956</v>
      </c>
      <c r="P16" s="45">
        <f t="shared" ref="P16" si="37">SUM(P15)</f>
        <v>0</v>
      </c>
      <c r="Q16" s="18">
        <f t="shared" ref="Q16" si="38">SUM(Q15)</f>
        <v>2095475.580000001</v>
      </c>
      <c r="R16" s="45">
        <f t="shared" ref="R16" si="39">SUM(R15)</f>
        <v>0</v>
      </c>
      <c r="S16" s="18">
        <f t="shared" ref="S16" si="40">SUM(S15)</f>
        <v>181025.13999999998</v>
      </c>
      <c r="T16" s="45">
        <f t="shared" ref="T16" si="41">SUM(T15)</f>
        <v>0</v>
      </c>
      <c r="U16" s="19">
        <f t="shared" ref="U16:U20" si="42">H16+I16+K16+M16+O16+Q16+S16</f>
        <v>15186526.140000001</v>
      </c>
      <c r="V16" s="20">
        <f t="shared" ref="V16:V20" si="43">J16+L16+N16+P16+R16</f>
        <v>303406.42000000016</v>
      </c>
    </row>
    <row r="17" spans="1:22" ht="15.75" thickBot="1" x14ac:dyDescent="0.3">
      <c r="A17" s="22"/>
      <c r="B17" s="12"/>
      <c r="C17" s="12"/>
      <c r="D17" s="46"/>
      <c r="E17" s="12"/>
      <c r="F17" s="46"/>
      <c r="G17" s="46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</row>
    <row r="18" spans="1:22" ht="15.75" thickBot="1" x14ac:dyDescent="0.3">
      <c r="A18" s="11" t="s">
        <v>30</v>
      </c>
      <c r="B18" s="12">
        <f>B15</f>
        <v>10011185.289999999</v>
      </c>
      <c r="C18" s="12">
        <f>C9+C13+C14</f>
        <v>1112451.07</v>
      </c>
      <c r="D18" s="46">
        <f t="shared" ref="D18:G18" si="44">D9+D13+D14</f>
        <v>0</v>
      </c>
      <c r="E18" s="12">
        <f t="shared" si="44"/>
        <v>108309.91</v>
      </c>
      <c r="F18" s="46">
        <f t="shared" si="44"/>
        <v>0</v>
      </c>
      <c r="G18" s="46">
        <f t="shared" si="44"/>
        <v>0</v>
      </c>
      <c r="H18" s="46">
        <f>H9+H13+H14</f>
        <v>11231946.27</v>
      </c>
      <c r="I18" s="46">
        <f t="shared" ref="I18:V18" si="45">I9+I13+I14</f>
        <v>1601376.820000001</v>
      </c>
      <c r="J18" s="46">
        <f t="shared" si="45"/>
        <v>254182.30000000022</v>
      </c>
      <c r="K18" s="46">
        <f t="shared" si="45"/>
        <v>43246.360000000022</v>
      </c>
      <c r="L18" s="46">
        <f t="shared" si="45"/>
        <v>42476.149999999987</v>
      </c>
      <c r="M18" s="46">
        <f t="shared" si="45"/>
        <v>0</v>
      </c>
      <c r="N18" s="46">
        <f t="shared" si="45"/>
        <v>13727.179999999997</v>
      </c>
      <c r="O18" s="46">
        <f t="shared" si="45"/>
        <v>60661.129999999954</v>
      </c>
      <c r="P18" s="46">
        <f t="shared" si="45"/>
        <v>0</v>
      </c>
      <c r="Q18" s="46">
        <f t="shared" si="45"/>
        <v>2160373.4500000011</v>
      </c>
      <c r="R18" s="46">
        <f t="shared" si="45"/>
        <v>0</v>
      </c>
      <c r="S18" s="46">
        <f t="shared" si="45"/>
        <v>186211.08</v>
      </c>
      <c r="T18" s="46">
        <f t="shared" si="45"/>
        <v>0</v>
      </c>
      <c r="U18" s="46">
        <f t="shared" si="45"/>
        <v>15283815.110000001</v>
      </c>
      <c r="V18" s="46">
        <f t="shared" si="45"/>
        <v>310385.63000000018</v>
      </c>
    </row>
    <row r="19" spans="1:22" ht="15.75" thickBot="1" x14ac:dyDescent="0.3">
      <c r="A19" s="21" t="s">
        <v>31</v>
      </c>
      <c r="B19" s="18">
        <f>SUM(B18)</f>
        <v>10011185.289999999</v>
      </c>
      <c r="C19" s="18">
        <f t="shared" ref="C19:G20" si="46">SUM(C18)</f>
        <v>1112451.07</v>
      </c>
      <c r="D19" s="45">
        <f t="shared" si="46"/>
        <v>0</v>
      </c>
      <c r="E19" s="18">
        <f t="shared" si="46"/>
        <v>108309.91</v>
      </c>
      <c r="F19" s="45">
        <f t="shared" si="46"/>
        <v>0</v>
      </c>
      <c r="G19" s="45">
        <f t="shared" si="46"/>
        <v>0</v>
      </c>
      <c r="H19" s="18">
        <f t="shared" ref="H19:H20" si="47">SUM(H18)</f>
        <v>11231946.27</v>
      </c>
      <c r="I19" s="18">
        <f t="shared" ref="I19:I20" si="48">SUM(I18)</f>
        <v>1601376.820000001</v>
      </c>
      <c r="J19" s="18">
        <f t="shared" ref="J19:J20" si="49">SUM(J18)</f>
        <v>254182.30000000022</v>
      </c>
      <c r="K19" s="18">
        <f t="shared" ref="K19:K20" si="50">SUM(K18)</f>
        <v>43246.360000000022</v>
      </c>
      <c r="L19" s="18">
        <f t="shared" ref="L19:L20" si="51">SUM(L18)</f>
        <v>42476.149999999987</v>
      </c>
      <c r="M19" s="45">
        <f t="shared" ref="M19:M20" si="52">SUM(M18)</f>
        <v>0</v>
      </c>
      <c r="N19" s="18">
        <f t="shared" ref="N19:N20" si="53">SUM(N18)</f>
        <v>13727.179999999997</v>
      </c>
      <c r="O19" s="18">
        <f t="shared" ref="O19:O20" si="54">SUM(O18)</f>
        <v>60661.129999999954</v>
      </c>
      <c r="P19" s="45">
        <f t="shared" ref="P19:P20" si="55">SUM(P18)</f>
        <v>0</v>
      </c>
      <c r="Q19" s="18">
        <f t="shared" ref="Q19:Q20" si="56">SUM(Q18)</f>
        <v>2160373.4500000011</v>
      </c>
      <c r="R19" s="45">
        <f t="shared" ref="R19:R20" si="57">SUM(R18)</f>
        <v>0</v>
      </c>
      <c r="S19" s="18">
        <f t="shared" ref="S19:S20" si="58">SUM(S18)</f>
        <v>186211.08</v>
      </c>
      <c r="T19" s="45">
        <f t="shared" ref="T19:T20" si="59">SUM(T18)</f>
        <v>0</v>
      </c>
      <c r="U19" s="19">
        <f t="shared" si="42"/>
        <v>15283815.110000001</v>
      </c>
      <c r="V19" s="20">
        <f t="shared" si="43"/>
        <v>310385.63000000018</v>
      </c>
    </row>
    <row r="20" spans="1:22" ht="15.75" thickBot="1" x14ac:dyDescent="0.3">
      <c r="A20" s="24" t="s">
        <v>27</v>
      </c>
      <c r="B20" s="25">
        <f>SUM(B19)</f>
        <v>10011185.289999999</v>
      </c>
      <c r="C20" s="25">
        <f t="shared" si="46"/>
        <v>1112451.07</v>
      </c>
      <c r="D20" s="49">
        <f t="shared" si="46"/>
        <v>0</v>
      </c>
      <c r="E20" s="25">
        <f t="shared" si="46"/>
        <v>108309.91</v>
      </c>
      <c r="F20" s="49">
        <f t="shared" si="46"/>
        <v>0</v>
      </c>
      <c r="G20" s="49">
        <f t="shared" si="46"/>
        <v>0</v>
      </c>
      <c r="H20" s="25">
        <f t="shared" si="47"/>
        <v>11231946.27</v>
      </c>
      <c r="I20" s="25">
        <f t="shared" si="48"/>
        <v>1601376.820000001</v>
      </c>
      <c r="J20" s="25">
        <f t="shared" si="49"/>
        <v>254182.30000000022</v>
      </c>
      <c r="K20" s="25">
        <f t="shared" si="50"/>
        <v>43246.360000000022</v>
      </c>
      <c r="L20" s="25">
        <f t="shared" si="51"/>
        <v>42476.149999999987</v>
      </c>
      <c r="M20" s="49">
        <f t="shared" si="52"/>
        <v>0</v>
      </c>
      <c r="N20" s="25">
        <f t="shared" si="53"/>
        <v>13727.179999999997</v>
      </c>
      <c r="O20" s="25">
        <f t="shared" si="54"/>
        <v>60661.129999999954</v>
      </c>
      <c r="P20" s="49">
        <f t="shared" si="55"/>
        <v>0</v>
      </c>
      <c r="Q20" s="25">
        <f t="shared" si="56"/>
        <v>2160373.4500000011</v>
      </c>
      <c r="R20" s="49">
        <f t="shared" si="57"/>
        <v>0</v>
      </c>
      <c r="S20" s="25">
        <f t="shared" si="58"/>
        <v>186211.08</v>
      </c>
      <c r="T20" s="49">
        <f t="shared" si="59"/>
        <v>0</v>
      </c>
      <c r="U20" s="26">
        <f t="shared" si="42"/>
        <v>15283815.110000001</v>
      </c>
      <c r="V20" s="27">
        <f t="shared" si="43"/>
        <v>310385.63000000018</v>
      </c>
    </row>
    <row r="21" spans="1:22" ht="18.75" thickTop="1" x14ac:dyDescent="0.25">
      <c r="A21" s="28"/>
    </row>
    <row r="22" spans="1:22" x14ac:dyDescent="0.25">
      <c r="A22" s="29" t="s">
        <v>32</v>
      </c>
    </row>
    <row r="23" spans="1:22" x14ac:dyDescent="0.25">
      <c r="A23" s="29" t="s">
        <v>33</v>
      </c>
    </row>
    <row r="24" spans="1:22" x14ac:dyDescent="0.25">
      <c r="A24" s="29" t="s">
        <v>34</v>
      </c>
    </row>
    <row r="25" spans="1:22" x14ac:dyDescent="0.25">
      <c r="A25" s="29" t="s">
        <v>35</v>
      </c>
    </row>
    <row r="28" spans="1:22" x14ac:dyDescent="0.25">
      <c r="B28" s="30"/>
    </row>
  </sheetData>
  <mergeCells count="9">
    <mergeCell ref="A1:V1"/>
    <mergeCell ref="A2:V2"/>
    <mergeCell ref="A3:V3"/>
    <mergeCell ref="I4:J4"/>
    <mergeCell ref="K4:L4"/>
    <mergeCell ref="M4:N4"/>
    <mergeCell ref="O4:P4"/>
    <mergeCell ref="Q4:R4"/>
    <mergeCell ref="U4:V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Missy Johnson</dc:creator>
  <cp:lastModifiedBy>Michelle Herrman</cp:lastModifiedBy>
  <dcterms:created xsi:type="dcterms:W3CDTF">2022-02-18T19:57:42Z</dcterms:created>
  <dcterms:modified xsi:type="dcterms:W3CDTF">2022-02-22T01:57:28Z</dcterms:modified>
</cp:coreProperties>
</file>