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 Rate Increase Application\Data Requests\DR3\"/>
    </mc:Choice>
  </mc:AlternateContent>
  <bookViews>
    <workbookView xWindow="0" yWindow="0" windowWidth="23040" windowHeight="9192"/>
  </bookViews>
  <sheets>
    <sheet name="QUESTION #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C18" i="1"/>
  <c r="B18" i="1"/>
  <c r="J17" i="1"/>
  <c r="J18" i="1" s="1"/>
  <c r="G17" i="1"/>
  <c r="G18" i="1" s="1"/>
  <c r="F17" i="1"/>
  <c r="F18" i="1" s="1"/>
  <c r="C17" i="1"/>
  <c r="B17" i="1"/>
  <c r="L16" i="1"/>
  <c r="M16" i="1" s="1"/>
  <c r="I16" i="1"/>
  <c r="H16" i="1"/>
  <c r="D16" i="1"/>
  <c r="E16" i="1" s="1"/>
  <c r="M15" i="1"/>
  <c r="L15" i="1"/>
  <c r="H15" i="1"/>
  <c r="I15" i="1" s="1"/>
  <c r="E15" i="1"/>
  <c r="D15" i="1"/>
  <c r="L14" i="1"/>
  <c r="M14" i="1" s="1"/>
  <c r="I14" i="1"/>
  <c r="H14" i="1"/>
  <c r="D14" i="1"/>
  <c r="E14" i="1" s="1"/>
  <c r="M13" i="1"/>
  <c r="M17" i="1" s="1"/>
  <c r="M18" i="1" s="1"/>
  <c r="L13" i="1"/>
  <c r="L17" i="1" s="1"/>
  <c r="L18" i="1" s="1"/>
  <c r="H13" i="1"/>
  <c r="I13" i="1" s="1"/>
  <c r="I17" i="1" s="1"/>
  <c r="I18" i="1" s="1"/>
  <c r="E13" i="1"/>
  <c r="D13" i="1"/>
  <c r="D18" i="1" s="1"/>
  <c r="K9" i="1"/>
  <c r="K11" i="1" s="1"/>
  <c r="K22" i="1" s="1"/>
  <c r="J9" i="1"/>
  <c r="J11" i="1" s="1"/>
  <c r="J22" i="1" s="1"/>
  <c r="G9" i="1"/>
  <c r="G11" i="1" s="1"/>
  <c r="G22" i="1" s="1"/>
  <c r="F9" i="1"/>
  <c r="F11" i="1" s="1"/>
  <c r="F22" i="1" s="1"/>
  <c r="C9" i="1"/>
  <c r="C11" i="1" s="1"/>
  <c r="C22" i="1" s="1"/>
  <c r="B9" i="1"/>
  <c r="B11" i="1" s="1"/>
  <c r="B22" i="1" s="1"/>
  <c r="L8" i="1"/>
  <c r="M8" i="1" s="1"/>
  <c r="I8" i="1"/>
  <c r="H8" i="1"/>
  <c r="D8" i="1"/>
  <c r="E8" i="1" s="1"/>
  <c r="M7" i="1"/>
  <c r="M9" i="1" s="1"/>
  <c r="L7" i="1"/>
  <c r="L9" i="1" s="1"/>
  <c r="H7" i="1"/>
  <c r="I7" i="1" s="1"/>
  <c r="I9" i="1" s="1"/>
  <c r="E7" i="1"/>
  <c r="D7" i="1"/>
  <c r="D9" i="1" s="1"/>
  <c r="I11" i="1" l="1"/>
  <c r="I22" i="1" s="1"/>
  <c r="I10" i="1"/>
  <c r="I21" i="1" s="1"/>
  <c r="L11" i="1"/>
  <c r="L22" i="1" s="1"/>
  <c r="L10" i="1"/>
  <c r="L21" i="1" s="1"/>
  <c r="E9" i="1"/>
  <c r="D11" i="1"/>
  <c r="D22" i="1" s="1"/>
  <c r="D10" i="1"/>
  <c r="M11" i="1"/>
  <c r="M22" i="1" s="1"/>
  <c r="M10" i="1"/>
  <c r="M21" i="1" s="1"/>
  <c r="E18" i="1"/>
  <c r="H9" i="1"/>
  <c r="D17" i="1"/>
  <c r="H17" i="1"/>
  <c r="H18" i="1" s="1"/>
  <c r="K17" i="1"/>
  <c r="E17" i="1"/>
  <c r="C10" i="1"/>
  <c r="C21" i="1" s="1"/>
  <c r="G10" i="1"/>
  <c r="G21" i="1" s="1"/>
  <c r="K10" i="1"/>
  <c r="K21" i="1" s="1"/>
  <c r="B10" i="1"/>
  <c r="B21" i="1" s="1"/>
  <c r="F10" i="1"/>
  <c r="F21" i="1" s="1"/>
  <c r="J10" i="1"/>
  <c r="J21" i="1" s="1"/>
  <c r="H11" i="1" l="1"/>
  <c r="H22" i="1" s="1"/>
  <c r="H10" i="1"/>
  <c r="H21" i="1" s="1"/>
  <c r="D21" i="1"/>
  <c r="E11" i="1"/>
  <c r="E22" i="1" s="1"/>
  <c r="B24" i="1" s="1"/>
  <c r="E10" i="1"/>
  <c r="E21" i="1" s="1"/>
</calcChain>
</file>

<file path=xl/sharedStrings.xml><?xml version="1.0" encoding="utf-8"?>
<sst xmlns="http://schemas.openxmlformats.org/spreadsheetml/2006/main" count="34" uniqueCount="23">
  <si>
    <t>South Kentucky Rural Electric Cooperative Corporation Case No. 2021-00407</t>
  </si>
  <si>
    <t>Excess Employer Benefit Contribution For the Test Period 4/1/19-3/31/20</t>
  </si>
  <si>
    <r>
      <t>Benefit Type</t>
    </r>
    <r>
      <rPr>
        <sz val="6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Healthcare</t>
    </r>
  </si>
  <si>
    <r>
      <t>Benefit Type</t>
    </r>
    <r>
      <rPr>
        <sz val="6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Dental</t>
    </r>
  </si>
  <si>
    <r>
      <t>Benefit Type</t>
    </r>
    <r>
      <rPr>
        <sz val="6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Vision</t>
    </r>
  </si>
  <si>
    <t>Employee Categories</t>
  </si>
  <si>
    <t>Employee</t>
  </si>
  <si>
    <t>Employer</t>
  </si>
  <si>
    <t>Total</t>
  </si>
  <si>
    <t>Employer Excess Over 78% Single &amp; 66% Family</t>
  </si>
  <si>
    <t>Corporate Officers</t>
  </si>
  <si>
    <t>President &amp; CEO-Family</t>
  </si>
  <si>
    <t>VP of Engineering &amp; Operations-Family</t>
  </si>
  <si>
    <t>Corporate Officers (Collectively)</t>
  </si>
  <si>
    <t>Total Amount</t>
  </si>
  <si>
    <t>Total KY Jurisdictional</t>
  </si>
  <si>
    <t>Exempt-Single</t>
  </si>
  <si>
    <t>Exempt-Family</t>
  </si>
  <si>
    <t>Non-Exempt-Single</t>
  </si>
  <si>
    <t>Non-Exempt-Family</t>
  </si>
  <si>
    <t>Total for All Categories</t>
  </si>
  <si>
    <t>Total Amounts</t>
  </si>
  <si>
    <t>Net Adjustment: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</si>
</sst>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 indent="2"/>
    </xf>
    <xf numFmtId="0" fontId="3" fillId="0" borderId="10" xfId="0" applyFont="1" applyBorder="1" applyAlignment="1">
      <alignment horizontal="left" vertical="center" wrapText="1" indent="2"/>
    </xf>
    <xf numFmtId="0" fontId="3" fillId="0" borderId="10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6" fillId="0" borderId="12" xfId="0" applyFont="1" applyBorder="1" applyAlignment="1">
      <alignment vertical="center" wrapText="1"/>
    </xf>
    <xf numFmtId="164" fontId="4" fillId="0" borderId="13" xfId="0" applyNumberFormat="1" applyFont="1" applyBorder="1" applyAlignment="1">
      <alignment vertical="center" wrapText="1"/>
    </xf>
    <xf numFmtId="164" fontId="4" fillId="0" borderId="14" xfId="0" applyNumberFormat="1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164" fontId="4" fillId="0" borderId="13" xfId="1" applyNumberFormat="1" applyFont="1" applyBorder="1" applyAlignment="1">
      <alignment vertical="center" wrapText="1"/>
    </xf>
    <xf numFmtId="164" fontId="4" fillId="0" borderId="14" xfId="1" applyNumberFormat="1" applyFont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164" fontId="4" fillId="2" borderId="13" xfId="1" applyNumberFormat="1" applyFont="1" applyFill="1" applyBorder="1" applyAlignment="1">
      <alignment vertical="center" wrapText="1"/>
    </xf>
    <xf numFmtId="164" fontId="4" fillId="2" borderId="14" xfId="1" applyNumberFormat="1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2" borderId="15" xfId="0" applyFont="1" applyFill="1" applyBorder="1" applyAlignment="1">
      <alignment horizontal="right" vertical="center" wrapText="1"/>
    </xf>
    <xf numFmtId="164" fontId="4" fillId="2" borderId="10" xfId="1" applyNumberFormat="1" applyFont="1" applyFill="1" applyBorder="1" applyAlignment="1">
      <alignment vertical="center" wrapText="1"/>
    </xf>
    <xf numFmtId="164" fontId="4" fillId="2" borderId="11" xfId="1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164" fontId="4" fillId="2" borderId="0" xfId="1" applyNumberFormat="1" applyFont="1" applyFill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164" fontId="2" fillId="0" borderId="16" xfId="0" applyNumberFormat="1" applyFont="1" applyBorder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zoomScaleNormal="10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C25" sqref="C25"/>
    </sheetView>
  </sheetViews>
  <sheetFormatPr defaultRowHeight="14.4" x14ac:dyDescent="0.3"/>
  <cols>
    <col min="1" max="1" width="21.44140625" customWidth="1"/>
    <col min="2" max="4" width="14.33203125" bestFit="1" customWidth="1"/>
    <col min="5" max="5" width="12.6640625" customWidth="1"/>
    <col min="6" max="6" width="13.44140625" customWidth="1"/>
    <col min="7" max="9" width="12.6640625" customWidth="1"/>
    <col min="10" max="10" width="13.44140625" customWidth="1"/>
    <col min="11" max="11" width="12.6640625" customWidth="1"/>
    <col min="12" max="12" width="11.33203125" bestFit="1" customWidth="1"/>
    <col min="13" max="13" width="12.88671875" customWidth="1"/>
  </cols>
  <sheetData>
    <row r="1" spans="1:13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</row>
    <row r="2" spans="1:13" ht="15" customHeight="1" x14ac:dyDescent="0.3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ht="15.75" customHeight="1" thickBot="1" x14ac:dyDescent="0.3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13" ht="45.75" customHeight="1" thickBot="1" x14ac:dyDescent="0.35">
      <c r="A4" s="8"/>
      <c r="B4" s="9" t="s">
        <v>2</v>
      </c>
      <c r="C4" s="10"/>
      <c r="D4" s="10"/>
      <c r="E4" s="11"/>
      <c r="F4" s="9" t="s">
        <v>3</v>
      </c>
      <c r="G4" s="10"/>
      <c r="H4" s="10"/>
      <c r="I4" s="11"/>
      <c r="J4" s="9" t="s">
        <v>4</v>
      </c>
      <c r="K4" s="10"/>
      <c r="L4" s="10"/>
      <c r="M4" s="11"/>
    </row>
    <row r="5" spans="1:13" ht="46.2" thickBot="1" x14ac:dyDescent="0.35">
      <c r="A5" s="12" t="s">
        <v>5</v>
      </c>
      <c r="B5" s="13" t="s">
        <v>6</v>
      </c>
      <c r="C5" s="14" t="s">
        <v>7</v>
      </c>
      <c r="D5" s="14" t="s">
        <v>8</v>
      </c>
      <c r="E5" s="14" t="s">
        <v>9</v>
      </c>
      <c r="F5" s="13" t="s">
        <v>6</v>
      </c>
      <c r="G5" s="14" t="s">
        <v>7</v>
      </c>
      <c r="H5" s="14" t="s">
        <v>8</v>
      </c>
      <c r="I5" s="14" t="s">
        <v>9</v>
      </c>
      <c r="J5" s="13" t="s">
        <v>6</v>
      </c>
      <c r="K5" s="14" t="s">
        <v>7</v>
      </c>
      <c r="L5" s="14" t="s">
        <v>8</v>
      </c>
      <c r="M5" s="15" t="s">
        <v>9</v>
      </c>
    </row>
    <row r="6" spans="1:13" ht="15" thickBot="1" x14ac:dyDescent="0.35">
      <c r="A6" s="16" t="s">
        <v>10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1:13" ht="15" thickBot="1" x14ac:dyDescent="0.35">
      <c r="A7" s="19" t="s">
        <v>11</v>
      </c>
      <c r="B7" s="20">
        <v>1073.4000000000001</v>
      </c>
      <c r="C7" s="20">
        <v>5756.08</v>
      </c>
      <c r="D7" s="20">
        <f>SUM(B7:C7)</f>
        <v>6829.48</v>
      </c>
      <c r="E7" s="20">
        <f>MAX((-D7*0.66)+C7,0)</f>
        <v>1248.6232</v>
      </c>
      <c r="F7" s="20">
        <v>131.30000000000001</v>
      </c>
      <c r="G7" s="20">
        <v>131.19999999999999</v>
      </c>
      <c r="H7" s="20">
        <f>SUM(F7:G7)</f>
        <v>262.5</v>
      </c>
      <c r="I7" s="20">
        <f>(-H7*0.66)+G7</f>
        <v>-42.050000000000011</v>
      </c>
      <c r="J7" s="20">
        <v>50.4</v>
      </c>
      <c r="K7" s="20">
        <v>0</v>
      </c>
      <c r="L7" s="20">
        <f>SUM(J7:K7)</f>
        <v>50.4</v>
      </c>
      <c r="M7" s="21">
        <f>(-L7*0.66)+K7</f>
        <v>-33.264000000000003</v>
      </c>
    </row>
    <row r="8" spans="1:13" ht="23.4" thickBot="1" x14ac:dyDescent="0.35">
      <c r="A8" s="19" t="s">
        <v>12</v>
      </c>
      <c r="B8" s="20">
        <v>4987.4399999999996</v>
      </c>
      <c r="C8" s="20">
        <v>19195.59</v>
      </c>
      <c r="D8" s="20">
        <f>SUM(B8:C8)</f>
        <v>24183.03</v>
      </c>
      <c r="E8" s="20">
        <f>MAX((-D8*0.66)+C8,0)</f>
        <v>3234.7901999999995</v>
      </c>
      <c r="F8" s="20">
        <v>541.32000000000005</v>
      </c>
      <c r="G8" s="20">
        <v>541.23</v>
      </c>
      <c r="H8" s="20">
        <f>SUM(F8:G8)</f>
        <v>1082.5500000000002</v>
      </c>
      <c r="I8" s="20">
        <f>(-H8*0.66)+G8</f>
        <v>-173.25300000000016</v>
      </c>
      <c r="J8" s="20">
        <v>195.36</v>
      </c>
      <c r="K8" s="20">
        <v>0</v>
      </c>
      <c r="L8" s="20">
        <f>SUM(J8:K8)</f>
        <v>195.36</v>
      </c>
      <c r="M8" s="21">
        <f>(-L8*0.66)+K8</f>
        <v>-128.9376</v>
      </c>
    </row>
    <row r="9" spans="1:13" ht="24.6" thickBot="1" x14ac:dyDescent="0.35">
      <c r="A9" s="22" t="s">
        <v>13</v>
      </c>
      <c r="B9" s="23">
        <f>B7+B8</f>
        <v>6060.84</v>
      </c>
      <c r="C9" s="23">
        <f t="shared" ref="C9:M9" si="0">C7+C8</f>
        <v>24951.67</v>
      </c>
      <c r="D9" s="23">
        <f t="shared" si="0"/>
        <v>31012.51</v>
      </c>
      <c r="E9" s="23">
        <f t="shared" si="0"/>
        <v>4483.4133999999995</v>
      </c>
      <c r="F9" s="23">
        <f t="shared" si="0"/>
        <v>672.62000000000012</v>
      </c>
      <c r="G9" s="23">
        <f t="shared" si="0"/>
        <v>672.43000000000006</v>
      </c>
      <c r="H9" s="23">
        <f t="shared" si="0"/>
        <v>1345.0500000000002</v>
      </c>
      <c r="I9" s="23">
        <f t="shared" si="0"/>
        <v>-215.30300000000017</v>
      </c>
      <c r="J9" s="23">
        <f t="shared" si="0"/>
        <v>245.76000000000002</v>
      </c>
      <c r="K9" s="23">
        <f t="shared" si="0"/>
        <v>0</v>
      </c>
      <c r="L9" s="23">
        <f t="shared" si="0"/>
        <v>245.76000000000002</v>
      </c>
      <c r="M9" s="24">
        <f t="shared" si="0"/>
        <v>-162.20160000000001</v>
      </c>
    </row>
    <row r="10" spans="1:13" ht="15" thickBot="1" x14ac:dyDescent="0.35">
      <c r="A10" s="25" t="s">
        <v>14</v>
      </c>
      <c r="B10" s="23">
        <f>B9</f>
        <v>6060.84</v>
      </c>
      <c r="C10" s="23">
        <f t="shared" ref="C10:M10" si="1">C9</f>
        <v>24951.67</v>
      </c>
      <c r="D10" s="23">
        <f t="shared" si="1"/>
        <v>31012.51</v>
      </c>
      <c r="E10" s="23">
        <f t="shared" si="1"/>
        <v>4483.4133999999995</v>
      </c>
      <c r="F10" s="23">
        <f t="shared" si="1"/>
        <v>672.62000000000012</v>
      </c>
      <c r="G10" s="23">
        <f t="shared" si="1"/>
        <v>672.43000000000006</v>
      </c>
      <c r="H10" s="23">
        <f t="shared" si="1"/>
        <v>1345.0500000000002</v>
      </c>
      <c r="I10" s="23">
        <f t="shared" si="1"/>
        <v>-215.30300000000017</v>
      </c>
      <c r="J10" s="23">
        <f t="shared" si="1"/>
        <v>245.76000000000002</v>
      </c>
      <c r="K10" s="23">
        <f t="shared" si="1"/>
        <v>0</v>
      </c>
      <c r="L10" s="23">
        <f t="shared" si="1"/>
        <v>245.76000000000002</v>
      </c>
      <c r="M10" s="24">
        <f t="shared" si="1"/>
        <v>-162.20160000000001</v>
      </c>
    </row>
    <row r="11" spans="1:13" ht="15" thickBot="1" x14ac:dyDescent="0.35">
      <c r="A11" s="25" t="s">
        <v>15</v>
      </c>
      <c r="B11" s="23">
        <f>B9</f>
        <v>6060.84</v>
      </c>
      <c r="C11" s="23">
        <f t="shared" ref="C11:M11" si="2">C9</f>
        <v>24951.67</v>
      </c>
      <c r="D11" s="23">
        <f t="shared" si="2"/>
        <v>31012.51</v>
      </c>
      <c r="E11" s="23">
        <f t="shared" si="2"/>
        <v>4483.4133999999995</v>
      </c>
      <c r="F11" s="23">
        <f t="shared" si="2"/>
        <v>672.62000000000012</v>
      </c>
      <c r="G11" s="23">
        <f t="shared" si="2"/>
        <v>672.43000000000006</v>
      </c>
      <c r="H11" s="23">
        <f t="shared" si="2"/>
        <v>1345.0500000000002</v>
      </c>
      <c r="I11" s="23">
        <f t="shared" si="2"/>
        <v>-215.30300000000017</v>
      </c>
      <c r="J11" s="23">
        <f t="shared" si="2"/>
        <v>245.76000000000002</v>
      </c>
      <c r="K11" s="23">
        <f t="shared" si="2"/>
        <v>0</v>
      </c>
      <c r="L11" s="23">
        <f t="shared" si="2"/>
        <v>245.76000000000002</v>
      </c>
      <c r="M11" s="24">
        <f t="shared" si="2"/>
        <v>-162.20160000000001</v>
      </c>
    </row>
    <row r="12" spans="1:13" ht="15" thickBot="1" x14ac:dyDescent="0.35">
      <c r="A12" s="26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1"/>
    </row>
    <row r="13" spans="1:13" ht="15" thickBot="1" x14ac:dyDescent="0.35">
      <c r="A13" s="16" t="s">
        <v>16</v>
      </c>
      <c r="B13" s="20">
        <v>0</v>
      </c>
      <c r="C13" s="20">
        <v>58945.38</v>
      </c>
      <c r="D13" s="20">
        <f>SUM(B13:C13)</f>
        <v>58945.38</v>
      </c>
      <c r="E13" s="20">
        <f>MAX((-D13*0.78)+C13,0)</f>
        <v>12967.9836</v>
      </c>
      <c r="F13" s="20">
        <v>1116.2</v>
      </c>
      <c r="G13" s="20">
        <v>1115.24</v>
      </c>
      <c r="H13" s="20">
        <f>SUM(F13:G13)</f>
        <v>2231.44</v>
      </c>
      <c r="I13" s="20">
        <f>(-H13*0.78)+G13</f>
        <v>-625.28320000000008</v>
      </c>
      <c r="J13" s="20">
        <v>432</v>
      </c>
      <c r="K13" s="20">
        <v>0</v>
      </c>
      <c r="L13" s="20">
        <f>SUM(J13:K13)</f>
        <v>432</v>
      </c>
      <c r="M13" s="21">
        <f>(-L13*0.78)+K13</f>
        <v>-336.96000000000004</v>
      </c>
    </row>
    <row r="14" spans="1:13" ht="15" thickBot="1" x14ac:dyDescent="0.35">
      <c r="A14" s="16" t="s">
        <v>17</v>
      </c>
      <c r="B14" s="20">
        <v>24526.04</v>
      </c>
      <c r="C14" s="20">
        <v>139750.42000000001</v>
      </c>
      <c r="D14" s="20">
        <f>SUM(B14:C14)</f>
        <v>164276.46000000002</v>
      </c>
      <c r="E14" s="20">
        <f>MAX((-D14*0.66)+C14,0)</f>
        <v>31327.956399999995</v>
      </c>
      <c r="F14" s="20">
        <v>4063.04</v>
      </c>
      <c r="G14" s="20">
        <v>4060.34</v>
      </c>
      <c r="H14" s="20">
        <f>SUM(F14:G14)</f>
        <v>8123.38</v>
      </c>
      <c r="I14" s="20">
        <f>(-H14*0.66)+G14</f>
        <v>-1301.0907999999999</v>
      </c>
      <c r="J14" s="20">
        <v>1193.52</v>
      </c>
      <c r="K14" s="20">
        <v>0</v>
      </c>
      <c r="L14" s="20">
        <f>SUM(J14:K14)</f>
        <v>1193.52</v>
      </c>
      <c r="M14" s="21">
        <f>(-L14*0.66)+K14</f>
        <v>-787.72320000000002</v>
      </c>
    </row>
    <row r="15" spans="1:13" ht="15" thickBot="1" x14ac:dyDescent="0.35">
      <c r="A15" s="16" t="s">
        <v>18</v>
      </c>
      <c r="B15" s="20">
        <v>0</v>
      </c>
      <c r="C15" s="20">
        <v>306464.53000000003</v>
      </c>
      <c r="D15" s="20">
        <f>SUM(B15:C15)</f>
        <v>306464.53000000003</v>
      </c>
      <c r="E15" s="20">
        <f>MAX((-D15*0.78)+C15,0)</f>
        <v>67422.196599999996</v>
      </c>
      <c r="F15" s="20">
        <v>5504.28</v>
      </c>
      <c r="G15" s="20">
        <v>5500.4</v>
      </c>
      <c r="H15" s="20">
        <f>SUM(F15:G15)</f>
        <v>11004.68</v>
      </c>
      <c r="I15" s="20">
        <f>(-H15*0.78)+G15</f>
        <v>-3083.2504000000008</v>
      </c>
      <c r="J15" s="20">
        <v>2214</v>
      </c>
      <c r="K15" s="20">
        <v>0</v>
      </c>
      <c r="L15" s="20">
        <f>SUM(J15:K15)</f>
        <v>2214</v>
      </c>
      <c r="M15" s="21">
        <f>(-L15*0.78)+K15</f>
        <v>-1726.92</v>
      </c>
    </row>
    <row r="16" spans="1:13" ht="15" thickBot="1" x14ac:dyDescent="0.35">
      <c r="A16" s="16" t="s">
        <v>19</v>
      </c>
      <c r="B16" s="20">
        <v>222727.3</v>
      </c>
      <c r="C16" s="20">
        <v>1067778.18</v>
      </c>
      <c r="D16" s="20">
        <f>SUM(B16:C16)</f>
        <v>1290505.48</v>
      </c>
      <c r="E16" s="20">
        <f>MAX((-D16*0.66)+C16,0)</f>
        <v>216044.56319999986</v>
      </c>
      <c r="F16" s="20">
        <v>31779.06</v>
      </c>
      <c r="G16" s="20">
        <v>31763.919999999998</v>
      </c>
      <c r="H16" s="20">
        <f>SUM(F16:G16)</f>
        <v>63542.979999999996</v>
      </c>
      <c r="I16" s="20">
        <f>(-H16*0.66)+G16</f>
        <v>-10174.446799999998</v>
      </c>
      <c r="J16" s="20">
        <v>9623.9</v>
      </c>
      <c r="K16" s="20">
        <v>0</v>
      </c>
      <c r="L16" s="20">
        <f>SUM(J16:K16)</f>
        <v>9623.9</v>
      </c>
      <c r="M16" s="21">
        <f>(-L16*0.66)+K16</f>
        <v>-6351.7740000000003</v>
      </c>
    </row>
    <row r="17" spans="1:13" ht="15" thickBot="1" x14ac:dyDescent="0.35">
      <c r="A17" s="25" t="s">
        <v>14</v>
      </c>
      <c r="B17" s="23">
        <f>B13+B14+B15+B16</f>
        <v>247253.34</v>
      </c>
      <c r="C17" s="23">
        <f>C13+C14+C15+C16</f>
        <v>1572938.51</v>
      </c>
      <c r="D17" s="23">
        <f>D13+D14+D15+D16</f>
        <v>1820191.85</v>
      </c>
      <c r="E17" s="23">
        <f>E13+E14+E15+E16</f>
        <v>327762.69979999983</v>
      </c>
      <c r="F17" s="23">
        <f>SUM(F13:F16)</f>
        <v>42462.58</v>
      </c>
      <c r="G17" s="23">
        <f>SUM(G13:G16)</f>
        <v>42439.899999999994</v>
      </c>
      <c r="H17" s="23">
        <f>SUM(H13:H16)</f>
        <v>84902.48</v>
      </c>
      <c r="I17" s="23">
        <f>SUM(I13:I16)</f>
        <v>-15184.071199999998</v>
      </c>
      <c r="J17" s="23">
        <f>SUM(J13:J16)</f>
        <v>13463.42</v>
      </c>
      <c r="K17" s="23">
        <f>K9+K13+K16</f>
        <v>0</v>
      </c>
      <c r="L17" s="23">
        <f>SUM(L13:L16)</f>
        <v>13463.42</v>
      </c>
      <c r="M17" s="24">
        <f>SUM(M13:M16)+0.01</f>
        <v>-9203.3672000000006</v>
      </c>
    </row>
    <row r="18" spans="1:13" ht="15" thickBot="1" x14ac:dyDescent="0.35">
      <c r="A18" s="25" t="s">
        <v>15</v>
      </c>
      <c r="B18" s="23">
        <f>B13+B14+B15+B16</f>
        <v>247253.34</v>
      </c>
      <c r="C18" s="23">
        <f>C13+C14+C15+C16</f>
        <v>1572938.51</v>
      </c>
      <c r="D18" s="23">
        <f>D13+D14+D15+D16</f>
        <v>1820191.85</v>
      </c>
      <c r="E18" s="23">
        <f>E13+E14+E15+E16</f>
        <v>327762.69979999983</v>
      </c>
      <c r="F18" s="23">
        <f>F17</f>
        <v>42462.58</v>
      </c>
      <c r="G18" s="23">
        <f>G17</f>
        <v>42439.899999999994</v>
      </c>
      <c r="H18" s="23">
        <f>H17</f>
        <v>84902.48</v>
      </c>
      <c r="I18" s="23">
        <f>I17</f>
        <v>-15184.071199999998</v>
      </c>
      <c r="J18" s="23">
        <f>J17</f>
        <v>13463.42</v>
      </c>
      <c r="K18" s="23">
        <f>K13+K16</f>
        <v>0</v>
      </c>
      <c r="L18" s="23">
        <f>L17</f>
        <v>13463.42</v>
      </c>
      <c r="M18" s="24">
        <f>M17</f>
        <v>-9203.3672000000006</v>
      </c>
    </row>
    <row r="19" spans="1:13" ht="15" thickBot="1" x14ac:dyDescent="0.35">
      <c r="A19" s="26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1"/>
    </row>
    <row r="20" spans="1:13" ht="15" thickBot="1" x14ac:dyDescent="0.35">
      <c r="A20" s="16" t="s">
        <v>20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1"/>
    </row>
    <row r="21" spans="1:13" ht="15" thickBot="1" x14ac:dyDescent="0.35">
      <c r="A21" s="25" t="s">
        <v>21</v>
      </c>
      <c r="B21" s="23">
        <f t="shared" ref="B21:M22" si="3">B10+B17</f>
        <v>253314.18</v>
      </c>
      <c r="C21" s="23">
        <f t="shared" si="3"/>
        <v>1597890.18</v>
      </c>
      <c r="D21" s="23">
        <f t="shared" si="3"/>
        <v>1851204.36</v>
      </c>
      <c r="E21" s="23">
        <f t="shared" si="3"/>
        <v>332246.11319999985</v>
      </c>
      <c r="F21" s="23">
        <f>F10+F17</f>
        <v>43135.200000000004</v>
      </c>
      <c r="G21" s="23">
        <f t="shared" si="3"/>
        <v>43112.329999999994</v>
      </c>
      <c r="H21" s="23">
        <f t="shared" si="3"/>
        <v>86247.53</v>
      </c>
      <c r="I21" s="23">
        <f t="shared" si="3"/>
        <v>-15399.374199999998</v>
      </c>
      <c r="J21" s="23">
        <f>J10+J17</f>
        <v>13709.18</v>
      </c>
      <c r="K21" s="23">
        <f t="shared" si="3"/>
        <v>0</v>
      </c>
      <c r="L21" s="23">
        <f t="shared" si="3"/>
        <v>13709.18</v>
      </c>
      <c r="M21" s="24">
        <f t="shared" si="3"/>
        <v>-9365.5688000000009</v>
      </c>
    </row>
    <row r="22" spans="1:13" ht="15" thickBot="1" x14ac:dyDescent="0.35">
      <c r="A22" s="27" t="s">
        <v>15</v>
      </c>
      <c r="B22" s="28">
        <f t="shared" si="3"/>
        <v>253314.18</v>
      </c>
      <c r="C22" s="28">
        <f t="shared" si="3"/>
        <v>1597890.18</v>
      </c>
      <c r="D22" s="28">
        <f t="shared" si="3"/>
        <v>1851204.36</v>
      </c>
      <c r="E22" s="28">
        <f t="shared" si="3"/>
        <v>332246.11319999985</v>
      </c>
      <c r="F22" s="28">
        <f t="shared" si="3"/>
        <v>43135.200000000004</v>
      </c>
      <c r="G22" s="28">
        <f t="shared" si="3"/>
        <v>43112.329999999994</v>
      </c>
      <c r="H22" s="28">
        <f t="shared" si="3"/>
        <v>86247.53</v>
      </c>
      <c r="I22" s="28">
        <f t="shared" si="3"/>
        <v>-15399.374199999998</v>
      </c>
      <c r="J22" s="28">
        <f t="shared" si="3"/>
        <v>13709.18</v>
      </c>
      <c r="K22" s="28">
        <f t="shared" si="3"/>
        <v>0</v>
      </c>
      <c r="L22" s="28">
        <f t="shared" si="3"/>
        <v>13709.18</v>
      </c>
      <c r="M22" s="29">
        <f t="shared" si="3"/>
        <v>-9365.5688000000009</v>
      </c>
    </row>
    <row r="23" spans="1:13" x14ac:dyDescent="0.3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13" x14ac:dyDescent="0.3">
      <c r="A24" s="32" t="s">
        <v>22</v>
      </c>
      <c r="B24" s="33">
        <f>E22+I22+M22</f>
        <v>307481.17019999982</v>
      </c>
    </row>
    <row r="30" spans="1:13" x14ac:dyDescent="0.3">
      <c r="D30" s="34"/>
    </row>
  </sheetData>
  <mergeCells count="6">
    <mergeCell ref="A1:K1"/>
    <mergeCell ref="A2:M2"/>
    <mergeCell ref="A3:M3"/>
    <mergeCell ref="B4:E4"/>
    <mergeCell ref="F4:I4"/>
    <mergeCell ref="J4:M4"/>
  </mergeCells>
  <pageMargins left="0.7" right="0.7" top="0.75" bottom="0.75" header="0.3" footer="0.3"/>
  <pageSetup paperSize="5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 #5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Herrman</dc:creator>
  <cp:lastModifiedBy>Michelle Herrman</cp:lastModifiedBy>
  <dcterms:created xsi:type="dcterms:W3CDTF">2022-02-20T21:04:59Z</dcterms:created>
  <dcterms:modified xsi:type="dcterms:W3CDTF">2022-02-20T21:06:08Z</dcterms:modified>
</cp:coreProperties>
</file>