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X:\Clients\7100 - South Kentucky Rural Electric Coop Corp\1610 - 2021 General Rate Adjustment\Drafts\Responses to Post-Hearing DRs\"/>
    </mc:Choice>
  </mc:AlternateContent>
  <xr:revisionPtr revIDLastSave="0" documentId="8_{B28FDCAB-EC27-4490-A6D5-52F14B411714}" xr6:coauthVersionLast="45" xr6:coauthVersionMax="45" xr10:uidLastSave="{00000000-0000-0000-0000-000000000000}"/>
  <bookViews>
    <workbookView xWindow="-120" yWindow="-120" windowWidth="26730" windowHeight="16440" firstSheet="1" activeTab="1" xr2:uid="{00000000-000D-0000-FFFF-FFFF00000000}"/>
  </bookViews>
  <sheets>
    <sheet name="PSC - Question 2 - 2018" sheetId="28" r:id="rId1"/>
    <sheet name="Capitalization Rate By Dept" sheetId="29" r:id="rId2"/>
  </sheets>
  <definedNames>
    <definedName name="_xlnm.Print_Area" localSheetId="0">'PSC - Question 2 - 2018'!$A$1:$AA$93</definedName>
    <definedName name="_xlnm.Print_Titles" localSheetId="0">'PSC - Question 2 - 2018'!$A:$A,'PSC - Question 2 - 2018'!$1:$2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9" l="1"/>
  <c r="D7" i="29"/>
  <c r="E7" i="29"/>
  <c r="F7" i="29"/>
  <c r="G7" i="29"/>
  <c r="H7" i="29"/>
  <c r="I7" i="29"/>
  <c r="J7" i="29"/>
  <c r="K7" i="29"/>
  <c r="L7" i="29"/>
  <c r="M7" i="29"/>
  <c r="N7" i="29"/>
  <c r="O7" i="29"/>
  <c r="P7" i="29"/>
  <c r="Q7" i="29"/>
  <c r="R7" i="29"/>
  <c r="S7" i="29"/>
  <c r="T7" i="29"/>
  <c r="U7" i="29"/>
  <c r="V7" i="29"/>
  <c r="W7" i="29"/>
  <c r="X7" i="29"/>
  <c r="Y7" i="29"/>
  <c r="Z7" i="29"/>
  <c r="AA7" i="29"/>
  <c r="B7" i="29"/>
  <c r="K89" i="28" l="1"/>
  <c r="L89" i="28"/>
  <c r="M89" i="28"/>
  <c r="N89" i="28"/>
  <c r="O89" i="28"/>
  <c r="P89" i="28"/>
  <c r="Q89" i="28"/>
  <c r="R89" i="28"/>
  <c r="S89" i="28"/>
  <c r="T89" i="28"/>
  <c r="U89" i="28"/>
  <c r="V89" i="28"/>
  <c r="W89" i="28"/>
  <c r="X89" i="28"/>
  <c r="Y89" i="28"/>
  <c r="Z89" i="28"/>
  <c r="K87" i="28"/>
  <c r="K93" i="28" s="1"/>
  <c r="L87" i="28"/>
  <c r="L93" i="28" s="1"/>
  <c r="M87" i="28"/>
  <c r="M93" i="28" s="1"/>
  <c r="N87" i="28"/>
  <c r="N93" i="28" s="1"/>
  <c r="O87" i="28"/>
  <c r="P87" i="28"/>
  <c r="Q87" i="28"/>
  <c r="Q93" i="28" s="1"/>
  <c r="R87" i="28"/>
  <c r="S87" i="28"/>
  <c r="T87" i="28"/>
  <c r="T93" i="28" s="1"/>
  <c r="U87" i="28"/>
  <c r="U93" i="28" s="1"/>
  <c r="V87" i="28"/>
  <c r="V93" i="28" s="1"/>
  <c r="W87" i="28"/>
  <c r="X87" i="28"/>
  <c r="X93" i="28" s="1"/>
  <c r="Y87" i="28"/>
  <c r="Y93" i="28" s="1"/>
  <c r="Z87" i="28"/>
  <c r="J89" i="28"/>
  <c r="J87" i="28"/>
  <c r="O93" i="28"/>
  <c r="P93" i="28"/>
  <c r="S93" i="28"/>
  <c r="W93" i="28"/>
  <c r="C89" i="28"/>
  <c r="D89" i="28"/>
  <c r="E89" i="28"/>
  <c r="F89" i="28"/>
  <c r="G89" i="28"/>
  <c r="H89" i="28"/>
  <c r="I89" i="28"/>
  <c r="C87" i="28"/>
  <c r="D87" i="28"/>
  <c r="E87" i="28"/>
  <c r="F87" i="28"/>
  <c r="G87" i="28"/>
  <c r="H87" i="28"/>
  <c r="I87" i="28"/>
  <c r="B89" i="28"/>
  <c r="B87" i="28"/>
  <c r="F93" i="28" l="1"/>
  <c r="I93" i="28"/>
  <c r="E93" i="28"/>
  <c r="H93" i="28"/>
  <c r="D93" i="28"/>
  <c r="B93" i="28"/>
  <c r="G93" i="28"/>
  <c r="C93" i="28"/>
  <c r="J93" i="28"/>
  <c r="Z93" i="28"/>
  <c r="R93" i="28"/>
  <c r="AA93" i="28" s="1"/>
  <c r="AA10" i="28" l="1"/>
  <c r="Z86" i="28"/>
  <c r="Y86" i="28"/>
  <c r="X86" i="28"/>
  <c r="W86" i="28"/>
  <c r="V86" i="28"/>
  <c r="U86" i="28"/>
  <c r="T86" i="28"/>
  <c r="S86" i="28"/>
  <c r="R86" i="28"/>
  <c r="Q86" i="28"/>
  <c r="P86" i="28"/>
  <c r="O86" i="28"/>
  <c r="N86" i="28"/>
  <c r="M86" i="28"/>
  <c r="L86" i="28"/>
  <c r="K86" i="28"/>
  <c r="J86" i="28"/>
  <c r="I86" i="28"/>
  <c r="H86" i="28"/>
  <c r="G86" i="28"/>
  <c r="F86" i="28"/>
  <c r="E86" i="28"/>
  <c r="D86" i="28"/>
  <c r="C86" i="28"/>
  <c r="B86" i="28"/>
  <c r="AA85" i="28"/>
  <c r="AA84" i="28"/>
  <c r="AA83" i="28"/>
  <c r="AA82" i="28"/>
  <c r="AA81" i="28"/>
  <c r="AA80" i="28"/>
  <c r="AA79" i="28"/>
  <c r="AA78" i="28"/>
  <c r="AA77" i="28"/>
  <c r="AA76" i="28"/>
  <c r="AA75" i="28"/>
  <c r="AA74" i="28"/>
  <c r="AA73" i="28"/>
  <c r="AA72" i="28"/>
  <c r="AA71" i="28"/>
  <c r="AA70" i="28"/>
  <c r="AA69" i="28"/>
  <c r="AA68" i="28"/>
  <c r="AA67" i="28"/>
  <c r="AA66" i="28"/>
  <c r="AA65" i="28"/>
  <c r="AA64" i="28"/>
  <c r="AA63" i="28"/>
  <c r="AA62" i="28"/>
  <c r="AA61" i="28"/>
  <c r="AA60" i="28"/>
  <c r="AA59" i="28"/>
  <c r="AA58" i="28"/>
  <c r="AA57" i="28"/>
  <c r="AA56" i="28"/>
  <c r="AA55" i="28"/>
  <c r="AA54" i="28"/>
  <c r="AA53" i="28"/>
  <c r="AA52" i="28"/>
  <c r="AA51" i="28"/>
  <c r="AA50" i="28"/>
  <c r="AA49" i="28"/>
  <c r="AA48" i="28"/>
  <c r="AA47" i="28"/>
  <c r="AA46" i="28"/>
  <c r="AA45" i="28"/>
  <c r="AA44" i="28"/>
  <c r="AA43" i="28"/>
  <c r="AA42" i="28"/>
  <c r="AA41" i="28"/>
  <c r="AA40" i="28"/>
  <c r="AA39" i="28"/>
  <c r="AA38" i="28"/>
  <c r="AA37" i="28"/>
  <c r="AA36" i="28"/>
  <c r="AA35" i="28"/>
  <c r="AA34" i="28"/>
  <c r="AA33" i="28"/>
  <c r="AA32" i="28"/>
  <c r="AA31" i="28"/>
  <c r="AA30" i="28"/>
  <c r="AA29" i="28"/>
  <c r="AA28" i="28"/>
  <c r="AA27" i="28"/>
  <c r="AA26" i="28"/>
  <c r="AA25" i="28"/>
  <c r="AA24" i="28"/>
  <c r="AA23" i="28"/>
  <c r="AA22" i="28"/>
  <c r="AA21" i="28"/>
  <c r="AA20" i="28"/>
  <c r="AA19" i="28"/>
  <c r="AA18" i="28"/>
  <c r="AA17" i="28"/>
  <c r="AA16" i="28"/>
  <c r="AA15" i="28"/>
  <c r="AA14" i="28"/>
  <c r="AA13" i="28"/>
  <c r="AA12" i="28"/>
  <c r="AA11" i="28"/>
  <c r="AA9" i="28"/>
  <c r="AA8" i="28"/>
  <c r="AA7" i="28"/>
  <c r="AA6" i="28"/>
  <c r="AA5" i="28"/>
  <c r="AA4" i="28"/>
  <c r="AA3" i="28"/>
  <c r="L92" i="28" l="1"/>
  <c r="K90" i="28"/>
  <c r="J90" i="28"/>
  <c r="Z90" i="28"/>
  <c r="Y88" i="28"/>
  <c r="U92" i="28"/>
  <c r="T92" i="28"/>
  <c r="S90" i="28"/>
  <c r="Q88" i="28"/>
  <c r="X88" i="28"/>
  <c r="V92" i="28"/>
  <c r="R90" i="28"/>
  <c r="P88" i="28"/>
  <c r="S88" i="28"/>
  <c r="U90" i="28"/>
  <c r="O92" i="28"/>
  <c r="W92" i="28"/>
  <c r="T88" i="28"/>
  <c r="V90" i="28"/>
  <c r="P92" i="28"/>
  <c r="X92" i="28"/>
  <c r="R88" i="28"/>
  <c r="U88" i="28"/>
  <c r="O90" i="28"/>
  <c r="W90" i="28"/>
  <c r="Q92" i="28"/>
  <c r="Y92" i="28"/>
  <c r="H88" i="28"/>
  <c r="V88" i="28"/>
  <c r="P90" i="28"/>
  <c r="X90" i="28"/>
  <c r="R92" i="28"/>
  <c r="Z92" i="28"/>
  <c r="Z88" i="28"/>
  <c r="T90" i="28"/>
  <c r="I88" i="28"/>
  <c r="O88" i="28"/>
  <c r="W88" i="28"/>
  <c r="Q90" i="28"/>
  <c r="Y90" i="28"/>
  <c r="S92" i="28"/>
  <c r="N92" i="28"/>
  <c r="N90" i="28"/>
  <c r="N88" i="28"/>
  <c r="M92" i="28"/>
  <c r="M90" i="28"/>
  <c r="M88" i="28"/>
  <c r="L90" i="28"/>
  <c r="L88" i="28"/>
  <c r="K92" i="28"/>
  <c r="K88" i="28"/>
  <c r="J88" i="28"/>
  <c r="J92" i="28"/>
  <c r="I90" i="28"/>
  <c r="I92" i="28"/>
  <c r="H90" i="28"/>
  <c r="H92" i="28"/>
  <c r="G88" i="28"/>
  <c r="G90" i="28"/>
  <c r="G92" i="28"/>
  <c r="F88" i="28"/>
  <c r="F90" i="28"/>
  <c r="F92" i="28"/>
  <c r="E92" i="28"/>
  <c r="E88" i="28"/>
  <c r="E90" i="28"/>
  <c r="D92" i="28"/>
  <c r="D88" i="28"/>
  <c r="D90" i="28"/>
  <c r="C90" i="28"/>
  <c r="AA89" i="28"/>
  <c r="C88" i="28"/>
  <c r="AA91" i="28"/>
  <c r="C92" i="28"/>
  <c r="AA86" i="28"/>
  <c r="B88" i="28"/>
  <c r="B90" i="28"/>
  <c r="B92" i="28"/>
  <c r="AA87" i="28"/>
  <c r="AA92" i="28" l="1"/>
  <c r="AA88" i="28"/>
  <c r="AA9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Herrman</author>
  </authors>
  <commentList>
    <comment ref="T8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The percentage is determined by the capital/expense Ratio without dept 1806 included.</t>
        </r>
      </text>
    </comment>
  </commentList>
</comments>
</file>

<file path=xl/sharedStrings.xml><?xml version="1.0" encoding="utf-8"?>
<sst xmlns="http://schemas.openxmlformats.org/spreadsheetml/2006/main" count="146" uniqueCount="117">
  <si>
    <t>A/C NO.     ACCOUNT DESCRIPTION</t>
  </si>
  <si>
    <t>TOTAL</t>
  </si>
  <si>
    <t>107.20 - CONST WIP - F A</t>
  </si>
  <si>
    <t>108.00 - RETIRE WIP - INDIRECT</t>
  </si>
  <si>
    <t>108.80 - RETIREMENT WIP</t>
  </si>
  <si>
    <t>143.00 - OTHER ACCTS REC</t>
  </si>
  <si>
    <t xml:space="preserve">163.00 - STORES EXP </t>
  </si>
  <si>
    <t>184.40 - TRANSPORTATION EXP</t>
  </si>
  <si>
    <t>416.02 - COST OF MDSG - ETS HTR</t>
  </si>
  <si>
    <t>417.11 - EXP NU OPER (MTR POLE )</t>
  </si>
  <si>
    <t>426.10 - DONATIONS (CHAR, SOC)</t>
  </si>
  <si>
    <t>582.00 - STATION EXPENSES</t>
  </si>
  <si>
    <t>583.00 - OVERHEAD LINE EXP</t>
  </si>
  <si>
    <t>584.00 - UNDERGROUND LINE EXP</t>
  </si>
  <si>
    <t>586.00 - METER EXPENSES</t>
  </si>
  <si>
    <t>587.00 - CUST INSTALLATIONS EXP</t>
  </si>
  <si>
    <t>587.20 - CUST INSPECTION EXP</t>
  </si>
  <si>
    <t>587.30 -  CUST INS EXP  STRAY VOLT</t>
  </si>
  <si>
    <t>588.00 - MISC DISTRIBUTION EXP</t>
  </si>
  <si>
    <t>588.10 - MISC. DIST. EXP. - MAPPING</t>
  </si>
  <si>
    <t>590.00 - MAINT SUPERVISION &amp; ENG</t>
  </si>
  <si>
    <t>592.10 - MAINT. - SCADA EQUIPMENT</t>
  </si>
  <si>
    <t>593.00 - MAINT OF O/H LINES</t>
  </si>
  <si>
    <t>593.50 - MAINT OF O/H LINES - R/W</t>
  </si>
  <si>
    <t>594.00 - MAINT OF URD LINES</t>
  </si>
  <si>
    <t>595.00 - MAINT OF LINE TRANSF</t>
  </si>
  <si>
    <t>596.11 - MAINT OF ST LGT SODIUM</t>
  </si>
  <si>
    <t>596.12 - MAINT OF ST LGT M VAPOR</t>
  </si>
  <si>
    <t>597.00 - MAINTENANCE OF METERS</t>
  </si>
  <si>
    <t>598.11 - MAINT OF S L (SODIUM)</t>
  </si>
  <si>
    <t>598.12 - MAINT OF S  L (M VAPOR)</t>
  </si>
  <si>
    <t>598.13 - MAINT OF S L (SOD DIR)</t>
  </si>
  <si>
    <t>598.14 - MAINT OF S L (M VAPOR DIR)</t>
  </si>
  <si>
    <t>901.00 - SUPV (CUST ACCTS)</t>
  </si>
  <si>
    <t>902.00 - METER READING EXPENSE</t>
  </si>
  <si>
    <t>903.00 -  CUST REC &amp; COLL EXP</t>
  </si>
  <si>
    <t>907.00 - SUPV(CUST SER&amp;INF EXP)</t>
  </si>
  <si>
    <t>908.00 - CUST ASSISTANCE EXP</t>
  </si>
  <si>
    <t>909.00 - INF &amp; INSTR ADVT EXP</t>
  </si>
  <si>
    <t>912.00 - DEMO &amp; SELLING EXP</t>
  </si>
  <si>
    <t>920.00 - ADMIN &amp; GEN SALARIES</t>
  </si>
  <si>
    <t>925.00 - INJURIES AND DAMAGES</t>
  </si>
  <si>
    <t>930.23-ANNUAL MTG EXP</t>
  </si>
  <si>
    <t>930.24 -  CAP CR&amp;OTH FIN NOT</t>
  </si>
  <si>
    <t>935.00 - MAINT OF GENERAL PLANT</t>
  </si>
  <si>
    <t>930.11 - GEN ADVTG(FAIRS&amp;PARADE)</t>
  </si>
  <si>
    <t>580.00 - OPER SUPERVISION &amp; ENGIR</t>
  </si>
  <si>
    <t>107.00 - CONST WIP</t>
  </si>
  <si>
    <t>143.01 - OTHER A/R - SKS</t>
  </si>
  <si>
    <t>930.20-MISC GEN EXP</t>
  </si>
  <si>
    <t>596.00-MAINT ST LGHTG&amp;SIG SYS</t>
  </si>
  <si>
    <t>184.10-TRANSPORTATION EXP-O/H</t>
  </si>
  <si>
    <t>908.12-CUST ASST EXP-C &amp; I</t>
  </si>
  <si>
    <t>416.04 - COST OF MDSG - WTR HTR</t>
  </si>
  <si>
    <t>421.02-MISC NONOP INC-FARM EXP</t>
  </si>
  <si>
    <t>184.21 - CLEARING ACCT-GEN PLANT</t>
  </si>
  <si>
    <t>583.10 - POWER QUALITY-O/H</t>
  </si>
  <si>
    <t>584.10 - POWER QUALITY - URD</t>
  </si>
  <si>
    <t>598.15-MAINT OF S L (M HALIDE)</t>
  </si>
  <si>
    <t>925.01-LINEMAN RODEO EXPENSE</t>
  </si>
  <si>
    <t>586.01 - METER EXPENSES - AMR</t>
  </si>
  <si>
    <t>586.02 - METER EXP-SMART GRID</t>
  </si>
  <si>
    <t>417.10 - EXP NON UT OPER (LOANS)</t>
  </si>
  <si>
    <t>186.01 - MISC DEF DEBIT-LEGAL EXP</t>
  </si>
  <si>
    <t>186.09 - MISC DEF DT0'11 RATE APPL</t>
  </si>
  <si>
    <t>CAPITALIZED</t>
  </si>
  <si>
    <t>EXPENSED</t>
  </si>
  <si>
    <t>930.39 - MISC GEN EXP-SIMPLE SAV</t>
  </si>
  <si>
    <t>232.14 - A/P-KY SALES AND USE TAX</t>
  </si>
  <si>
    <t>107.16-CONST WIP-MONT CONST-TOWER</t>
  </si>
  <si>
    <t>107.17-CONST WIP-MONTICELL OFFICE-TOWER</t>
  </si>
  <si>
    <t>107.18-CONST WIP-SEWELLTON SUB-TOWER</t>
  </si>
  <si>
    <t>OTHER</t>
  </si>
  <si>
    <t>107.12-CONST WIP-CONTRACT (SCADA) PHASE II</t>
  </si>
  <si>
    <t>242.40 - ACCRUED EMPLOYEES' SICK LEAVE</t>
  </si>
  <si>
    <t>186.05 - MISC DEF DR - FRNG BENE ALL OTHERS</t>
  </si>
  <si>
    <t>926.99 - FRINGE BENEFITS - W=2 REPORTING</t>
  </si>
  <si>
    <t>CEO</t>
  </si>
  <si>
    <t>593.12-STORM DAMAGE 1/22/16</t>
  </si>
  <si>
    <t>593.10-STORM DAMAGE EXP</t>
  </si>
  <si>
    <t>598.16-MAINT OF S L (LED)</t>
  </si>
  <si>
    <t>596.13 -MAINT OF ST LGT LED</t>
  </si>
  <si>
    <t>418.17- NONOP EXP (925 N MAIN ST)</t>
  </si>
  <si>
    <t>928.00 - REGULATORY COMMISSION EXP</t>
  </si>
  <si>
    <t>VP of Finance and Member Services</t>
  </si>
  <si>
    <t>921.00 - OFFICE SUPPLIES &amp; EXPENSE</t>
  </si>
  <si>
    <t>107.15-CONST WIP-SMART GRID-AMI</t>
  </si>
  <si>
    <t>107.92-CONST WIP-RADIOSYSTEM 2020WPLAN</t>
  </si>
  <si>
    <t>426.11-DONATIONS-ROGERS SCHOLARS GOLF</t>
  </si>
  <si>
    <t>107.91- CONST WIP-VOLTAGE REDUCTION</t>
  </si>
  <si>
    <t>Accounting</t>
  </si>
  <si>
    <t>Regulatory Affairs</t>
  </si>
  <si>
    <t>Human Resources</t>
  </si>
  <si>
    <t>Intormation Technology</t>
  </si>
  <si>
    <t>Warehouse</t>
  </si>
  <si>
    <t>Director of Operations</t>
  </si>
  <si>
    <t>Marketing &amp; Communications</t>
  </si>
  <si>
    <t>Technical Services</t>
  </si>
  <si>
    <t>Buildings and Grounds</t>
  </si>
  <si>
    <t>Safety</t>
  </si>
  <si>
    <t>Transportation</t>
  </si>
  <si>
    <t>Engineering</t>
  </si>
  <si>
    <t>Staking</t>
  </si>
  <si>
    <t>Right of Way</t>
  </si>
  <si>
    <t>Somerset Maintenance</t>
  </si>
  <si>
    <t>Somerset Construction</t>
  </si>
  <si>
    <t>Meter Shop</t>
  </si>
  <si>
    <t>Energy Services &amp; Member Engagement</t>
  </si>
  <si>
    <t>Member Services</t>
  </si>
  <si>
    <t>Whitley Construction/ Maintenance</t>
  </si>
  <si>
    <t>Albany Contruction/ Maintenance</t>
  </si>
  <si>
    <t>Monticello Construction/ Maintenance</t>
  </si>
  <si>
    <t>Russell Construction/ Maintenance</t>
  </si>
  <si>
    <t>Composite Depreciation Rate</t>
  </si>
  <si>
    <t>Year</t>
  </si>
  <si>
    <t>N/A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</si>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</sst>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7" x14ac:knownFonts="1">
    <font>
      <sz val="12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9"/>
      </patternFill>
    </fill>
    <fill>
      <patternFill patternType="solid">
        <fgColor theme="0" tint="-0.14999847407452621"/>
        <bgColor indexed="9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2" borderId="0"/>
  </cellStyleXfs>
  <cellXfs count="58">
    <xf numFmtId="0" fontId="0" fillId="2" borderId="0" xfId="0" applyNumberFormat="1" applyFill="1"/>
    <xf numFmtId="0" fontId="5" fillId="0" borderId="0" xfId="0" applyNumberFormat="1" applyFont="1" applyFill="1" applyAlignment="1">
      <alignment horizontal="left"/>
    </xf>
    <xf numFmtId="2" fontId="4" fillId="3" borderId="0" xfId="0" applyNumberFormat="1" applyFont="1" applyFill="1" applyAlignment="1">
      <alignment horizontal="left"/>
    </xf>
    <xf numFmtId="7" fontId="4" fillId="4" borderId="2" xfId="0" applyNumberFormat="1" applyFont="1" applyFill="1" applyBorder="1" applyAlignment="1">
      <alignment horizontal="right"/>
    </xf>
    <xf numFmtId="7" fontId="4" fillId="3" borderId="2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horizontal="center"/>
    </xf>
    <xf numFmtId="2" fontId="4" fillId="7" borderId="0" xfId="0" applyNumberFormat="1" applyFont="1" applyFill="1" applyAlignment="1">
      <alignment horizontal="left"/>
    </xf>
    <xf numFmtId="7" fontId="4" fillId="8" borderId="2" xfId="0" applyNumberFormat="1" applyFont="1" applyFill="1" applyBorder="1" applyAlignment="1">
      <alignment horizontal="right"/>
    </xf>
    <xf numFmtId="7" fontId="4" fillId="7" borderId="2" xfId="0" applyNumberFormat="1" applyFont="1" applyFill="1" applyBorder="1" applyAlignment="1">
      <alignment horizontal="right"/>
    </xf>
    <xf numFmtId="2" fontId="4" fillId="5" borderId="0" xfId="0" applyNumberFormat="1" applyFont="1" applyFill="1" applyAlignment="1">
      <alignment horizontal="left"/>
    </xf>
    <xf numFmtId="7" fontId="4" fillId="6" borderId="2" xfId="0" applyNumberFormat="1" applyFont="1" applyFill="1" applyBorder="1" applyAlignment="1">
      <alignment horizontal="right"/>
    </xf>
    <xf numFmtId="7" fontId="4" fillId="5" borderId="2" xfId="0" applyNumberFormat="1" applyFont="1" applyFill="1" applyBorder="1" applyAlignment="1">
      <alignment horizontal="right"/>
    </xf>
    <xf numFmtId="2" fontId="4" fillId="5" borderId="0" xfId="0" quotePrefix="1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7" fontId="4" fillId="2" borderId="1" xfId="0" applyNumberFormat="1" applyFont="1" applyFill="1" applyBorder="1" applyAlignment="1">
      <alignment horizontal="right"/>
    </xf>
    <xf numFmtId="7" fontId="4" fillId="9" borderId="1" xfId="0" applyNumberFormat="1" applyFont="1" applyFill="1" applyBorder="1" applyAlignment="1">
      <alignment horizontal="right"/>
    </xf>
    <xf numFmtId="0" fontId="4" fillId="3" borderId="0" xfId="0" applyNumberFormat="1" applyFont="1" applyFill="1" applyBorder="1" applyAlignment="1">
      <alignment horizontal="center"/>
    </xf>
    <xf numFmtId="7" fontId="4" fillId="4" borderId="0" xfId="0" applyNumberFormat="1" applyFont="1" applyFill="1" applyBorder="1" applyAlignment="1">
      <alignment horizontal="right"/>
    </xf>
    <xf numFmtId="0" fontId="4" fillId="5" borderId="0" xfId="0" applyNumberFormat="1" applyFont="1" applyFill="1" applyBorder="1" applyAlignment="1">
      <alignment horizontal="center"/>
    </xf>
    <xf numFmtId="7" fontId="4" fillId="6" borderId="0" xfId="0" applyNumberFormat="1" applyFont="1" applyFill="1" applyBorder="1" applyAlignment="1">
      <alignment horizontal="right"/>
    </xf>
    <xf numFmtId="7" fontId="4" fillId="8" borderId="0" xfId="0" applyNumberFormat="1" applyFont="1" applyFill="1" applyBorder="1" applyAlignment="1">
      <alignment horizontal="right"/>
    </xf>
    <xf numFmtId="0" fontId="3" fillId="0" borderId="0" xfId="0" applyNumberFormat="1" applyFont="1" applyFill="1"/>
    <xf numFmtId="0" fontId="3" fillId="2" borderId="0" xfId="0" applyNumberFormat="1" applyFont="1" applyFill="1"/>
    <xf numFmtId="10" fontId="3" fillId="8" borderId="0" xfId="0" applyNumberFormat="1" applyFont="1" applyFill="1"/>
    <xf numFmtId="0" fontId="3" fillId="2" borderId="0" xfId="0" applyNumberFormat="1" applyFont="1" applyFill="1" applyAlignment="1">
      <alignment horizontal="center"/>
    </xf>
    <xf numFmtId="0" fontId="3" fillId="6" borderId="0" xfId="0" applyNumberFormat="1" applyFont="1" applyFill="1"/>
    <xf numFmtId="10" fontId="3" fillId="4" borderId="0" xfId="0" applyNumberFormat="1" applyFont="1" applyFill="1"/>
    <xf numFmtId="10" fontId="3" fillId="6" borderId="0" xfId="0" applyNumberFormat="1" applyFont="1" applyFill="1"/>
    <xf numFmtId="0" fontId="3" fillId="7" borderId="0" xfId="0" applyNumberFormat="1" applyFont="1" applyFill="1" applyBorder="1" applyAlignment="1">
      <alignment horizontal="center"/>
    </xf>
    <xf numFmtId="10" fontId="3" fillId="2" borderId="0" xfId="0" applyNumberFormat="1" applyFont="1" applyFill="1"/>
    <xf numFmtId="0" fontId="4" fillId="2" borderId="3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 wrapText="1"/>
    </xf>
    <xf numFmtId="10" fontId="3" fillId="8" borderId="3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right"/>
    </xf>
    <xf numFmtId="0" fontId="4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7" fontId="3" fillId="2" borderId="0" xfId="0" applyNumberFormat="1" applyFont="1" applyFill="1"/>
    <xf numFmtId="2" fontId="3" fillId="7" borderId="0" xfId="0" applyNumberFormat="1" applyFont="1" applyFill="1" applyAlignment="1">
      <alignment horizontal="left"/>
    </xf>
    <xf numFmtId="7" fontId="3" fillId="8" borderId="2" xfId="0" applyNumberFormat="1" applyFont="1" applyFill="1" applyBorder="1" applyAlignment="1">
      <alignment horizontal="right"/>
    </xf>
    <xf numFmtId="7" fontId="3" fillId="7" borderId="2" xfId="0" applyNumberFormat="1" applyFont="1" applyFill="1" applyBorder="1" applyAlignment="1">
      <alignment horizontal="right"/>
    </xf>
    <xf numFmtId="7" fontId="6" fillId="8" borderId="0" xfId="0" applyNumberFormat="1" applyFont="1" applyFill="1" applyBorder="1" applyAlignment="1">
      <alignment horizontal="right"/>
    </xf>
    <xf numFmtId="0" fontId="3" fillId="0" borderId="2" xfId="0" applyNumberFormat="1" applyFont="1" applyFill="1" applyBorder="1"/>
    <xf numFmtId="0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right" wrapText="1"/>
    </xf>
    <xf numFmtId="10" fontId="3" fillId="0" borderId="2" xfId="0" applyNumberFormat="1" applyFont="1" applyFill="1" applyBorder="1" applyAlignment="1">
      <alignment horizontal="center"/>
    </xf>
    <xf numFmtId="0" fontId="0" fillId="2" borderId="2" xfId="0" applyNumberFormat="1" applyFill="1" applyBorder="1"/>
    <xf numFmtId="0" fontId="5" fillId="0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wrapText="1"/>
    </xf>
    <xf numFmtId="0" fontId="0" fillId="2" borderId="2" xfId="0" applyFill="1" applyBorder="1"/>
    <xf numFmtId="10" fontId="0" fillId="2" borderId="2" xfId="0" applyNumberFormat="1" applyFill="1" applyBorder="1"/>
    <xf numFmtId="0" fontId="6" fillId="2" borderId="2" xfId="0" applyNumberFormat="1" applyFont="1" applyFill="1" applyBorder="1" applyAlignment="1">
      <alignment horizontal="center"/>
    </xf>
    <xf numFmtId="10" fontId="6" fillId="2" borderId="2" xfId="0" applyNumberFormat="1" applyFont="1" applyFill="1" applyBorder="1" applyAlignment="1"/>
    <xf numFmtId="0" fontId="6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N93"/>
  <sheetViews>
    <sheetView showOutlineSymbols="0" zoomScaleNormal="100" workbookViewId="0">
      <pane xSplit="1" ySplit="2" topLeftCell="R72" activePane="bottomRight" state="frozen"/>
      <selection pane="topRight" activeCell="B1" sqref="B1"/>
      <selection pane="bottomLeft" activeCell="A3" sqref="A3"/>
      <selection pane="bottomRight" activeCell="W29" sqref="W29"/>
    </sheetView>
  </sheetViews>
  <sheetFormatPr defaultColWidth="8.83203125" defaultRowHeight="11.65" x14ac:dyDescent="0.35"/>
  <cols>
    <col min="1" max="1" width="33.88671875" style="21" bestFit="1" customWidth="1"/>
    <col min="2" max="2" width="11.88671875" style="22" bestFit="1" customWidth="1"/>
    <col min="3" max="3" width="11.88671875" style="22" customWidth="1"/>
    <col min="4" max="4" width="12.609375" style="22" customWidth="1"/>
    <col min="5" max="5" width="14.5546875" style="22" customWidth="1"/>
    <col min="6" max="6" width="10.44140625" style="22" customWidth="1"/>
    <col min="7" max="12" width="11.88671875" style="22" customWidth="1"/>
    <col min="13" max="13" width="11.83203125" style="22" customWidth="1"/>
    <col min="14" max="25" width="11.88671875" style="22" customWidth="1"/>
    <col min="26" max="26" width="11.83203125" style="22" customWidth="1"/>
    <col min="27" max="27" width="11.83203125" style="22" bestFit="1" customWidth="1"/>
    <col min="28" max="28" width="10.83203125" style="22" bestFit="1" customWidth="1"/>
    <col min="29" max="29" width="9.109375" style="22" bestFit="1" customWidth="1"/>
    <col min="30" max="30" width="7.83203125" style="22" customWidth="1"/>
    <col min="31" max="31" width="10.1640625" style="22" bestFit="1" customWidth="1"/>
    <col min="32" max="16384" width="8.83203125" style="22"/>
  </cols>
  <sheetData>
    <row r="1" spans="1:248" ht="39.75" customHeight="1" x14ac:dyDescent="0.35">
      <c r="B1" s="32" t="s">
        <v>90</v>
      </c>
      <c r="C1" s="32" t="s">
        <v>91</v>
      </c>
      <c r="D1" s="30" t="s">
        <v>92</v>
      </c>
      <c r="E1" s="32" t="s">
        <v>93</v>
      </c>
      <c r="F1" s="32" t="s">
        <v>94</v>
      </c>
      <c r="G1" s="33" t="s">
        <v>95</v>
      </c>
      <c r="H1" s="33" t="s">
        <v>107</v>
      </c>
      <c r="I1" s="35" t="s">
        <v>108</v>
      </c>
      <c r="J1" s="33" t="s">
        <v>109</v>
      </c>
      <c r="K1" s="33" t="s">
        <v>110</v>
      </c>
      <c r="L1" s="33" t="s">
        <v>111</v>
      </c>
      <c r="M1" s="33" t="s">
        <v>112</v>
      </c>
      <c r="N1" s="36" t="s">
        <v>106</v>
      </c>
      <c r="O1" s="33" t="s">
        <v>104</v>
      </c>
      <c r="P1" s="33" t="s">
        <v>105</v>
      </c>
      <c r="Q1" s="32" t="s">
        <v>103</v>
      </c>
      <c r="R1" s="34" t="s">
        <v>102</v>
      </c>
      <c r="S1" s="32" t="s">
        <v>101</v>
      </c>
      <c r="T1" s="32" t="s">
        <v>100</v>
      </c>
      <c r="U1" s="32" t="s">
        <v>99</v>
      </c>
      <c r="V1" s="33" t="s">
        <v>98</v>
      </c>
      <c r="W1" s="32" t="s">
        <v>97</v>
      </c>
      <c r="X1" s="33" t="s">
        <v>77</v>
      </c>
      <c r="Y1" s="33" t="s">
        <v>96</v>
      </c>
      <c r="Z1" s="33" t="s">
        <v>84</v>
      </c>
    </row>
    <row r="2" spans="1:248" ht="12.2" customHeight="1" x14ac:dyDescent="0.35">
      <c r="A2" s="1" t="s">
        <v>0</v>
      </c>
      <c r="B2" s="31">
        <v>1600</v>
      </c>
      <c r="C2" s="31">
        <v>1604</v>
      </c>
      <c r="D2" s="31">
        <v>1605</v>
      </c>
      <c r="E2" s="31">
        <v>1606</v>
      </c>
      <c r="F2" s="31">
        <v>1607</v>
      </c>
      <c r="G2" s="31">
        <v>1700</v>
      </c>
      <c r="H2" s="31">
        <v>1702</v>
      </c>
      <c r="I2" s="37">
        <v>1703</v>
      </c>
      <c r="J2" s="31">
        <v>1711</v>
      </c>
      <c r="K2" s="31">
        <v>1712</v>
      </c>
      <c r="L2" s="31">
        <v>1713</v>
      </c>
      <c r="M2" s="31">
        <v>1714</v>
      </c>
      <c r="N2" s="38">
        <v>1800</v>
      </c>
      <c r="O2" s="31">
        <v>1801</v>
      </c>
      <c r="P2" s="31">
        <v>1802</v>
      </c>
      <c r="Q2" s="31">
        <v>1803</v>
      </c>
      <c r="R2" s="31">
        <v>1804</v>
      </c>
      <c r="S2" s="31">
        <v>1805</v>
      </c>
      <c r="T2" s="31">
        <v>1806</v>
      </c>
      <c r="U2" s="31">
        <v>1807</v>
      </c>
      <c r="V2" s="31">
        <v>1808</v>
      </c>
      <c r="W2" s="31">
        <v>1809</v>
      </c>
      <c r="X2" s="31">
        <v>1900</v>
      </c>
      <c r="Y2" s="31">
        <v>1901</v>
      </c>
      <c r="Z2" s="31">
        <v>1902</v>
      </c>
      <c r="AA2" s="24" t="s">
        <v>1</v>
      </c>
    </row>
    <row r="3" spans="1:248" ht="12.95" customHeight="1" x14ac:dyDescent="0.35">
      <c r="A3" s="2" t="s">
        <v>47</v>
      </c>
      <c r="B3" s="3">
        <v>85663.49</v>
      </c>
      <c r="C3" s="3">
        <v>19843.13</v>
      </c>
      <c r="D3" s="3">
        <v>46696.23</v>
      </c>
      <c r="E3" s="3">
        <v>57394.93</v>
      </c>
      <c r="F3" s="3"/>
      <c r="G3" s="3">
        <v>100728.08</v>
      </c>
      <c r="H3" s="3"/>
      <c r="I3" s="3">
        <v>185745.9</v>
      </c>
      <c r="J3" s="3">
        <v>63256.47</v>
      </c>
      <c r="K3" s="3">
        <v>26469.19</v>
      </c>
      <c r="L3" s="3">
        <v>97338.43</v>
      </c>
      <c r="M3" s="4">
        <v>40262.25</v>
      </c>
      <c r="N3" s="4">
        <v>131.6</v>
      </c>
      <c r="O3" s="4">
        <v>6643.2</v>
      </c>
      <c r="P3" s="4">
        <v>253909.9</v>
      </c>
      <c r="Q3" s="4">
        <v>84860.39</v>
      </c>
      <c r="R3" s="4">
        <v>320807.26</v>
      </c>
      <c r="S3" s="4">
        <v>140028.45000000001</v>
      </c>
      <c r="T3" s="4">
        <v>233.65</v>
      </c>
      <c r="U3" s="4">
        <v>17510.25</v>
      </c>
      <c r="V3" s="4"/>
      <c r="W3" s="4">
        <v>45285.58</v>
      </c>
      <c r="X3" s="4">
        <v>55078.93</v>
      </c>
      <c r="Y3" s="4"/>
      <c r="Z3" s="4">
        <v>41344.29</v>
      </c>
      <c r="AA3" s="3">
        <f t="shared" ref="AA3:AA34" si="0">SUM(B3:Z3)</f>
        <v>1689231.5999999996</v>
      </c>
    </row>
    <row r="4" spans="1:248" ht="12.95" customHeight="1" x14ac:dyDescent="0.35">
      <c r="A4" s="2" t="s">
        <v>73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3">
        <f t="shared" si="0"/>
        <v>0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ht="12.95" customHeight="1" x14ac:dyDescent="0.35">
      <c r="A5" s="2" t="s">
        <v>86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3">
        <f t="shared" si="0"/>
        <v>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ht="12.95" customHeight="1" x14ac:dyDescent="0.35">
      <c r="A6" s="2" t="s">
        <v>69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3">
        <f t="shared" si="0"/>
        <v>0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12.95" customHeight="1" x14ac:dyDescent="0.35">
      <c r="A7" s="2" t="s">
        <v>70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3">
        <f t="shared" si="0"/>
        <v>0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ht="12.95" customHeight="1" x14ac:dyDescent="0.35">
      <c r="A8" s="2" t="s">
        <v>71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3">
        <f t="shared" si="0"/>
        <v>0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248" ht="12.95" customHeight="1" x14ac:dyDescent="0.35">
      <c r="A9" s="2" t="s">
        <v>2</v>
      </c>
      <c r="B9" s="3"/>
      <c r="C9" s="3"/>
      <c r="D9" s="3"/>
      <c r="E9" s="3"/>
      <c r="F9" s="3"/>
      <c r="G9" s="3"/>
      <c r="H9" s="3"/>
      <c r="I9" s="3"/>
      <c r="J9" s="3">
        <v>57513.69</v>
      </c>
      <c r="K9" s="3">
        <v>55377.98</v>
      </c>
      <c r="L9" s="3">
        <v>192076.78</v>
      </c>
      <c r="M9" s="4">
        <v>107119.55</v>
      </c>
      <c r="N9" s="4">
        <v>197.34</v>
      </c>
      <c r="O9" s="4">
        <v>47894.39</v>
      </c>
      <c r="P9" s="4">
        <v>460801.26</v>
      </c>
      <c r="Q9" s="4">
        <v>75259.92</v>
      </c>
      <c r="R9" s="4"/>
      <c r="S9" s="4">
        <v>3250.96</v>
      </c>
      <c r="T9" s="4"/>
      <c r="U9" s="4"/>
      <c r="V9" s="4"/>
      <c r="W9" s="4"/>
      <c r="X9" s="4"/>
      <c r="Y9" s="4"/>
      <c r="Z9" s="4"/>
      <c r="AA9" s="3">
        <f t="shared" si="0"/>
        <v>999491.87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12.95" customHeight="1" x14ac:dyDescent="0.35">
      <c r="A10" s="2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4">
        <v>186.92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3">
        <f t="shared" si="0"/>
        <v>186.92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12.95" customHeight="1" x14ac:dyDescent="0.35">
      <c r="A11" s="2" t="s">
        <v>87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3">
        <f t="shared" si="0"/>
        <v>0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ht="12.95" customHeight="1" x14ac:dyDescent="0.35">
      <c r="A12" s="2" t="s">
        <v>3</v>
      </c>
      <c r="B12" s="3">
        <v>10256.879999999999</v>
      </c>
      <c r="C12" s="3">
        <v>9943.09</v>
      </c>
      <c r="D12" s="3">
        <v>6816.71</v>
      </c>
      <c r="E12" s="3">
        <v>15652.07</v>
      </c>
      <c r="F12" s="3"/>
      <c r="G12" s="3">
        <v>34693</v>
      </c>
      <c r="H12" s="3"/>
      <c r="I12" s="3"/>
      <c r="J12" s="3">
        <v>3959.6</v>
      </c>
      <c r="K12" s="3">
        <v>6310.03</v>
      </c>
      <c r="L12" s="3">
        <v>2519.87</v>
      </c>
      <c r="M12" s="4"/>
      <c r="N12" s="4"/>
      <c r="O12" s="4">
        <v>57.12</v>
      </c>
      <c r="P12" s="4">
        <v>36804.97</v>
      </c>
      <c r="Q12" s="4"/>
      <c r="R12" s="4">
        <v>104945.05</v>
      </c>
      <c r="S12" s="4">
        <v>54046.17</v>
      </c>
      <c r="T12" s="4"/>
      <c r="U12" s="4">
        <v>5837.52</v>
      </c>
      <c r="V12" s="4"/>
      <c r="W12" s="4"/>
      <c r="X12" s="4">
        <v>1461.6</v>
      </c>
      <c r="Y12" s="4"/>
      <c r="Z12" s="4">
        <v>7151.05</v>
      </c>
      <c r="AA12" s="3">
        <f t="shared" si="0"/>
        <v>300454.73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ht="12.95" customHeight="1" x14ac:dyDescent="0.35">
      <c r="A13" s="2" t="s">
        <v>4</v>
      </c>
      <c r="B13" s="3"/>
      <c r="C13" s="3"/>
      <c r="D13" s="3"/>
      <c r="E13" s="3"/>
      <c r="F13" s="3"/>
      <c r="G13" s="3"/>
      <c r="H13" s="3"/>
      <c r="I13" s="3"/>
      <c r="J13" s="3">
        <v>14399.69</v>
      </c>
      <c r="K13" s="3">
        <v>14495.49</v>
      </c>
      <c r="L13" s="3">
        <v>32859.74</v>
      </c>
      <c r="M13" s="4">
        <v>30333.97</v>
      </c>
      <c r="N13" s="4"/>
      <c r="O13" s="4">
        <v>15770.8</v>
      </c>
      <c r="P13" s="4">
        <v>112509.64</v>
      </c>
      <c r="Q13" s="4"/>
      <c r="R13" s="4">
        <v>64.78</v>
      </c>
      <c r="S13" s="4">
        <v>1198.8</v>
      </c>
      <c r="T13" s="4"/>
      <c r="U13" s="4"/>
      <c r="V13" s="4"/>
      <c r="W13" s="4"/>
      <c r="X13" s="4"/>
      <c r="Y13" s="4"/>
      <c r="Z13" s="4"/>
      <c r="AA13" s="3">
        <f t="shared" si="0"/>
        <v>221632.91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ht="12.95" customHeight="1" x14ac:dyDescent="0.35">
      <c r="A14" s="9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>
        <v>18139.18</v>
      </c>
      <c r="M14" s="11">
        <v>29618.74</v>
      </c>
      <c r="N14" s="11"/>
      <c r="O14" s="11">
        <v>20664.84</v>
      </c>
      <c r="P14" s="11">
        <v>156899.9</v>
      </c>
      <c r="Q14" s="11">
        <v>1759.88</v>
      </c>
      <c r="R14" s="11"/>
      <c r="S14" s="11"/>
      <c r="T14" s="11">
        <v>7336.18</v>
      </c>
      <c r="U14" s="11"/>
      <c r="V14" s="11"/>
      <c r="W14" s="11"/>
      <c r="X14" s="11"/>
      <c r="Y14" s="11"/>
      <c r="Z14" s="11"/>
      <c r="AA14" s="10">
        <f t="shared" si="0"/>
        <v>234418.71999999997</v>
      </c>
    </row>
    <row r="15" spans="1:248" ht="12.95" customHeight="1" x14ac:dyDescent="0.35">
      <c r="A15" s="12" t="s">
        <v>48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0">
        <f t="shared" si="0"/>
        <v>0</v>
      </c>
    </row>
    <row r="16" spans="1:248" ht="12.95" customHeight="1" x14ac:dyDescent="0.35">
      <c r="A16" s="2" t="s">
        <v>6</v>
      </c>
      <c r="B16" s="3">
        <v>801.42</v>
      </c>
      <c r="C16" s="3"/>
      <c r="D16" s="3"/>
      <c r="E16" s="3"/>
      <c r="F16" s="3">
        <v>183760.69</v>
      </c>
      <c r="G16" s="3"/>
      <c r="H16" s="3"/>
      <c r="I16" s="3"/>
      <c r="J16" s="3">
        <v>571.92999999999995</v>
      </c>
      <c r="K16" s="3">
        <v>15374.74</v>
      </c>
      <c r="L16" s="3">
        <v>327.27</v>
      </c>
      <c r="M16" s="4">
        <v>857.76</v>
      </c>
      <c r="N16" s="4"/>
      <c r="O16" s="4">
        <v>38.08</v>
      </c>
      <c r="P16" s="4">
        <v>27148.799999999999</v>
      </c>
      <c r="Q16" s="4"/>
      <c r="R16" s="4">
        <v>263.12</v>
      </c>
      <c r="S16" s="4"/>
      <c r="T16" s="4"/>
      <c r="U16" s="4"/>
      <c r="V16" s="4"/>
      <c r="W16" s="4"/>
      <c r="X16" s="4"/>
      <c r="Y16" s="4"/>
      <c r="Z16" s="4"/>
      <c r="AA16" s="3">
        <f t="shared" si="0"/>
        <v>229143.80999999997</v>
      </c>
    </row>
    <row r="17" spans="1:27" ht="12.95" customHeight="1" x14ac:dyDescent="0.35">
      <c r="A17" s="40" t="s">
        <v>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2"/>
      <c r="O17" s="42"/>
      <c r="P17" s="42">
        <v>117.8</v>
      </c>
      <c r="Q17" s="42"/>
      <c r="R17" s="42"/>
      <c r="S17" s="42"/>
      <c r="T17" s="42">
        <v>56844.93</v>
      </c>
      <c r="U17" s="42"/>
      <c r="V17" s="42"/>
      <c r="W17" s="42"/>
      <c r="X17" s="42"/>
      <c r="Y17" s="42"/>
      <c r="Z17" s="42"/>
      <c r="AA17" s="41">
        <f t="shared" si="0"/>
        <v>56962.73</v>
      </c>
    </row>
    <row r="18" spans="1:27" ht="12.95" customHeight="1" x14ac:dyDescent="0.35">
      <c r="A18" s="2" t="s">
        <v>55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">
        <f t="shared" si="0"/>
        <v>0</v>
      </c>
    </row>
    <row r="19" spans="1:27" ht="12.95" customHeight="1" x14ac:dyDescent="0.35">
      <c r="A19" s="6" t="s">
        <v>7</v>
      </c>
      <c r="B19" s="7"/>
      <c r="C19" s="7"/>
      <c r="D19" s="7"/>
      <c r="E19" s="7"/>
      <c r="F19" s="7"/>
      <c r="G19" s="7"/>
      <c r="H19" s="7"/>
      <c r="I19" s="7"/>
      <c r="J19" s="7">
        <v>4265.29</v>
      </c>
      <c r="K19" s="7">
        <v>7870.81</v>
      </c>
      <c r="L19" s="7">
        <v>1021.68</v>
      </c>
      <c r="M19" s="8">
        <v>342.72</v>
      </c>
      <c r="N19" s="8"/>
      <c r="O19" s="8">
        <v>1391.04</v>
      </c>
      <c r="P19" s="8">
        <v>20289.07</v>
      </c>
      <c r="Q19" s="8"/>
      <c r="R19" s="8"/>
      <c r="S19" s="8"/>
      <c r="T19" s="8">
        <v>129941.74</v>
      </c>
      <c r="U19" s="8"/>
      <c r="V19" s="8"/>
      <c r="W19" s="8"/>
      <c r="X19" s="8"/>
      <c r="Y19" s="8"/>
      <c r="Z19" s="8"/>
      <c r="AA19" s="7">
        <f t="shared" si="0"/>
        <v>165122.35</v>
      </c>
    </row>
    <row r="20" spans="1:27" ht="12.95" customHeight="1" x14ac:dyDescent="0.35">
      <c r="A20" s="9" t="s">
        <v>63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0">
        <f t="shared" si="0"/>
        <v>0</v>
      </c>
    </row>
    <row r="21" spans="1:27" ht="12.95" customHeight="1" x14ac:dyDescent="0.35">
      <c r="A21" s="9" t="s">
        <v>75</v>
      </c>
      <c r="B21" s="10">
        <v>500</v>
      </c>
      <c r="C21" s="10"/>
      <c r="D21" s="10"/>
      <c r="E21" s="10">
        <v>600</v>
      </c>
      <c r="F21" s="10">
        <v>700</v>
      </c>
      <c r="G21" s="10">
        <v>1000</v>
      </c>
      <c r="H21" s="10"/>
      <c r="I21" s="10">
        <v>2560</v>
      </c>
      <c r="J21" s="10">
        <v>700</v>
      </c>
      <c r="K21" s="10"/>
      <c r="L21" s="10">
        <v>1500</v>
      </c>
      <c r="M21" s="11"/>
      <c r="N21" s="11"/>
      <c r="O21" s="11">
        <v>300</v>
      </c>
      <c r="P21" s="11">
        <v>3080</v>
      </c>
      <c r="Q21" s="11">
        <v>1300</v>
      </c>
      <c r="R21" s="11">
        <v>200</v>
      </c>
      <c r="S21" s="11"/>
      <c r="T21" s="11"/>
      <c r="U21" s="11"/>
      <c r="V21" s="11">
        <v>900</v>
      </c>
      <c r="W21" s="11">
        <v>1700</v>
      </c>
      <c r="X21" s="11"/>
      <c r="Y21" s="11"/>
      <c r="Z21" s="11">
        <v>200</v>
      </c>
      <c r="AA21" s="10">
        <f t="shared" si="0"/>
        <v>15240</v>
      </c>
    </row>
    <row r="22" spans="1:27" ht="12.95" customHeight="1" x14ac:dyDescent="0.35">
      <c r="A22" s="9" t="s">
        <v>64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0">
        <f t="shared" si="0"/>
        <v>0</v>
      </c>
    </row>
    <row r="23" spans="1:27" ht="12.95" customHeight="1" x14ac:dyDescent="0.35">
      <c r="A23" s="9" t="s">
        <v>68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0">
        <f t="shared" si="0"/>
        <v>0</v>
      </c>
    </row>
    <row r="24" spans="1:27" ht="12.95" customHeight="1" x14ac:dyDescent="0.35">
      <c r="A24" s="9" t="s">
        <v>74</v>
      </c>
      <c r="B24" s="10">
        <v>5878.26</v>
      </c>
      <c r="C24" s="10">
        <v>744.45</v>
      </c>
      <c r="D24" s="10">
        <v>4148.59</v>
      </c>
      <c r="E24" s="10">
        <v>6572.92</v>
      </c>
      <c r="F24" s="10">
        <v>1310.51</v>
      </c>
      <c r="G24" s="10"/>
      <c r="H24" s="10">
        <v>12418.33</v>
      </c>
      <c r="I24" s="10">
        <v>52306.879999999997</v>
      </c>
      <c r="J24" s="10">
        <v>11612.23</v>
      </c>
      <c r="K24" s="10">
        <v>10057.370000000001</v>
      </c>
      <c r="L24" s="10">
        <v>16809.810000000001</v>
      </c>
      <c r="M24" s="11">
        <v>12253.83</v>
      </c>
      <c r="N24" s="11">
        <v>1491.68</v>
      </c>
      <c r="O24" s="11">
        <v>5932.64</v>
      </c>
      <c r="P24" s="11">
        <v>38843.03</v>
      </c>
      <c r="Q24" s="11">
        <v>3249.68</v>
      </c>
      <c r="R24" s="11">
        <v>10293.24</v>
      </c>
      <c r="S24" s="11">
        <v>5519.63</v>
      </c>
      <c r="T24" s="11">
        <v>5197.5600000000004</v>
      </c>
      <c r="U24" s="11">
        <v>3738.12</v>
      </c>
      <c r="V24" s="11"/>
      <c r="W24" s="11">
        <v>13737.14</v>
      </c>
      <c r="X24" s="11">
        <v>3530.16</v>
      </c>
      <c r="Y24" s="11">
        <v>1811.82</v>
      </c>
      <c r="Z24" s="11">
        <v>2606.64</v>
      </c>
      <c r="AA24" s="10">
        <f t="shared" si="0"/>
        <v>230064.52</v>
      </c>
    </row>
    <row r="25" spans="1:27" ht="12.95" customHeight="1" x14ac:dyDescent="0.35">
      <c r="A25" s="9" t="s">
        <v>8</v>
      </c>
      <c r="B25" s="10"/>
      <c r="C25" s="10"/>
      <c r="D25" s="10"/>
      <c r="E25" s="10"/>
      <c r="F25" s="10"/>
      <c r="G25" s="10"/>
      <c r="H25" s="10">
        <v>918.95</v>
      </c>
      <c r="I25" s="10"/>
      <c r="J25" s="10"/>
      <c r="K25" s="10"/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0">
        <f t="shared" si="0"/>
        <v>918.95</v>
      </c>
    </row>
    <row r="26" spans="1:27" ht="12.95" customHeight="1" x14ac:dyDescent="0.35">
      <c r="A26" s="12" t="s">
        <v>53</v>
      </c>
      <c r="B26" s="10"/>
      <c r="C26" s="10"/>
      <c r="D26" s="10"/>
      <c r="E26" s="10"/>
      <c r="F26" s="10">
        <v>955.37</v>
      </c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0">
        <f t="shared" si="0"/>
        <v>955.37</v>
      </c>
    </row>
    <row r="27" spans="1:27" ht="12.95" customHeight="1" x14ac:dyDescent="0.35">
      <c r="A27" s="9" t="s">
        <v>62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0">
        <f t="shared" si="0"/>
        <v>0</v>
      </c>
    </row>
    <row r="28" spans="1:27" ht="12.95" customHeight="1" x14ac:dyDescent="0.35">
      <c r="A28" s="9" t="s">
        <v>9</v>
      </c>
      <c r="B28" s="10"/>
      <c r="C28" s="10"/>
      <c r="D28" s="10"/>
      <c r="E28" s="10"/>
      <c r="F28" s="10">
        <v>3971.4</v>
      </c>
      <c r="G28" s="10"/>
      <c r="H28" s="10"/>
      <c r="I28" s="10"/>
      <c r="J28" s="10"/>
      <c r="K28" s="10"/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0">
        <f t="shared" si="0"/>
        <v>3971.4</v>
      </c>
    </row>
    <row r="29" spans="1:27" ht="12.95" customHeight="1" x14ac:dyDescent="0.35">
      <c r="A29" s="9" t="s">
        <v>82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0">
        <f t="shared" si="0"/>
        <v>0</v>
      </c>
    </row>
    <row r="30" spans="1:27" ht="12.95" customHeight="1" x14ac:dyDescent="0.35">
      <c r="A30" s="9" t="s">
        <v>54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0">
        <f t="shared" si="0"/>
        <v>0</v>
      </c>
    </row>
    <row r="31" spans="1:27" ht="12.95" customHeight="1" x14ac:dyDescent="0.35">
      <c r="A31" s="9" t="s">
        <v>10</v>
      </c>
      <c r="B31" s="10"/>
      <c r="C31" s="10"/>
      <c r="D31" s="10"/>
      <c r="E31" s="10"/>
      <c r="F31" s="10">
        <v>85.08</v>
      </c>
      <c r="G31" s="10"/>
      <c r="H31" s="10">
        <v>431.84</v>
      </c>
      <c r="I31" s="10">
        <v>259.12</v>
      </c>
      <c r="J31" s="10"/>
      <c r="K31" s="10"/>
      <c r="L31" s="10">
        <v>3035.86</v>
      </c>
      <c r="M31" s="11"/>
      <c r="N31" s="11"/>
      <c r="O31" s="11"/>
      <c r="P31" s="11">
        <v>3242.64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0">
        <f t="shared" si="0"/>
        <v>7054.54</v>
      </c>
    </row>
    <row r="32" spans="1:27" ht="12.95" customHeight="1" x14ac:dyDescent="0.35">
      <c r="A32" s="9" t="s">
        <v>88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  <c r="N32" s="11"/>
      <c r="O32" s="11"/>
      <c r="P32" s="11"/>
      <c r="Q32" s="11"/>
      <c r="R32" s="11"/>
      <c r="S32" s="11">
        <v>86.36</v>
      </c>
      <c r="T32" s="11">
        <v>216.24</v>
      </c>
      <c r="U32" s="11"/>
      <c r="V32" s="11"/>
      <c r="W32" s="11"/>
      <c r="X32" s="11"/>
      <c r="Y32" s="11"/>
      <c r="Z32" s="11"/>
      <c r="AA32" s="10">
        <f t="shared" si="0"/>
        <v>302.60000000000002</v>
      </c>
    </row>
    <row r="33" spans="1:27" ht="12.95" customHeight="1" x14ac:dyDescent="0.35">
      <c r="A33" s="12" t="s">
        <v>46</v>
      </c>
      <c r="B33" s="10"/>
      <c r="C33" s="10"/>
      <c r="D33" s="10"/>
      <c r="E33" s="10"/>
      <c r="F33" s="10"/>
      <c r="G33" s="10">
        <v>23382.84</v>
      </c>
      <c r="H33" s="10"/>
      <c r="I33" s="10"/>
      <c r="J33" s="10"/>
      <c r="K33" s="10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>
        <v>14.55</v>
      </c>
      <c r="X33" s="11">
        <v>21033.31</v>
      </c>
      <c r="Y33" s="11"/>
      <c r="Z33" s="11"/>
      <c r="AA33" s="10">
        <f t="shared" si="0"/>
        <v>44430.7</v>
      </c>
    </row>
    <row r="34" spans="1:27" ht="12.95" customHeight="1" x14ac:dyDescent="0.35">
      <c r="A34" s="9" t="s">
        <v>11</v>
      </c>
      <c r="B34" s="10"/>
      <c r="C34" s="10"/>
      <c r="D34" s="10"/>
      <c r="E34" s="10"/>
      <c r="F34" s="10"/>
      <c r="G34" s="10"/>
      <c r="H34" s="10"/>
      <c r="I34" s="10"/>
      <c r="J34" s="10">
        <v>75.040000000000006</v>
      </c>
      <c r="K34" s="10"/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0">
        <f t="shared" si="0"/>
        <v>75.040000000000006</v>
      </c>
    </row>
    <row r="35" spans="1:27" ht="12.95" customHeight="1" x14ac:dyDescent="0.35">
      <c r="A35" s="9" t="s">
        <v>12</v>
      </c>
      <c r="B35" s="10"/>
      <c r="C35" s="10"/>
      <c r="D35" s="10"/>
      <c r="E35" s="10"/>
      <c r="F35" s="10"/>
      <c r="G35" s="10"/>
      <c r="H35" s="10"/>
      <c r="I35" s="10"/>
      <c r="J35" s="10">
        <v>4840.21</v>
      </c>
      <c r="K35" s="10">
        <v>228.48</v>
      </c>
      <c r="L35" s="10">
        <v>45846.81</v>
      </c>
      <c r="M35" s="11">
        <v>1508.46</v>
      </c>
      <c r="N35" s="11"/>
      <c r="O35" s="11">
        <v>1395.9</v>
      </c>
      <c r="P35" s="11">
        <v>30791.05</v>
      </c>
      <c r="Q35" s="11"/>
      <c r="R35" s="11">
        <v>25596.98</v>
      </c>
      <c r="S35" s="11"/>
      <c r="T35" s="11"/>
      <c r="U35" s="11"/>
      <c r="V35" s="11"/>
      <c r="W35" s="11"/>
      <c r="X35" s="11"/>
      <c r="Y35" s="11"/>
      <c r="Z35" s="11"/>
      <c r="AA35" s="10">
        <f t="shared" ref="AA35:AA66" si="1">SUM(B35:Z35)</f>
        <v>110207.89</v>
      </c>
    </row>
    <row r="36" spans="1:27" ht="12.95" customHeight="1" x14ac:dyDescent="0.35">
      <c r="A36" s="9" t="s">
        <v>56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1">
        <v>1025.22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0">
        <f t="shared" si="1"/>
        <v>1025.22</v>
      </c>
    </row>
    <row r="37" spans="1:27" ht="12.95" customHeight="1" x14ac:dyDescent="0.35">
      <c r="A37" s="9" t="s">
        <v>13</v>
      </c>
      <c r="B37" s="10"/>
      <c r="C37" s="10"/>
      <c r="D37" s="10"/>
      <c r="E37" s="10"/>
      <c r="F37" s="10"/>
      <c r="G37" s="10"/>
      <c r="H37" s="10"/>
      <c r="I37" s="10"/>
      <c r="J37" s="10">
        <v>452.13</v>
      </c>
      <c r="K37" s="10">
        <v>364.54</v>
      </c>
      <c r="L37" s="10">
        <v>659.4</v>
      </c>
      <c r="M37" s="11">
        <v>845.74</v>
      </c>
      <c r="N37" s="11"/>
      <c r="O37" s="11"/>
      <c r="P37" s="11">
        <v>3986.95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0">
        <f t="shared" si="1"/>
        <v>6308.76</v>
      </c>
    </row>
    <row r="38" spans="1:27" ht="12.95" customHeight="1" x14ac:dyDescent="0.35">
      <c r="A38" s="9" t="s">
        <v>57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0">
        <f t="shared" si="1"/>
        <v>0</v>
      </c>
    </row>
    <row r="39" spans="1:27" ht="12.95" customHeight="1" x14ac:dyDescent="0.35">
      <c r="A39" s="9" t="s">
        <v>14</v>
      </c>
      <c r="B39" s="10"/>
      <c r="C39" s="10"/>
      <c r="D39" s="10"/>
      <c r="E39" s="10"/>
      <c r="F39" s="10"/>
      <c r="G39" s="10">
        <v>5087.76</v>
      </c>
      <c r="H39" s="10"/>
      <c r="I39" s="10"/>
      <c r="J39" s="10">
        <v>23131.59</v>
      </c>
      <c r="K39" s="10">
        <v>46222.720000000001</v>
      </c>
      <c r="L39" s="10">
        <v>31747.21</v>
      </c>
      <c r="M39" s="11">
        <v>32938.76</v>
      </c>
      <c r="N39" s="11">
        <v>238442.88</v>
      </c>
      <c r="O39" s="11">
        <v>109710.64</v>
      </c>
      <c r="P39" s="11">
        <v>80361.56</v>
      </c>
      <c r="Q39" s="11"/>
      <c r="R39" s="11">
        <v>4862.3999999999996</v>
      </c>
      <c r="S39" s="11">
        <v>33611.760000000002</v>
      </c>
      <c r="T39" s="11"/>
      <c r="U39" s="11"/>
      <c r="V39" s="11"/>
      <c r="W39" s="11">
        <v>151959.64000000001</v>
      </c>
      <c r="X39" s="11"/>
      <c r="Y39" s="11"/>
      <c r="Z39" s="11"/>
      <c r="AA39" s="10">
        <f t="shared" si="1"/>
        <v>758076.92000000016</v>
      </c>
    </row>
    <row r="40" spans="1:27" ht="12.95" customHeight="1" x14ac:dyDescent="0.35">
      <c r="A40" s="9" t="s">
        <v>60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0">
        <f t="shared" si="1"/>
        <v>0</v>
      </c>
    </row>
    <row r="41" spans="1:27" ht="12.95" customHeight="1" x14ac:dyDescent="0.35">
      <c r="A41" s="9" t="s">
        <v>61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0">
        <f t="shared" si="1"/>
        <v>0</v>
      </c>
    </row>
    <row r="42" spans="1:27" ht="12.95" customHeight="1" x14ac:dyDescent="0.35">
      <c r="A42" s="9" t="s">
        <v>15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0">
        <f t="shared" si="1"/>
        <v>0</v>
      </c>
    </row>
    <row r="43" spans="1:27" ht="12.95" customHeight="1" x14ac:dyDescent="0.35">
      <c r="A43" s="9" t="s">
        <v>16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0">
        <f t="shared" si="1"/>
        <v>0</v>
      </c>
    </row>
    <row r="44" spans="1:27" ht="12.95" customHeight="1" x14ac:dyDescent="0.35">
      <c r="A44" s="9" t="s">
        <v>17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0">
        <f t="shared" si="1"/>
        <v>0</v>
      </c>
    </row>
    <row r="45" spans="1:27" ht="12.95" customHeight="1" x14ac:dyDescent="0.35">
      <c r="A45" s="9" t="s">
        <v>18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  <c r="N45" s="11"/>
      <c r="O45" s="11"/>
      <c r="P45" s="11"/>
      <c r="Q45" s="11"/>
      <c r="R45" s="11"/>
      <c r="S45" s="11">
        <v>9766.32</v>
      </c>
      <c r="T45" s="11"/>
      <c r="U45" s="11"/>
      <c r="V45" s="11"/>
      <c r="W45" s="11">
        <v>133203.35999999999</v>
      </c>
      <c r="X45" s="11"/>
      <c r="Y45" s="11"/>
      <c r="Z45" s="11"/>
      <c r="AA45" s="10">
        <f t="shared" si="1"/>
        <v>142969.68</v>
      </c>
    </row>
    <row r="46" spans="1:27" ht="12.95" customHeight="1" x14ac:dyDescent="0.35">
      <c r="A46" s="9" t="s">
        <v>19</v>
      </c>
      <c r="B46" s="10"/>
      <c r="C46" s="10"/>
      <c r="D46" s="10"/>
      <c r="E46" s="10"/>
      <c r="F46" s="10"/>
      <c r="G46" s="10"/>
      <c r="H46" s="10">
        <v>820.14</v>
      </c>
      <c r="I46" s="10"/>
      <c r="J46" s="10"/>
      <c r="K46" s="10"/>
      <c r="L46" s="10"/>
      <c r="M46" s="11"/>
      <c r="N46" s="11"/>
      <c r="O46" s="11"/>
      <c r="P46" s="11">
        <v>38478.69</v>
      </c>
      <c r="Q46" s="11"/>
      <c r="R46" s="11"/>
      <c r="S46" s="11">
        <v>9697.2000000000007</v>
      </c>
      <c r="T46" s="11"/>
      <c r="U46" s="11"/>
      <c r="V46" s="11"/>
      <c r="W46" s="11">
        <v>154840.6</v>
      </c>
      <c r="X46" s="11"/>
      <c r="Y46" s="11"/>
      <c r="Z46" s="11"/>
      <c r="AA46" s="10">
        <f t="shared" si="1"/>
        <v>203836.63</v>
      </c>
    </row>
    <row r="47" spans="1:27" ht="12.95" customHeight="1" x14ac:dyDescent="0.35">
      <c r="A47" s="9" t="s">
        <v>20</v>
      </c>
      <c r="B47" s="10"/>
      <c r="C47" s="10"/>
      <c r="D47" s="10"/>
      <c r="E47" s="10"/>
      <c r="F47" s="10"/>
      <c r="G47" s="10">
        <v>19912.099999999999</v>
      </c>
      <c r="H47" s="10"/>
      <c r="I47" s="10"/>
      <c r="J47" s="10"/>
      <c r="K47" s="10"/>
      <c r="L47" s="10"/>
      <c r="M47" s="11"/>
      <c r="N47" s="11"/>
      <c r="O47" s="11"/>
      <c r="P47" s="11"/>
      <c r="Q47" s="11"/>
      <c r="R47" s="11"/>
      <c r="S47" s="11">
        <v>4000</v>
      </c>
      <c r="T47" s="11"/>
      <c r="U47" s="11"/>
      <c r="V47" s="11"/>
      <c r="W47" s="11">
        <v>3750</v>
      </c>
      <c r="X47" s="11">
        <v>23783.31</v>
      </c>
      <c r="Y47" s="11"/>
      <c r="Z47" s="11"/>
      <c r="AA47" s="10">
        <f t="shared" si="1"/>
        <v>51445.41</v>
      </c>
    </row>
    <row r="48" spans="1:27" ht="12.95" customHeight="1" x14ac:dyDescent="0.35">
      <c r="A48" s="9" t="s">
        <v>21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  <c r="N48" s="11">
        <v>6251.04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0">
        <f t="shared" si="1"/>
        <v>6251.04</v>
      </c>
    </row>
    <row r="49" spans="1:27" ht="12.95" customHeight="1" x14ac:dyDescent="0.35">
      <c r="A49" s="9" t="s">
        <v>22</v>
      </c>
      <c r="B49" s="10"/>
      <c r="C49" s="10"/>
      <c r="D49" s="10"/>
      <c r="E49" s="10"/>
      <c r="F49" s="10"/>
      <c r="G49" s="10"/>
      <c r="H49" s="10">
        <v>259.12</v>
      </c>
      <c r="I49" s="10">
        <v>194.39</v>
      </c>
      <c r="J49" s="10">
        <v>365025.39</v>
      </c>
      <c r="K49" s="10">
        <v>277619.25</v>
      </c>
      <c r="L49" s="10">
        <v>444443.71</v>
      </c>
      <c r="M49" s="11">
        <v>383492.04</v>
      </c>
      <c r="N49" s="11"/>
      <c r="O49" s="11">
        <v>332710.11</v>
      </c>
      <c r="P49" s="11">
        <v>307038.90999999997</v>
      </c>
      <c r="Q49" s="11"/>
      <c r="R49" s="11">
        <v>54239.4</v>
      </c>
      <c r="S49" s="11"/>
      <c r="T49" s="11"/>
      <c r="U49" s="11">
        <v>150.08000000000001</v>
      </c>
      <c r="V49" s="11"/>
      <c r="W49" s="11"/>
      <c r="X49" s="11"/>
      <c r="Y49" s="11"/>
      <c r="Z49" s="11"/>
      <c r="AA49" s="10">
        <f t="shared" si="1"/>
        <v>2165172.4000000004</v>
      </c>
    </row>
    <row r="50" spans="1:27" ht="12.95" customHeight="1" x14ac:dyDescent="0.35">
      <c r="A50" s="9" t="s">
        <v>79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0">
        <f t="shared" si="1"/>
        <v>0</v>
      </c>
    </row>
    <row r="51" spans="1:27" ht="12.95" customHeight="1" x14ac:dyDescent="0.35">
      <c r="A51" s="9" t="s">
        <v>78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0">
        <f t="shared" si="1"/>
        <v>0</v>
      </c>
    </row>
    <row r="52" spans="1:27" ht="12.95" customHeight="1" x14ac:dyDescent="0.35">
      <c r="A52" s="9" t="s">
        <v>23</v>
      </c>
      <c r="B52" s="10"/>
      <c r="C52" s="10"/>
      <c r="D52" s="10"/>
      <c r="E52" s="10"/>
      <c r="F52" s="10"/>
      <c r="G52" s="10"/>
      <c r="H52" s="10"/>
      <c r="I52" s="10"/>
      <c r="J52" s="10">
        <v>7041.67</v>
      </c>
      <c r="K52" s="10">
        <v>655.74</v>
      </c>
      <c r="L52" s="10">
        <v>239.55</v>
      </c>
      <c r="M52" s="11">
        <v>1310.97</v>
      </c>
      <c r="N52" s="11"/>
      <c r="O52" s="11">
        <v>3689.09</v>
      </c>
      <c r="P52" s="11">
        <v>1672.81</v>
      </c>
      <c r="Q52" s="11">
        <v>298012.11</v>
      </c>
      <c r="R52" s="11"/>
      <c r="S52" s="11"/>
      <c r="T52" s="11">
        <v>259.12</v>
      </c>
      <c r="U52" s="11"/>
      <c r="V52" s="11"/>
      <c r="W52" s="11"/>
      <c r="X52" s="11"/>
      <c r="Y52" s="11"/>
      <c r="Z52" s="11"/>
      <c r="AA52" s="10">
        <f t="shared" si="1"/>
        <v>312881.06</v>
      </c>
    </row>
    <row r="53" spans="1:27" ht="12.95" customHeight="1" x14ac:dyDescent="0.35">
      <c r="A53" s="9" t="s">
        <v>24</v>
      </c>
      <c r="B53" s="10"/>
      <c r="C53" s="10"/>
      <c r="D53" s="10"/>
      <c r="E53" s="10"/>
      <c r="F53" s="10"/>
      <c r="G53" s="10"/>
      <c r="H53" s="10"/>
      <c r="I53" s="10"/>
      <c r="J53" s="10"/>
      <c r="K53" s="10">
        <v>151.19999999999999</v>
      </c>
      <c r="L53" s="10">
        <v>311.08</v>
      </c>
      <c r="M53" s="11"/>
      <c r="N53" s="11"/>
      <c r="O53" s="11"/>
      <c r="P53" s="11">
        <v>1311.6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0">
        <f t="shared" si="1"/>
        <v>1773.8799999999999</v>
      </c>
    </row>
    <row r="54" spans="1:27" ht="12.95" customHeight="1" x14ac:dyDescent="0.35">
      <c r="A54" s="9" t="s">
        <v>25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>
        <v>82.7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0">
        <f t="shared" si="1"/>
        <v>82.7</v>
      </c>
    </row>
    <row r="55" spans="1:27" ht="12.95" customHeight="1" x14ac:dyDescent="0.35">
      <c r="A55" s="12" t="s">
        <v>50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  <c r="N55" s="11"/>
      <c r="O55" s="11">
        <v>114.24</v>
      </c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0">
        <f t="shared" si="1"/>
        <v>114.24</v>
      </c>
    </row>
    <row r="56" spans="1:27" ht="12.95" customHeight="1" x14ac:dyDescent="0.35">
      <c r="A56" s="9" t="s">
        <v>26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0">
        <f t="shared" si="1"/>
        <v>0</v>
      </c>
    </row>
    <row r="57" spans="1:27" ht="12.95" customHeight="1" x14ac:dyDescent="0.35">
      <c r="A57" s="9" t="s">
        <v>27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0">
        <f t="shared" si="1"/>
        <v>0</v>
      </c>
    </row>
    <row r="58" spans="1:27" ht="12.95" customHeight="1" x14ac:dyDescent="0.35">
      <c r="A58" s="9" t="s">
        <v>81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  <c r="N58" s="11"/>
      <c r="O58" s="11">
        <v>75.040000000000006</v>
      </c>
      <c r="P58" s="11">
        <v>144.87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0">
        <f t="shared" si="1"/>
        <v>219.91000000000003</v>
      </c>
    </row>
    <row r="59" spans="1:27" ht="12.95" customHeight="1" x14ac:dyDescent="0.35">
      <c r="A59" s="9" t="s">
        <v>28</v>
      </c>
      <c r="B59" s="10"/>
      <c r="C59" s="10"/>
      <c r="D59" s="10"/>
      <c r="E59" s="10"/>
      <c r="F59" s="10"/>
      <c r="G59" s="10"/>
      <c r="H59" s="10"/>
      <c r="I59" s="10"/>
      <c r="J59" s="10">
        <v>75.040000000000006</v>
      </c>
      <c r="K59" s="10"/>
      <c r="L59" s="10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0">
        <f t="shared" si="1"/>
        <v>75.040000000000006</v>
      </c>
    </row>
    <row r="60" spans="1:27" ht="12.95" customHeight="1" x14ac:dyDescent="0.35">
      <c r="A60" s="9" t="s">
        <v>29</v>
      </c>
      <c r="B60" s="10"/>
      <c r="C60" s="10"/>
      <c r="D60" s="10"/>
      <c r="E60" s="10"/>
      <c r="F60" s="10"/>
      <c r="G60" s="10"/>
      <c r="H60" s="10"/>
      <c r="I60" s="10"/>
      <c r="J60" s="10">
        <v>296.89</v>
      </c>
      <c r="K60" s="10">
        <v>357.65</v>
      </c>
      <c r="L60" s="10"/>
      <c r="M60" s="11"/>
      <c r="N60" s="11"/>
      <c r="O60" s="11">
        <v>75.040000000000006</v>
      </c>
      <c r="P60" s="11">
        <v>370.34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0">
        <f t="shared" si="1"/>
        <v>1099.9199999999998</v>
      </c>
    </row>
    <row r="61" spans="1:27" ht="12.95" customHeight="1" x14ac:dyDescent="0.35">
      <c r="A61" s="9" t="s">
        <v>30</v>
      </c>
      <c r="B61" s="10"/>
      <c r="C61" s="10"/>
      <c r="D61" s="10"/>
      <c r="E61" s="10"/>
      <c r="F61" s="10"/>
      <c r="G61" s="10"/>
      <c r="H61" s="10"/>
      <c r="I61" s="10"/>
      <c r="J61" s="10">
        <v>348.41</v>
      </c>
      <c r="K61" s="10"/>
      <c r="L61" s="10"/>
      <c r="M61" s="11">
        <v>75.040000000000006</v>
      </c>
      <c r="N61" s="11"/>
      <c r="O61" s="11">
        <v>112.56</v>
      </c>
      <c r="P61" s="11">
        <v>224.72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0">
        <f t="shared" si="1"/>
        <v>760.73</v>
      </c>
    </row>
    <row r="62" spans="1:27" ht="12.95" customHeight="1" x14ac:dyDescent="0.35">
      <c r="A62" s="9" t="s">
        <v>31</v>
      </c>
      <c r="B62" s="10"/>
      <c r="C62" s="10"/>
      <c r="D62" s="10"/>
      <c r="E62" s="10"/>
      <c r="F62" s="10"/>
      <c r="G62" s="10"/>
      <c r="H62" s="10"/>
      <c r="I62" s="10"/>
      <c r="J62" s="10">
        <v>175.27</v>
      </c>
      <c r="K62" s="10">
        <v>115.74</v>
      </c>
      <c r="L62" s="10"/>
      <c r="M62" s="11"/>
      <c r="N62" s="11"/>
      <c r="O62" s="11">
        <v>226.24</v>
      </c>
      <c r="P62" s="11">
        <v>200.84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0">
        <f t="shared" si="1"/>
        <v>718.09</v>
      </c>
    </row>
    <row r="63" spans="1:27" ht="12.95" customHeight="1" x14ac:dyDescent="0.35">
      <c r="A63" s="9" t="s">
        <v>32</v>
      </c>
      <c r="B63" s="10"/>
      <c r="C63" s="10"/>
      <c r="D63" s="10"/>
      <c r="E63" s="10"/>
      <c r="F63" s="10"/>
      <c r="G63" s="10"/>
      <c r="H63" s="10"/>
      <c r="I63" s="10"/>
      <c r="J63" s="10">
        <v>93.73</v>
      </c>
      <c r="K63" s="10"/>
      <c r="L63" s="10"/>
      <c r="M63" s="11"/>
      <c r="N63" s="11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0">
        <f t="shared" si="1"/>
        <v>93.73</v>
      </c>
    </row>
    <row r="64" spans="1:27" ht="12.95" customHeight="1" x14ac:dyDescent="0.35">
      <c r="A64" s="9" t="s">
        <v>58</v>
      </c>
      <c r="B64" s="10"/>
      <c r="C64" s="10"/>
      <c r="D64" s="10"/>
      <c r="E64" s="10"/>
      <c r="F64" s="10"/>
      <c r="G64" s="10"/>
      <c r="H64" s="10"/>
      <c r="I64" s="10"/>
      <c r="J64" s="10">
        <v>553.65</v>
      </c>
      <c r="K64" s="10">
        <v>530.09</v>
      </c>
      <c r="L64" s="10">
        <v>120.35</v>
      </c>
      <c r="M64" s="11"/>
      <c r="N64" s="11"/>
      <c r="O64" s="11">
        <v>2946.16</v>
      </c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0">
        <f t="shared" si="1"/>
        <v>4150.25</v>
      </c>
    </row>
    <row r="65" spans="1:27" ht="12.95" customHeight="1" x14ac:dyDescent="0.35">
      <c r="A65" s="9" t="s">
        <v>80</v>
      </c>
      <c r="B65" s="10"/>
      <c r="C65" s="10"/>
      <c r="D65" s="10"/>
      <c r="E65" s="10"/>
      <c r="F65" s="10"/>
      <c r="G65" s="10"/>
      <c r="H65" s="10"/>
      <c r="I65" s="10"/>
      <c r="J65" s="10">
        <v>833.59</v>
      </c>
      <c r="K65" s="10">
        <v>114.15</v>
      </c>
      <c r="L65" s="10">
        <v>501.25</v>
      </c>
      <c r="M65" s="11"/>
      <c r="N65" s="11"/>
      <c r="O65" s="11">
        <v>1949.68</v>
      </c>
      <c r="P65" s="11">
        <v>4431.49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0">
        <f t="shared" si="1"/>
        <v>7830.16</v>
      </c>
    </row>
    <row r="66" spans="1:27" ht="12.95" customHeight="1" x14ac:dyDescent="0.35">
      <c r="A66" s="9" t="s">
        <v>33</v>
      </c>
      <c r="B66" s="10"/>
      <c r="C66" s="10"/>
      <c r="D66" s="10"/>
      <c r="E66" s="10"/>
      <c r="F66" s="10"/>
      <c r="G66" s="10">
        <v>1500</v>
      </c>
      <c r="H66" s="10"/>
      <c r="I66" s="10"/>
      <c r="J66" s="10"/>
      <c r="K66" s="10"/>
      <c r="L66" s="10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>
        <v>17881.71</v>
      </c>
      <c r="Y66" s="11"/>
      <c r="Z66" s="11"/>
      <c r="AA66" s="10">
        <f t="shared" si="1"/>
        <v>19381.71</v>
      </c>
    </row>
    <row r="67" spans="1:27" ht="12.95" customHeight="1" x14ac:dyDescent="0.35">
      <c r="A67" s="9" t="s">
        <v>34</v>
      </c>
      <c r="B67" s="10"/>
      <c r="C67" s="10"/>
      <c r="D67" s="10"/>
      <c r="E67" s="10"/>
      <c r="F67" s="10"/>
      <c r="G67" s="10"/>
      <c r="H67" s="10"/>
      <c r="I67" s="10"/>
      <c r="J67" s="10">
        <v>37.520000000000003</v>
      </c>
      <c r="K67" s="10">
        <v>228.86</v>
      </c>
      <c r="L67" s="10"/>
      <c r="M67" s="11"/>
      <c r="N67" s="11"/>
      <c r="O67" s="11">
        <v>417.76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0">
        <f t="shared" ref="AA67:AA85" si="2">SUM(B67:Z67)</f>
        <v>684.14</v>
      </c>
    </row>
    <row r="68" spans="1:27" ht="12.95" customHeight="1" x14ac:dyDescent="0.35">
      <c r="A68" s="9" t="s">
        <v>35</v>
      </c>
      <c r="B68" s="10"/>
      <c r="C68" s="10"/>
      <c r="D68" s="10"/>
      <c r="E68" s="10">
        <v>133513.26999999999</v>
      </c>
      <c r="F68" s="10"/>
      <c r="G68" s="10"/>
      <c r="H68" s="10">
        <v>11191.26</v>
      </c>
      <c r="I68" s="10">
        <v>1178012.6299999999</v>
      </c>
      <c r="J68" s="10"/>
      <c r="K68" s="10">
        <v>52000.160000000003</v>
      </c>
      <c r="L68" s="10"/>
      <c r="M68" s="11">
        <v>904.96</v>
      </c>
      <c r="N68" s="11"/>
      <c r="O68" s="11">
        <v>1019.76</v>
      </c>
      <c r="P68" s="11">
        <v>300</v>
      </c>
      <c r="Q68" s="11"/>
      <c r="R68" s="11"/>
      <c r="S68" s="11"/>
      <c r="T68" s="11"/>
      <c r="U68" s="11">
        <v>54.39</v>
      </c>
      <c r="V68" s="11"/>
      <c r="W68" s="11">
        <v>112938.86</v>
      </c>
      <c r="X68" s="11"/>
      <c r="Y68" s="11"/>
      <c r="Z68" s="11">
        <v>20390.22</v>
      </c>
      <c r="AA68" s="10">
        <f t="shared" si="2"/>
        <v>1510325.5099999998</v>
      </c>
    </row>
    <row r="69" spans="1:27" ht="12.95" customHeight="1" x14ac:dyDescent="0.35">
      <c r="A69" s="9" t="s">
        <v>36</v>
      </c>
      <c r="B69" s="10"/>
      <c r="C69" s="10"/>
      <c r="D69" s="10"/>
      <c r="E69" s="10"/>
      <c r="F69" s="10"/>
      <c r="G69" s="10">
        <v>1500</v>
      </c>
      <c r="H69" s="10"/>
      <c r="I69" s="10"/>
      <c r="J69" s="10"/>
      <c r="K69" s="10"/>
      <c r="L69" s="10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>
        <v>9661.11</v>
      </c>
      <c r="Y69" s="11"/>
      <c r="Z69" s="11"/>
      <c r="AA69" s="10">
        <f t="shared" si="2"/>
        <v>11161.11</v>
      </c>
    </row>
    <row r="70" spans="1:27" ht="12.95" customHeight="1" x14ac:dyDescent="0.35">
      <c r="A70" s="9" t="s">
        <v>37</v>
      </c>
      <c r="B70" s="10"/>
      <c r="C70" s="10"/>
      <c r="D70" s="10"/>
      <c r="E70" s="10"/>
      <c r="F70" s="10"/>
      <c r="G70" s="10"/>
      <c r="H70" s="10">
        <v>345587.85</v>
      </c>
      <c r="I70" s="10"/>
      <c r="J70" s="10"/>
      <c r="K70" s="10"/>
      <c r="L70" s="10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>
        <v>9179.08</v>
      </c>
      <c r="AA70" s="10">
        <f t="shared" si="2"/>
        <v>354766.93</v>
      </c>
    </row>
    <row r="71" spans="1:27" ht="12.95" customHeight="1" x14ac:dyDescent="0.35">
      <c r="A71" s="12" t="s">
        <v>52</v>
      </c>
      <c r="B71" s="10"/>
      <c r="C71" s="10"/>
      <c r="D71" s="10"/>
      <c r="E71" s="10"/>
      <c r="F71" s="10"/>
      <c r="G71" s="10"/>
      <c r="H71" s="10">
        <v>78053.97</v>
      </c>
      <c r="I71" s="10"/>
      <c r="J71" s="10"/>
      <c r="K71" s="10"/>
      <c r="L71" s="10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>
        <v>71.400000000000006</v>
      </c>
      <c r="AA71" s="10">
        <f t="shared" si="2"/>
        <v>78125.37</v>
      </c>
    </row>
    <row r="72" spans="1:27" ht="12.95" customHeight="1" x14ac:dyDescent="0.35">
      <c r="A72" s="9" t="s">
        <v>38</v>
      </c>
      <c r="B72" s="10"/>
      <c r="C72" s="10"/>
      <c r="D72" s="10"/>
      <c r="E72" s="10"/>
      <c r="F72" s="10"/>
      <c r="G72" s="10"/>
      <c r="H72" s="10">
        <v>2378.4</v>
      </c>
      <c r="I72" s="10">
        <v>3250</v>
      </c>
      <c r="J72" s="10"/>
      <c r="K72" s="10"/>
      <c r="L72" s="10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>
        <v>80516.98</v>
      </c>
      <c r="Z72" s="11"/>
      <c r="AA72" s="10">
        <f t="shared" si="2"/>
        <v>86145.37999999999</v>
      </c>
    </row>
    <row r="73" spans="1:27" ht="12.95" customHeight="1" x14ac:dyDescent="0.35">
      <c r="A73" s="9" t="s">
        <v>39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>
        <v>9181.68</v>
      </c>
      <c r="Y73" s="11"/>
      <c r="Z73" s="11"/>
      <c r="AA73" s="10">
        <f t="shared" si="2"/>
        <v>9181.68</v>
      </c>
    </row>
    <row r="74" spans="1:27" ht="12.95" customHeight="1" x14ac:dyDescent="0.35">
      <c r="A74" s="9" t="s">
        <v>40</v>
      </c>
      <c r="B74" s="10">
        <v>200368.19</v>
      </c>
      <c r="C74" s="10">
        <v>49906.97</v>
      </c>
      <c r="D74" s="10">
        <v>121544.48</v>
      </c>
      <c r="E74" s="10">
        <v>100570.76</v>
      </c>
      <c r="F74" s="10"/>
      <c r="G74" s="10">
        <v>4500</v>
      </c>
      <c r="H74" s="10"/>
      <c r="I74" s="10"/>
      <c r="J74" s="10"/>
      <c r="K74" s="10"/>
      <c r="L74" s="10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>
        <v>101091.64</v>
      </c>
      <c r="Y74" s="11"/>
      <c r="Z74" s="11">
        <v>121130.38</v>
      </c>
      <c r="AA74" s="10">
        <f t="shared" si="2"/>
        <v>699112.42</v>
      </c>
    </row>
    <row r="75" spans="1:27" ht="12.95" customHeight="1" x14ac:dyDescent="0.35">
      <c r="A75" s="9" t="s">
        <v>85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0">
        <f t="shared" si="2"/>
        <v>0</v>
      </c>
    </row>
    <row r="76" spans="1:27" ht="12.95" customHeight="1" x14ac:dyDescent="0.35">
      <c r="A76" s="9" t="s">
        <v>41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1"/>
      <c r="N76" s="11"/>
      <c r="O76" s="11"/>
      <c r="P76" s="11">
        <v>1814.3</v>
      </c>
      <c r="Q76" s="11"/>
      <c r="R76" s="11"/>
      <c r="S76" s="11"/>
      <c r="T76" s="11"/>
      <c r="U76" s="11">
        <v>71417.89</v>
      </c>
      <c r="V76" s="11"/>
      <c r="W76" s="11"/>
      <c r="X76" s="11"/>
      <c r="Y76" s="11"/>
      <c r="Z76" s="11"/>
      <c r="AA76" s="10">
        <f t="shared" si="2"/>
        <v>73232.19</v>
      </c>
    </row>
    <row r="77" spans="1:27" ht="12.95" customHeight="1" x14ac:dyDescent="0.35">
      <c r="A77" s="9" t="s">
        <v>59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>
        <v>1784.16</v>
      </c>
      <c r="M77" s="11"/>
      <c r="N77" s="11"/>
      <c r="O77" s="11"/>
      <c r="P77" s="11">
        <v>1323.76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0">
        <f t="shared" si="2"/>
        <v>3107.92</v>
      </c>
    </row>
    <row r="78" spans="1:27" ht="12.95" customHeight="1" x14ac:dyDescent="0.35">
      <c r="A78" s="9" t="s">
        <v>76</v>
      </c>
      <c r="B78" s="10">
        <v>2232.85</v>
      </c>
      <c r="C78" s="10">
        <v>662.59</v>
      </c>
      <c r="D78" s="10">
        <v>995.64</v>
      </c>
      <c r="E78" s="10">
        <v>1238.3399999999999</v>
      </c>
      <c r="F78" s="10">
        <v>896.28</v>
      </c>
      <c r="G78" s="10">
        <v>730.89</v>
      </c>
      <c r="H78" s="10">
        <v>2607.98</v>
      </c>
      <c r="I78" s="10">
        <v>3205.87</v>
      </c>
      <c r="J78" s="10">
        <v>1314.28</v>
      </c>
      <c r="K78" s="10">
        <v>1598.24</v>
      </c>
      <c r="L78" s="10">
        <v>3153.71</v>
      </c>
      <c r="M78" s="11">
        <v>831.4</v>
      </c>
      <c r="N78" s="11">
        <v>1572.74</v>
      </c>
      <c r="O78" s="11">
        <v>3515.09</v>
      </c>
      <c r="P78" s="11">
        <v>4802.45</v>
      </c>
      <c r="Q78" s="11">
        <v>2620.15</v>
      </c>
      <c r="R78" s="11">
        <v>4545.3900000000003</v>
      </c>
      <c r="S78" s="11">
        <v>1176.27</v>
      </c>
      <c r="T78" s="11">
        <v>260.39</v>
      </c>
      <c r="U78" s="11">
        <v>242.24</v>
      </c>
      <c r="V78" s="11">
        <v>1096.24</v>
      </c>
      <c r="W78" s="11">
        <v>3449.21</v>
      </c>
      <c r="X78" s="11">
        <v>1882.58</v>
      </c>
      <c r="Y78" s="11">
        <v>314.64999999999998</v>
      </c>
      <c r="Z78" s="11">
        <v>764.24</v>
      </c>
      <c r="AA78" s="10">
        <f t="shared" si="2"/>
        <v>45709.71</v>
      </c>
    </row>
    <row r="79" spans="1:27" ht="12.95" customHeight="1" x14ac:dyDescent="0.35">
      <c r="A79" s="9" t="s">
        <v>83</v>
      </c>
      <c r="B79" s="10"/>
      <c r="C79" s="10">
        <v>9042.16</v>
      </c>
      <c r="D79" s="10"/>
      <c r="E79" s="10"/>
      <c r="F79" s="10"/>
      <c r="G79" s="10">
        <v>4921.7700000000004</v>
      </c>
      <c r="H79" s="10"/>
      <c r="I79" s="10"/>
      <c r="J79" s="10"/>
      <c r="K79" s="10"/>
      <c r="L79" s="10"/>
      <c r="M79" s="11"/>
      <c r="N79" s="11"/>
      <c r="O79" s="11"/>
      <c r="P79" s="11"/>
      <c r="Q79" s="11"/>
      <c r="R79" s="11"/>
      <c r="S79" s="11">
        <v>4198.76</v>
      </c>
      <c r="T79" s="11"/>
      <c r="U79" s="11"/>
      <c r="V79" s="11"/>
      <c r="W79" s="11"/>
      <c r="X79" s="11">
        <v>17596.669999999998</v>
      </c>
      <c r="Y79" s="11"/>
      <c r="Z79" s="11">
        <v>12052.66</v>
      </c>
      <c r="AA79" s="10">
        <f t="shared" si="2"/>
        <v>47812.020000000004</v>
      </c>
    </row>
    <row r="80" spans="1:27" ht="12.95" customHeight="1" x14ac:dyDescent="0.35">
      <c r="A80" s="9" t="s">
        <v>45</v>
      </c>
      <c r="B80" s="10"/>
      <c r="C80" s="10"/>
      <c r="D80" s="10"/>
      <c r="E80" s="10"/>
      <c r="F80" s="10"/>
      <c r="G80" s="10"/>
      <c r="H80" s="10">
        <v>5672.14</v>
      </c>
      <c r="I80" s="10"/>
      <c r="J80" s="10"/>
      <c r="K80" s="10"/>
      <c r="L80" s="10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0">
        <f t="shared" si="2"/>
        <v>5672.14</v>
      </c>
    </row>
    <row r="81" spans="1:28" ht="12.95" customHeight="1" x14ac:dyDescent="0.35">
      <c r="A81" s="9" t="s">
        <v>49</v>
      </c>
      <c r="B81" s="10">
        <v>64.78</v>
      </c>
      <c r="C81" s="10"/>
      <c r="D81" s="10">
        <v>171.02</v>
      </c>
      <c r="E81" s="10"/>
      <c r="F81" s="10"/>
      <c r="G81" s="10">
        <v>51.72</v>
      </c>
      <c r="H81" s="10">
        <v>145.86000000000001</v>
      </c>
      <c r="I81" s="10">
        <v>240.24</v>
      </c>
      <c r="J81" s="10"/>
      <c r="K81" s="10"/>
      <c r="L81" s="10"/>
      <c r="M81" s="11"/>
      <c r="N81" s="11"/>
      <c r="O81" s="11">
        <v>190.4</v>
      </c>
      <c r="P81" s="11">
        <v>964.56</v>
      </c>
      <c r="Q81" s="11">
        <v>712.32</v>
      </c>
      <c r="R81" s="11"/>
      <c r="S81" s="11">
        <v>85.08</v>
      </c>
      <c r="T81" s="11">
        <v>320.67</v>
      </c>
      <c r="U81" s="11"/>
      <c r="V81" s="11"/>
      <c r="W81" s="11"/>
      <c r="X81" s="11">
        <v>142.91999999999999</v>
      </c>
      <c r="Y81" s="11"/>
      <c r="Z81" s="11">
        <v>51.72</v>
      </c>
      <c r="AA81" s="10">
        <f t="shared" si="2"/>
        <v>3141.29</v>
      </c>
    </row>
    <row r="82" spans="1:28" ht="12.75" customHeight="1" x14ac:dyDescent="0.35">
      <c r="A82" s="9" t="s">
        <v>42</v>
      </c>
      <c r="B82" s="10">
        <v>1147.44</v>
      </c>
      <c r="C82" s="10">
        <v>340.32</v>
      </c>
      <c r="D82" s="10">
        <v>684.08</v>
      </c>
      <c r="E82" s="10">
        <v>1188.4000000000001</v>
      </c>
      <c r="F82" s="10">
        <v>752.02</v>
      </c>
      <c r="G82" s="10">
        <v>738.96</v>
      </c>
      <c r="H82" s="10">
        <v>8695.74</v>
      </c>
      <c r="I82" s="10">
        <v>5379.36</v>
      </c>
      <c r="J82" s="10">
        <v>696.56</v>
      </c>
      <c r="K82" s="10">
        <v>1773.92</v>
      </c>
      <c r="L82" s="10">
        <v>2698.24</v>
      </c>
      <c r="M82" s="11">
        <v>931.12</v>
      </c>
      <c r="N82" s="11">
        <v>1070.48</v>
      </c>
      <c r="O82" s="11">
        <v>1200.6400000000001</v>
      </c>
      <c r="P82" s="11">
        <v>4411.28</v>
      </c>
      <c r="Q82" s="11">
        <v>1533.68</v>
      </c>
      <c r="R82" s="11">
        <v>1879.04</v>
      </c>
      <c r="S82" s="11">
        <v>806.32</v>
      </c>
      <c r="T82" s="11">
        <v>716.96</v>
      </c>
      <c r="U82" s="11">
        <v>296.39999999999998</v>
      </c>
      <c r="V82" s="11">
        <v>1132.47</v>
      </c>
      <c r="W82" s="11">
        <v>862</v>
      </c>
      <c r="X82" s="11">
        <v>1016.64</v>
      </c>
      <c r="Y82" s="11">
        <v>2463.9299999999998</v>
      </c>
      <c r="Z82" s="11">
        <v>778.08</v>
      </c>
      <c r="AA82" s="10">
        <f t="shared" si="2"/>
        <v>43194.080000000002</v>
      </c>
    </row>
    <row r="83" spans="1:28" ht="12.75" customHeight="1" x14ac:dyDescent="0.35">
      <c r="A83" s="9" t="s">
        <v>43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0">
        <f t="shared" si="2"/>
        <v>0</v>
      </c>
    </row>
    <row r="84" spans="1:28" ht="12.75" customHeight="1" x14ac:dyDescent="0.35">
      <c r="A84" s="9" t="s">
        <v>67</v>
      </c>
      <c r="B84" s="10"/>
      <c r="C84" s="10"/>
      <c r="D84" s="10"/>
      <c r="E84" s="10"/>
      <c r="F84" s="10"/>
      <c r="G84" s="10"/>
      <c r="H84" s="10">
        <v>307.70999999999998</v>
      </c>
      <c r="I84" s="10"/>
      <c r="J84" s="10"/>
      <c r="K84" s="10"/>
      <c r="L84" s="10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0">
        <f t="shared" si="2"/>
        <v>307.70999999999998</v>
      </c>
    </row>
    <row r="85" spans="1:28" ht="14.25" customHeight="1" x14ac:dyDescent="0.35">
      <c r="A85" s="9" t="s">
        <v>44</v>
      </c>
      <c r="B85" s="10"/>
      <c r="C85" s="10"/>
      <c r="D85" s="10"/>
      <c r="E85" s="10"/>
      <c r="F85" s="10"/>
      <c r="G85" s="10"/>
      <c r="H85" s="10"/>
      <c r="I85" s="10"/>
      <c r="J85" s="10">
        <v>3652.43</v>
      </c>
      <c r="K85" s="10">
        <v>17803.18</v>
      </c>
      <c r="L85" s="10">
        <v>693.53</v>
      </c>
      <c r="M85" s="11">
        <v>456.96</v>
      </c>
      <c r="N85" s="11">
        <v>184.08</v>
      </c>
      <c r="O85" s="11"/>
      <c r="P85" s="11">
        <v>26758.58</v>
      </c>
      <c r="Q85" s="11"/>
      <c r="R85" s="11"/>
      <c r="S85" s="11"/>
      <c r="T85" s="11"/>
      <c r="U85" s="11"/>
      <c r="V85" s="11">
        <v>161794.54999999999</v>
      </c>
      <c r="W85" s="11"/>
      <c r="X85" s="11"/>
      <c r="Y85" s="11"/>
      <c r="Z85" s="11"/>
      <c r="AA85" s="10">
        <f t="shared" si="2"/>
        <v>211343.31</v>
      </c>
    </row>
    <row r="86" spans="1:28" ht="12.95" customHeight="1" thickBot="1" x14ac:dyDescent="0.4">
      <c r="A86" s="13" t="s">
        <v>1</v>
      </c>
      <c r="B86" s="14">
        <f t="shared" ref="B86:Z86" si="3">SUM(B3:B85)</f>
        <v>306913.31</v>
      </c>
      <c r="C86" s="14">
        <f t="shared" si="3"/>
        <v>90482.71</v>
      </c>
      <c r="D86" s="14">
        <f t="shared" si="3"/>
        <v>181056.75</v>
      </c>
      <c r="E86" s="14">
        <f t="shared" si="3"/>
        <v>316730.69000000006</v>
      </c>
      <c r="F86" s="14">
        <f t="shared" si="3"/>
        <v>192431.34999999998</v>
      </c>
      <c r="G86" s="14">
        <f>SUM(G3:G85)</f>
        <v>198747.12000000002</v>
      </c>
      <c r="H86" s="14">
        <f>SUM(H3:H85)</f>
        <v>469489.29</v>
      </c>
      <c r="I86" s="14">
        <f t="shared" si="3"/>
        <v>1431154.3900000001</v>
      </c>
      <c r="J86" s="14">
        <f>SUM(J3:J85)</f>
        <v>564922.30000000028</v>
      </c>
      <c r="K86" s="14">
        <f t="shared" si="3"/>
        <v>535719.53</v>
      </c>
      <c r="L86" s="14">
        <f t="shared" si="3"/>
        <v>897827.62</v>
      </c>
      <c r="M86" s="15">
        <f>SUM(M3:M85)</f>
        <v>644166.96999999986</v>
      </c>
      <c r="N86" s="15">
        <f t="shared" si="3"/>
        <v>250553.98</v>
      </c>
      <c r="O86" s="15">
        <f t="shared" si="3"/>
        <v>558040.4600000002</v>
      </c>
      <c r="P86" s="15">
        <f t="shared" si="3"/>
        <v>1623035.7700000005</v>
      </c>
      <c r="Q86" s="15">
        <f t="shared" si="3"/>
        <v>469308.13</v>
      </c>
      <c r="R86" s="15">
        <f t="shared" si="3"/>
        <v>527696.66</v>
      </c>
      <c r="S86" s="15">
        <f t="shared" si="3"/>
        <v>267472.08000000007</v>
      </c>
      <c r="T86" s="15">
        <f>SUM(T3:T85)</f>
        <v>201327.44</v>
      </c>
      <c r="U86" s="15">
        <f t="shared" si="3"/>
        <v>99246.89</v>
      </c>
      <c r="V86" s="15">
        <f t="shared" si="3"/>
        <v>164923.25999999998</v>
      </c>
      <c r="W86" s="15">
        <f t="shared" si="3"/>
        <v>621740.93999999994</v>
      </c>
      <c r="X86" s="15">
        <f t="shared" si="3"/>
        <v>263342.26</v>
      </c>
      <c r="Y86" s="15">
        <f t="shared" si="3"/>
        <v>85107.37999999999</v>
      </c>
      <c r="Z86" s="15">
        <f t="shared" si="3"/>
        <v>215719.75999999998</v>
      </c>
      <c r="AA86" s="15">
        <f>SUM(AA3:AA85)</f>
        <v>11177157.040000001</v>
      </c>
    </row>
    <row r="87" spans="1:28" ht="12.95" customHeight="1" thickTop="1" x14ac:dyDescent="0.35">
      <c r="A87" s="16" t="s">
        <v>65</v>
      </c>
      <c r="B87" s="17">
        <f>SUM(B3:B13)+B16+B18</f>
        <v>96721.790000000008</v>
      </c>
      <c r="C87" s="17">
        <f t="shared" ref="C87:I87" si="4">SUM(C3:C13)+C16+C18</f>
        <v>29786.22</v>
      </c>
      <c r="D87" s="17">
        <f t="shared" si="4"/>
        <v>53512.94</v>
      </c>
      <c r="E87" s="17">
        <f t="shared" si="4"/>
        <v>73047</v>
      </c>
      <c r="F87" s="17">
        <f t="shared" si="4"/>
        <v>183760.69</v>
      </c>
      <c r="G87" s="17">
        <f t="shared" si="4"/>
        <v>135421.08000000002</v>
      </c>
      <c r="H87" s="17">
        <f t="shared" si="4"/>
        <v>0</v>
      </c>
      <c r="I87" s="17">
        <f t="shared" si="4"/>
        <v>185745.9</v>
      </c>
      <c r="J87" s="17">
        <f>SUM(J3:J13)+J16+J18+((J17+J19)*0.3078)</f>
        <v>141014.23626199999</v>
      </c>
      <c r="K87" s="17">
        <f t="shared" ref="K87:Z87" si="5">SUM(K3:K13)+K16+K18+((K17+K19)*0.3078)</f>
        <v>120450.06531800001</v>
      </c>
      <c r="L87" s="17">
        <f t="shared" si="5"/>
        <v>325436.56310399994</v>
      </c>
      <c r="M87" s="17">
        <f t="shared" si="5"/>
        <v>178679.01921599999</v>
      </c>
      <c r="N87" s="17">
        <f t="shared" si="5"/>
        <v>515.86</v>
      </c>
      <c r="O87" s="17">
        <f t="shared" si="5"/>
        <v>70831.752112000002</v>
      </c>
      <c r="P87" s="17">
        <f t="shared" si="5"/>
        <v>897455.80458600004</v>
      </c>
      <c r="Q87" s="17">
        <f t="shared" si="5"/>
        <v>160120.31</v>
      </c>
      <c r="R87" s="17">
        <f t="shared" si="5"/>
        <v>426080.21</v>
      </c>
      <c r="S87" s="17">
        <f t="shared" si="5"/>
        <v>198524.38</v>
      </c>
      <c r="T87" s="17">
        <f t="shared" si="5"/>
        <v>57726.587026000008</v>
      </c>
      <c r="U87" s="17">
        <f t="shared" si="5"/>
        <v>23347.77</v>
      </c>
      <c r="V87" s="17">
        <f t="shared" si="5"/>
        <v>0</v>
      </c>
      <c r="W87" s="17">
        <f t="shared" si="5"/>
        <v>45285.58</v>
      </c>
      <c r="X87" s="17">
        <f t="shared" si="5"/>
        <v>56540.53</v>
      </c>
      <c r="Y87" s="17">
        <f t="shared" si="5"/>
        <v>0</v>
      </c>
      <c r="Z87" s="17">
        <f t="shared" si="5"/>
        <v>48495.340000000004</v>
      </c>
      <c r="AA87" s="17">
        <f>SUM(B87:Z87)</f>
        <v>3508499.627624</v>
      </c>
    </row>
    <row r="88" spans="1:28" ht="12.95" customHeight="1" x14ac:dyDescent="0.35">
      <c r="A88" s="16" t="s">
        <v>65</v>
      </c>
      <c r="B88" s="26">
        <f t="shared" ref="B88:T88" si="6">B87/B86</f>
        <v>0.31514368014863875</v>
      </c>
      <c r="C88" s="26">
        <f t="shared" si="6"/>
        <v>0.32919239487853535</v>
      </c>
      <c r="D88" s="26">
        <f t="shared" si="6"/>
        <v>0.29555893387018162</v>
      </c>
      <c r="E88" s="26">
        <f t="shared" si="6"/>
        <v>0.23062810869385592</v>
      </c>
      <c r="F88" s="26">
        <f t="shared" si="6"/>
        <v>0.95494154148999122</v>
      </c>
      <c r="G88" s="26">
        <f t="shared" si="6"/>
        <v>0.6813737980203185</v>
      </c>
      <c r="H88" s="26">
        <f t="shared" si="6"/>
        <v>0</v>
      </c>
      <c r="I88" s="26">
        <f t="shared" si="6"/>
        <v>0.12978746478917622</v>
      </c>
      <c r="J88" s="26">
        <f t="shared" si="6"/>
        <v>0.24961704691423922</v>
      </c>
      <c r="K88" s="26">
        <f t="shared" si="6"/>
        <v>0.22483792091357954</v>
      </c>
      <c r="L88" s="26">
        <f t="shared" si="6"/>
        <v>0.36247109785283721</v>
      </c>
      <c r="M88" s="26">
        <f t="shared" si="6"/>
        <v>0.27737997683426707</v>
      </c>
      <c r="N88" s="26">
        <f t="shared" si="6"/>
        <v>2.0588776917453075E-3</v>
      </c>
      <c r="O88" s="26">
        <f t="shared" si="6"/>
        <v>0.12692942033629601</v>
      </c>
      <c r="P88" s="26">
        <f t="shared" si="6"/>
        <v>0.55294887591171193</v>
      </c>
      <c r="Q88" s="26">
        <f>Q87/Q86</f>
        <v>0.34118375490320185</v>
      </c>
      <c r="R88" s="26">
        <f t="shared" si="6"/>
        <v>0.80743397163059549</v>
      </c>
      <c r="S88" s="26">
        <f t="shared" si="6"/>
        <v>0.74222468378755624</v>
      </c>
      <c r="T88" s="26">
        <f t="shared" si="6"/>
        <v>0.28672985175791244</v>
      </c>
      <c r="U88" s="26">
        <f>U87/U86</f>
        <v>0.23524938665584383</v>
      </c>
      <c r="V88" s="26">
        <f t="shared" ref="V88:AA88" si="7">V87/V86</f>
        <v>0</v>
      </c>
      <c r="W88" s="26">
        <f t="shared" si="7"/>
        <v>7.2836734862594066E-2</v>
      </c>
      <c r="X88" s="26">
        <f t="shared" si="7"/>
        <v>0.21470359523761964</v>
      </c>
      <c r="Y88" s="26">
        <f t="shared" si="7"/>
        <v>0</v>
      </c>
      <c r="Z88" s="26">
        <f t="shared" si="7"/>
        <v>0.22480712939788181</v>
      </c>
      <c r="AA88" s="26">
        <f t="shared" si="7"/>
        <v>0.31389910824980227</v>
      </c>
    </row>
    <row r="89" spans="1:28" ht="12.95" customHeight="1" x14ac:dyDescent="0.35">
      <c r="A89" s="18" t="s">
        <v>66</v>
      </c>
      <c r="B89" s="19">
        <f>SUM(B30:B85)+B14+B15+B20+B21+B22+B23+B24+B25+B26+B27+B28+B29</f>
        <v>210191.52000000002</v>
      </c>
      <c r="C89" s="19">
        <f t="shared" ref="C89:I89" si="8">SUM(C30:C85)+C14+C15+C20+C21+C22+C23+C24+C25+C26+C27+C28+C29</f>
        <v>60696.49</v>
      </c>
      <c r="D89" s="19">
        <f t="shared" si="8"/>
        <v>127543.81</v>
      </c>
      <c r="E89" s="19">
        <f t="shared" si="8"/>
        <v>243683.68999999997</v>
      </c>
      <c r="F89" s="19">
        <f t="shared" si="8"/>
        <v>8670.66</v>
      </c>
      <c r="G89" s="19">
        <f t="shared" si="8"/>
        <v>63326.04</v>
      </c>
      <c r="H89" s="19">
        <f t="shared" si="8"/>
        <v>469489.29</v>
      </c>
      <c r="I89" s="19">
        <f t="shared" si="8"/>
        <v>1245408.49</v>
      </c>
      <c r="J89" s="19">
        <f>SUM(J30:J85)+J14+J15+J20+J21+J22+J23+J24+J25+J26+J27+J28+J29+((J17+J19)*0.6922)</f>
        <v>423908.063738</v>
      </c>
      <c r="K89" s="19">
        <f t="shared" ref="K89:Z89" si="9">SUM(K30:K85)+K14+K15+K20+K21+K22+K23+K24+K25+K26+K27+K28+K29+((K17+K19)*0.6922)</f>
        <v>415269.46468200005</v>
      </c>
      <c r="L89" s="19">
        <f t="shared" si="9"/>
        <v>572391.05689600005</v>
      </c>
      <c r="M89" s="19">
        <f t="shared" si="9"/>
        <v>465487.95078400004</v>
      </c>
      <c r="N89" s="19">
        <f t="shared" si="9"/>
        <v>250038.12</v>
      </c>
      <c r="O89" s="19">
        <f t="shared" si="9"/>
        <v>487208.707888</v>
      </c>
      <c r="P89" s="19">
        <f t="shared" si="9"/>
        <v>725579.96541400009</v>
      </c>
      <c r="Q89" s="19">
        <f t="shared" si="9"/>
        <v>309187.82</v>
      </c>
      <c r="R89" s="19">
        <f t="shared" si="9"/>
        <v>101616.45</v>
      </c>
      <c r="S89" s="19">
        <f t="shared" si="9"/>
        <v>68947.7</v>
      </c>
      <c r="T89" s="19">
        <f t="shared" si="9"/>
        <v>143600.85297400001</v>
      </c>
      <c r="U89" s="19">
        <f t="shared" si="9"/>
        <v>75899.12</v>
      </c>
      <c r="V89" s="19">
        <f t="shared" si="9"/>
        <v>164923.25999999998</v>
      </c>
      <c r="W89" s="19">
        <f t="shared" si="9"/>
        <v>576455.36</v>
      </c>
      <c r="X89" s="19">
        <f t="shared" si="9"/>
        <v>206801.73000000004</v>
      </c>
      <c r="Y89" s="19">
        <f t="shared" si="9"/>
        <v>85107.37999999999</v>
      </c>
      <c r="Z89" s="19">
        <f t="shared" si="9"/>
        <v>167224.42000000001</v>
      </c>
      <c r="AA89" s="19">
        <f>SUM(B89:Z89)</f>
        <v>7668657.4123760015</v>
      </c>
    </row>
    <row r="90" spans="1:28" ht="12.75" customHeight="1" x14ac:dyDescent="0.35">
      <c r="A90" s="18" t="s">
        <v>66</v>
      </c>
      <c r="B90" s="27">
        <f t="shared" ref="B90:AA90" si="10">B89/B86</f>
        <v>0.68485631985136131</v>
      </c>
      <c r="C90" s="27">
        <f t="shared" si="10"/>
        <v>0.67080760512146453</v>
      </c>
      <c r="D90" s="27">
        <f t="shared" si="10"/>
        <v>0.70444106612981838</v>
      </c>
      <c r="E90" s="27">
        <f t="shared" si="10"/>
        <v>0.76937189130614381</v>
      </c>
      <c r="F90" s="27">
        <f t="shared" si="10"/>
        <v>4.5058458510008899E-2</v>
      </c>
      <c r="G90" s="27">
        <f t="shared" si="10"/>
        <v>0.3186262019796815</v>
      </c>
      <c r="H90" s="27">
        <f t="shared" si="10"/>
        <v>1</v>
      </c>
      <c r="I90" s="27">
        <f t="shared" si="10"/>
        <v>0.87021253521082365</v>
      </c>
      <c r="J90" s="27">
        <f t="shared" si="10"/>
        <v>0.75038295308576031</v>
      </c>
      <c r="K90" s="27">
        <f t="shared" si="10"/>
        <v>0.77516207908642054</v>
      </c>
      <c r="L90" s="27">
        <f t="shared" si="10"/>
        <v>0.63752890214716273</v>
      </c>
      <c r="M90" s="27">
        <f t="shared" si="10"/>
        <v>0.72262002316573315</v>
      </c>
      <c r="N90" s="27">
        <f t="shared" si="10"/>
        <v>0.9979411223082546</v>
      </c>
      <c r="O90" s="27">
        <f t="shared" si="10"/>
        <v>0.87307057966370361</v>
      </c>
      <c r="P90" s="27">
        <f t="shared" si="10"/>
        <v>0.4470511240882879</v>
      </c>
      <c r="Q90" s="27">
        <f t="shared" si="10"/>
        <v>0.65881624509679815</v>
      </c>
      <c r="R90" s="27">
        <f t="shared" si="10"/>
        <v>0.19256602836940448</v>
      </c>
      <c r="S90" s="27">
        <f t="shared" si="10"/>
        <v>0.25777531621244348</v>
      </c>
      <c r="T90" s="27">
        <f t="shared" si="10"/>
        <v>0.71327014824208768</v>
      </c>
      <c r="U90" s="27">
        <f t="shared" si="10"/>
        <v>0.76475061334415617</v>
      </c>
      <c r="V90" s="27">
        <f t="shared" si="10"/>
        <v>1</v>
      </c>
      <c r="W90" s="27">
        <f t="shared" si="10"/>
        <v>0.92716326513740599</v>
      </c>
      <c r="X90" s="27">
        <f t="shared" si="10"/>
        <v>0.7852964047623805</v>
      </c>
      <c r="Y90" s="27">
        <f t="shared" si="10"/>
        <v>1</v>
      </c>
      <c r="Z90" s="27">
        <f t="shared" si="10"/>
        <v>0.77519287060211839</v>
      </c>
      <c r="AA90" s="27">
        <f t="shared" si="10"/>
        <v>0.68610089175019773</v>
      </c>
    </row>
    <row r="91" spans="1:28" ht="12.75" customHeight="1" x14ac:dyDescent="0.4">
      <c r="A91" s="28" t="s">
        <v>72</v>
      </c>
      <c r="B91" s="43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>
        <f>SUM(B91:Z91)</f>
        <v>0</v>
      </c>
    </row>
    <row r="92" spans="1:28" ht="14.25" customHeight="1" x14ac:dyDescent="0.35">
      <c r="A92" s="28" t="s">
        <v>72</v>
      </c>
      <c r="B92" s="23">
        <f>B91/B86</f>
        <v>0</v>
      </c>
      <c r="C92" s="23">
        <f>C91/C86</f>
        <v>0</v>
      </c>
      <c r="D92" s="23">
        <f t="shared" ref="D92:AA92" si="11">D91/D86</f>
        <v>0</v>
      </c>
      <c r="E92" s="23">
        <f t="shared" si="11"/>
        <v>0</v>
      </c>
      <c r="F92" s="23">
        <f t="shared" si="11"/>
        <v>0</v>
      </c>
      <c r="G92" s="23">
        <f t="shared" si="11"/>
        <v>0</v>
      </c>
      <c r="H92" s="23">
        <f t="shared" si="11"/>
        <v>0</v>
      </c>
      <c r="I92" s="23">
        <f t="shared" si="11"/>
        <v>0</v>
      </c>
      <c r="J92" s="23">
        <f t="shared" si="11"/>
        <v>0</v>
      </c>
      <c r="K92" s="23">
        <f t="shared" si="11"/>
        <v>0</v>
      </c>
      <c r="L92" s="23">
        <f t="shared" si="11"/>
        <v>0</v>
      </c>
      <c r="M92" s="23">
        <f t="shared" si="11"/>
        <v>0</v>
      </c>
      <c r="N92" s="23">
        <f t="shared" si="11"/>
        <v>0</v>
      </c>
      <c r="O92" s="23">
        <f t="shared" si="11"/>
        <v>0</v>
      </c>
      <c r="P92" s="23">
        <f t="shared" si="11"/>
        <v>0</v>
      </c>
      <c r="Q92" s="23">
        <f t="shared" si="11"/>
        <v>0</v>
      </c>
      <c r="R92" s="23">
        <f t="shared" si="11"/>
        <v>0</v>
      </c>
      <c r="S92" s="23">
        <f t="shared" si="11"/>
        <v>0</v>
      </c>
      <c r="T92" s="23">
        <f t="shared" si="11"/>
        <v>0</v>
      </c>
      <c r="U92" s="23">
        <f t="shared" si="11"/>
        <v>0</v>
      </c>
      <c r="V92" s="23">
        <f t="shared" si="11"/>
        <v>0</v>
      </c>
      <c r="W92" s="23">
        <f t="shared" si="11"/>
        <v>0</v>
      </c>
      <c r="X92" s="23">
        <f t="shared" si="11"/>
        <v>0</v>
      </c>
      <c r="Y92" s="23">
        <f t="shared" si="11"/>
        <v>0</v>
      </c>
      <c r="Z92" s="23">
        <f t="shared" si="11"/>
        <v>0</v>
      </c>
      <c r="AA92" s="23">
        <f t="shared" si="11"/>
        <v>0</v>
      </c>
      <c r="AB92" s="29"/>
    </row>
    <row r="93" spans="1:28" x14ac:dyDescent="0.35">
      <c r="B93" s="39">
        <f>SUM(B87+B89+B91)</f>
        <v>306913.31000000006</v>
      </c>
      <c r="C93" s="39">
        <f t="shared" ref="C93:Z93" si="12">SUM(C87+C89+C91)</f>
        <v>90482.709999999992</v>
      </c>
      <c r="D93" s="39">
        <f t="shared" si="12"/>
        <v>181056.75</v>
      </c>
      <c r="E93" s="39">
        <f t="shared" si="12"/>
        <v>316730.68999999994</v>
      </c>
      <c r="F93" s="39">
        <f t="shared" si="12"/>
        <v>192431.35</v>
      </c>
      <c r="G93" s="39">
        <f t="shared" si="12"/>
        <v>198747.12000000002</v>
      </c>
      <c r="H93" s="39">
        <f t="shared" si="12"/>
        <v>469489.29</v>
      </c>
      <c r="I93" s="39">
        <f t="shared" si="12"/>
        <v>1431154.39</v>
      </c>
      <c r="J93" s="39">
        <f t="shared" si="12"/>
        <v>564922.30000000005</v>
      </c>
      <c r="K93" s="39">
        <f t="shared" si="12"/>
        <v>535719.53</v>
      </c>
      <c r="L93" s="39">
        <f t="shared" si="12"/>
        <v>897827.62</v>
      </c>
      <c r="M93" s="39">
        <f t="shared" si="12"/>
        <v>644166.97</v>
      </c>
      <c r="N93" s="39">
        <f t="shared" si="12"/>
        <v>250553.97999999998</v>
      </c>
      <c r="O93" s="39">
        <f t="shared" si="12"/>
        <v>558040.46</v>
      </c>
      <c r="P93" s="39">
        <f t="shared" si="12"/>
        <v>1623035.77</v>
      </c>
      <c r="Q93" s="39">
        <f t="shared" si="12"/>
        <v>469308.13</v>
      </c>
      <c r="R93" s="39">
        <f t="shared" si="12"/>
        <v>527696.66</v>
      </c>
      <c r="S93" s="39">
        <f t="shared" si="12"/>
        <v>267472.08</v>
      </c>
      <c r="T93" s="39">
        <f t="shared" si="12"/>
        <v>201327.44</v>
      </c>
      <c r="U93" s="39">
        <f t="shared" si="12"/>
        <v>99246.89</v>
      </c>
      <c r="V93" s="39">
        <f t="shared" si="12"/>
        <v>164923.25999999998</v>
      </c>
      <c r="W93" s="39">
        <f t="shared" si="12"/>
        <v>621740.93999999994</v>
      </c>
      <c r="X93" s="39">
        <f t="shared" si="12"/>
        <v>263342.26</v>
      </c>
      <c r="Y93" s="39">
        <f t="shared" si="12"/>
        <v>85107.37999999999</v>
      </c>
      <c r="Z93" s="39">
        <f t="shared" si="12"/>
        <v>215719.76</v>
      </c>
      <c r="AA93" s="39">
        <f>SUM(B93:Z93)</f>
        <v>11177157.040000001</v>
      </c>
    </row>
  </sheetData>
  <pageMargins left="0.5" right="0" top="1" bottom="0.5" header="0.92" footer="0.5"/>
  <pageSetup paperSize="5" scale="67" fitToWidth="2" fitToHeight="2" pageOrder="overThenDown" orientation="landscape" copies="2" r:id="rId1"/>
  <headerFooter alignWithMargins="0">
    <oddHeader>&amp;C&amp;6SOUTH KENTUCKY RECC
SUMMARY OF EMPLOYEE BENEFITS AS CLEARED
08/31/19</oddHeader>
    <oddFooter>&amp;C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"/>
  <sheetViews>
    <sheetView tabSelected="1" workbookViewId="0">
      <selection activeCell="F19" sqref="F19"/>
    </sheetView>
  </sheetViews>
  <sheetFormatPr defaultRowHeight="15" x14ac:dyDescent="0.4"/>
  <cols>
    <col min="25" max="25" width="10.5546875" customWidth="1"/>
  </cols>
  <sheetData>
    <row r="1" spans="1:27" ht="46.9" x14ac:dyDescent="0.4">
      <c r="A1" s="44"/>
      <c r="B1" s="45" t="s">
        <v>90</v>
      </c>
      <c r="C1" s="46" t="s">
        <v>91</v>
      </c>
      <c r="D1" s="47" t="s">
        <v>92</v>
      </c>
      <c r="E1" s="46" t="s">
        <v>93</v>
      </c>
      <c r="F1" s="45" t="s">
        <v>94</v>
      </c>
      <c r="G1" s="46" t="s">
        <v>95</v>
      </c>
      <c r="H1" s="46" t="s">
        <v>107</v>
      </c>
      <c r="I1" s="47" t="s">
        <v>108</v>
      </c>
      <c r="J1" s="46" t="s">
        <v>109</v>
      </c>
      <c r="K1" s="46" t="s">
        <v>110</v>
      </c>
      <c r="L1" s="46" t="s">
        <v>111</v>
      </c>
      <c r="M1" s="46" t="s">
        <v>112</v>
      </c>
      <c r="N1" s="45" t="s">
        <v>106</v>
      </c>
      <c r="O1" s="46" t="s">
        <v>104</v>
      </c>
      <c r="P1" s="46" t="s">
        <v>105</v>
      </c>
      <c r="Q1" s="45" t="s">
        <v>103</v>
      </c>
      <c r="R1" s="48" t="s">
        <v>102</v>
      </c>
      <c r="S1" s="45" t="s">
        <v>101</v>
      </c>
      <c r="T1" s="45" t="s">
        <v>100</v>
      </c>
      <c r="U1" s="45" t="s">
        <v>99</v>
      </c>
      <c r="V1" s="46" t="s">
        <v>98</v>
      </c>
      <c r="W1" s="46" t="s">
        <v>97</v>
      </c>
      <c r="X1" s="46" t="s">
        <v>77</v>
      </c>
      <c r="Y1" s="46" t="s">
        <v>96</v>
      </c>
      <c r="Z1" s="46" t="s">
        <v>84</v>
      </c>
      <c r="AA1" s="49"/>
    </row>
    <row r="2" spans="1:27" ht="35.25" x14ac:dyDescent="0.4">
      <c r="A2" s="50" t="s">
        <v>114</v>
      </c>
      <c r="B2" s="51">
        <v>1600</v>
      </c>
      <c r="C2" s="51">
        <v>1604</v>
      </c>
      <c r="D2" s="51">
        <v>1605</v>
      </c>
      <c r="E2" s="51">
        <v>1606</v>
      </c>
      <c r="F2" s="51">
        <v>1607</v>
      </c>
      <c r="G2" s="51">
        <v>1700</v>
      </c>
      <c r="H2" s="51">
        <v>1702</v>
      </c>
      <c r="I2" s="51">
        <v>1703</v>
      </c>
      <c r="J2" s="51">
        <v>1711</v>
      </c>
      <c r="K2" s="51">
        <v>1712</v>
      </c>
      <c r="L2" s="51">
        <v>1713</v>
      </c>
      <c r="M2" s="51">
        <v>1714</v>
      </c>
      <c r="N2" s="51">
        <v>1800</v>
      </c>
      <c r="O2" s="51">
        <v>1801</v>
      </c>
      <c r="P2" s="51">
        <v>1802</v>
      </c>
      <c r="Q2" s="51">
        <v>1803</v>
      </c>
      <c r="R2" s="51">
        <v>1804</v>
      </c>
      <c r="S2" s="51">
        <v>1805</v>
      </c>
      <c r="T2" s="51">
        <v>1806</v>
      </c>
      <c r="U2" s="51">
        <v>1807</v>
      </c>
      <c r="V2" s="51">
        <v>1808</v>
      </c>
      <c r="W2" s="51">
        <v>1809</v>
      </c>
      <c r="X2" s="51">
        <v>1900</v>
      </c>
      <c r="Y2" s="51">
        <v>1901</v>
      </c>
      <c r="Z2" s="51">
        <v>1902</v>
      </c>
      <c r="AA2" s="52" t="s">
        <v>113</v>
      </c>
    </row>
    <row r="3" spans="1:27" x14ac:dyDescent="0.4">
      <c r="A3" s="53">
        <v>2018</v>
      </c>
      <c r="B3" s="54">
        <v>0.31514368014863875</v>
      </c>
      <c r="C3" s="54">
        <v>0.32919239487853535</v>
      </c>
      <c r="D3" s="54">
        <v>0.29555893387018162</v>
      </c>
      <c r="E3" s="54">
        <v>0.23062810869385592</v>
      </c>
      <c r="F3" s="54">
        <v>0.95494154148999122</v>
      </c>
      <c r="G3" s="54">
        <v>0.6813737980203185</v>
      </c>
      <c r="H3" s="54">
        <v>0</v>
      </c>
      <c r="I3" s="54">
        <v>0.12978746478917622</v>
      </c>
      <c r="J3" s="54">
        <v>0.24961704691423922</v>
      </c>
      <c r="K3" s="54">
        <v>0.22483792091357954</v>
      </c>
      <c r="L3" s="54">
        <v>0.36247109785283721</v>
      </c>
      <c r="M3" s="54">
        <v>0.27737997683426707</v>
      </c>
      <c r="N3" s="54">
        <v>2.0588776917453075E-3</v>
      </c>
      <c r="O3" s="54">
        <v>0.12692942033629601</v>
      </c>
      <c r="P3" s="54">
        <v>0.55294887591171193</v>
      </c>
      <c r="Q3" s="54">
        <v>0.34118375490320185</v>
      </c>
      <c r="R3" s="54">
        <v>0.80743397163059549</v>
      </c>
      <c r="S3" s="54">
        <v>0.74222468378755624</v>
      </c>
      <c r="T3" s="54">
        <v>0.28672985175791244</v>
      </c>
      <c r="U3" s="54">
        <v>0.23524938665584383</v>
      </c>
      <c r="V3" s="54">
        <v>0</v>
      </c>
      <c r="W3" s="54">
        <v>7.2836734862594066E-2</v>
      </c>
      <c r="X3" s="54">
        <v>0.21470359523761964</v>
      </c>
      <c r="Y3" s="54">
        <v>0</v>
      </c>
      <c r="Z3" s="54">
        <v>0.22480712939788181</v>
      </c>
      <c r="AA3" s="54">
        <v>0.31389910824980227</v>
      </c>
    </row>
    <row r="4" spans="1:27" x14ac:dyDescent="0.4">
      <c r="A4" s="53">
        <v>2019</v>
      </c>
      <c r="B4" s="54">
        <v>0.31184934194921232</v>
      </c>
      <c r="C4" s="54">
        <v>0.36679375302946204</v>
      </c>
      <c r="D4" s="54">
        <v>0.28585428826204784</v>
      </c>
      <c r="E4" s="54">
        <v>0.25284667041880959</v>
      </c>
      <c r="F4" s="54">
        <v>0.96180203443820833</v>
      </c>
      <c r="G4" s="54">
        <v>0.67425324319620161</v>
      </c>
      <c r="H4" s="54">
        <v>0</v>
      </c>
      <c r="I4" s="54">
        <v>0.13068743313262757</v>
      </c>
      <c r="J4" s="54">
        <v>0.33479879636645254</v>
      </c>
      <c r="K4" s="54">
        <v>0.29223002930994607</v>
      </c>
      <c r="L4" s="54">
        <v>0.34729981759760037</v>
      </c>
      <c r="M4" s="54">
        <v>0.25718622386852141</v>
      </c>
      <c r="N4" s="54">
        <v>1.0015305721093959E-2</v>
      </c>
      <c r="O4" s="54">
        <v>0.13165443957421966</v>
      </c>
      <c r="P4" s="54">
        <v>0.63110190680684164</v>
      </c>
      <c r="Q4" s="54">
        <v>0.30250752292887811</v>
      </c>
      <c r="R4" s="54">
        <v>0.80539979890579538</v>
      </c>
      <c r="S4" s="54">
        <v>0.7987574298329787</v>
      </c>
      <c r="T4" s="54">
        <v>0.32542042431133411</v>
      </c>
      <c r="U4" s="54">
        <v>0.21841418866423709</v>
      </c>
      <c r="V4" s="54">
        <v>1.3292083213970428E-4</v>
      </c>
      <c r="W4" s="54">
        <v>7.6134738181106734E-2</v>
      </c>
      <c r="X4" s="54">
        <v>0.25620838724974743</v>
      </c>
      <c r="Y4" s="54">
        <v>0</v>
      </c>
      <c r="Z4" s="54">
        <v>0.28536753960413225</v>
      </c>
      <c r="AA4" s="54">
        <v>0.329055719536683</v>
      </c>
    </row>
    <row r="5" spans="1:27" x14ac:dyDescent="0.4">
      <c r="A5" s="49">
        <v>2020</v>
      </c>
      <c r="B5" s="54">
        <v>0.31942135569218616</v>
      </c>
      <c r="C5" s="54">
        <v>0.36634476900919533</v>
      </c>
      <c r="D5" s="54">
        <v>0.27161034734615724</v>
      </c>
      <c r="E5" s="54">
        <v>0.23509735987350339</v>
      </c>
      <c r="F5" s="54">
        <v>0.93217696826718999</v>
      </c>
      <c r="G5" s="54">
        <v>0.6848705171946986</v>
      </c>
      <c r="H5" s="54">
        <v>0</v>
      </c>
      <c r="I5" s="54">
        <v>0.1331537204511799</v>
      </c>
      <c r="J5" s="54">
        <v>0.3602615523620854</v>
      </c>
      <c r="K5" s="54">
        <v>0.27839157096440653</v>
      </c>
      <c r="L5" s="54">
        <v>0.37846521961110491</v>
      </c>
      <c r="M5" s="54">
        <v>0.31859269157807146</v>
      </c>
      <c r="N5" s="54">
        <v>4.1303631184761867E-4</v>
      </c>
      <c r="O5" s="54">
        <v>0.15091786298792156</v>
      </c>
      <c r="P5" s="54">
        <v>0.61979448201134812</v>
      </c>
      <c r="Q5" s="54">
        <v>0.29845161845804186</v>
      </c>
      <c r="R5" s="54">
        <v>1</v>
      </c>
      <c r="S5" s="54">
        <v>0.86249885650850233</v>
      </c>
      <c r="T5" s="54">
        <v>0.30230780832749787</v>
      </c>
      <c r="U5" s="54">
        <v>0.22175229811744401</v>
      </c>
      <c r="V5" s="54">
        <v>0</v>
      </c>
      <c r="W5" s="54">
        <v>7.2987021635511032E-2</v>
      </c>
      <c r="X5" s="54">
        <v>0.16794542584581051</v>
      </c>
      <c r="Y5" s="54">
        <v>0</v>
      </c>
      <c r="Z5" s="54">
        <v>0.31236521924443</v>
      </c>
      <c r="AA5" s="54">
        <v>0.34159983143997086</v>
      </c>
    </row>
    <row r="6" spans="1:27" x14ac:dyDescent="0.4">
      <c r="A6" s="49">
        <v>2021</v>
      </c>
      <c r="B6" s="54">
        <v>0.31431802304400019</v>
      </c>
      <c r="C6" s="55" t="s">
        <v>115</v>
      </c>
      <c r="D6" s="56">
        <v>0.28857340957303168</v>
      </c>
      <c r="E6" s="54">
        <v>0.22977079790155472</v>
      </c>
      <c r="F6" s="54">
        <v>0.85850478134685282</v>
      </c>
      <c r="G6" s="54">
        <v>0.67065442388615371</v>
      </c>
      <c r="H6" s="54">
        <v>0</v>
      </c>
      <c r="I6" s="54">
        <v>0.12602694109649243</v>
      </c>
      <c r="J6" s="54">
        <v>0.32494261779224715</v>
      </c>
      <c r="K6" s="54">
        <v>0.3044033176704608</v>
      </c>
      <c r="L6" s="54">
        <v>0.33584354244333753</v>
      </c>
      <c r="M6" s="54">
        <v>0.30849647054919943</v>
      </c>
      <c r="N6" s="54">
        <v>9.9170963103748407E-3</v>
      </c>
      <c r="O6" s="54">
        <v>0.10837514439913006</v>
      </c>
      <c r="P6" s="54">
        <v>0.61098136805943348</v>
      </c>
      <c r="Q6" s="54">
        <v>0.37826635075607029</v>
      </c>
      <c r="R6" s="54">
        <v>1</v>
      </c>
      <c r="S6" s="54">
        <v>0.84271433269000007</v>
      </c>
      <c r="T6" s="54">
        <v>0.31205452785128512</v>
      </c>
      <c r="U6" s="54">
        <v>0.18819029207192722</v>
      </c>
      <c r="V6" s="54">
        <v>0</v>
      </c>
      <c r="W6" s="54">
        <v>7.6208125773951474E-2</v>
      </c>
      <c r="X6" s="54">
        <v>0.22169187094853629</v>
      </c>
      <c r="Y6" s="54">
        <v>0</v>
      </c>
      <c r="Z6" s="54">
        <v>0.27642480835103667</v>
      </c>
      <c r="AA6" s="54">
        <v>0.34105065069056989</v>
      </c>
    </row>
    <row r="7" spans="1:27" ht="31.25" customHeight="1" x14ac:dyDescent="0.4">
      <c r="A7" s="57" t="s">
        <v>116</v>
      </c>
      <c r="B7" s="54">
        <f>AVERAGE(B3:B6)</f>
        <v>0.31518310020850931</v>
      </c>
      <c r="C7" s="54">
        <f t="shared" ref="C7:AA7" si="0">AVERAGE(C3:C6)</f>
        <v>0.3541103056390642</v>
      </c>
      <c r="D7" s="54">
        <f t="shared" si="0"/>
        <v>0.28539924476285461</v>
      </c>
      <c r="E7" s="54">
        <f t="shared" si="0"/>
        <v>0.23708573422193091</v>
      </c>
      <c r="F7" s="54">
        <f t="shared" si="0"/>
        <v>0.92685633138556067</v>
      </c>
      <c r="G7" s="54">
        <f t="shared" si="0"/>
        <v>0.67778799557434311</v>
      </c>
      <c r="H7" s="54">
        <f t="shared" si="0"/>
        <v>0</v>
      </c>
      <c r="I7" s="54">
        <f t="shared" si="0"/>
        <v>0.12991388986736901</v>
      </c>
      <c r="J7" s="54">
        <f t="shared" si="0"/>
        <v>0.3174050033587561</v>
      </c>
      <c r="K7" s="54">
        <f t="shared" si="0"/>
        <v>0.27496570971459822</v>
      </c>
      <c r="L7" s="54">
        <f t="shared" si="0"/>
        <v>0.35601991937622002</v>
      </c>
      <c r="M7" s="54">
        <f t="shared" si="0"/>
        <v>0.29041384070751486</v>
      </c>
      <c r="N7" s="54">
        <f t="shared" si="0"/>
        <v>5.6010790087654312E-3</v>
      </c>
      <c r="O7" s="54">
        <f t="shared" si="0"/>
        <v>0.12946921682439183</v>
      </c>
      <c r="P7" s="54">
        <f t="shared" si="0"/>
        <v>0.60370665819733382</v>
      </c>
      <c r="Q7" s="54">
        <f t="shared" si="0"/>
        <v>0.33010231176154803</v>
      </c>
      <c r="R7" s="54">
        <f t="shared" si="0"/>
        <v>0.90320844263409772</v>
      </c>
      <c r="S7" s="54">
        <f t="shared" si="0"/>
        <v>0.81154882570475928</v>
      </c>
      <c r="T7" s="54">
        <f t="shared" si="0"/>
        <v>0.30662815306200741</v>
      </c>
      <c r="U7" s="54">
        <f t="shared" si="0"/>
        <v>0.21590154137736306</v>
      </c>
      <c r="V7" s="54">
        <f t="shared" si="0"/>
        <v>3.323020803492607E-5</v>
      </c>
      <c r="W7" s="54">
        <f t="shared" si="0"/>
        <v>7.454165511329082E-2</v>
      </c>
      <c r="X7" s="54">
        <f t="shared" si="0"/>
        <v>0.21513731982042847</v>
      </c>
      <c r="Y7" s="54">
        <f t="shared" si="0"/>
        <v>0</v>
      </c>
      <c r="Z7" s="54">
        <f t="shared" si="0"/>
        <v>0.27474117414937016</v>
      </c>
      <c r="AA7" s="54">
        <f t="shared" si="0"/>
        <v>0.33140132747925649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PSC - Question 2 - 2018</vt:lpstr>
      <vt:lpstr>Capitalization Rate By Dept</vt:lpstr>
      <vt:lpstr>'PSC - Question 2 - 2018'!Print_Area</vt:lpstr>
      <vt:lpstr>'PSC - Question 2 - 2018'!Print_Titles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Allyson Honaker</cp:lastModifiedBy>
  <cp:lastPrinted>2021-11-02T00:03:05Z</cp:lastPrinted>
  <dcterms:created xsi:type="dcterms:W3CDTF">1998-04-24T15:35:15Z</dcterms:created>
  <dcterms:modified xsi:type="dcterms:W3CDTF">2022-05-18T13:43:38Z</dcterms:modified>
</cp:coreProperties>
</file>