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1xxx Propane Decommissioning Deferral Applicati/Discovery/STAFF 1st Set/"/>
    </mc:Choice>
  </mc:AlternateContent>
  <xr:revisionPtr revIDLastSave="0" documentId="13_ncr:1_{FA8483E2-B4AA-465E-8C18-44CC75C7B904}" xr6:coauthVersionLast="44" xr6:coauthVersionMax="45" xr10:uidLastSave="{00000000-0000-0000-0000-000000000000}"/>
  <bookViews>
    <workbookView xWindow="-120" yWindow="-120" windowWidth="29040" windowHeight="15840" xr2:uid="{1F7F5F3A-E700-49B1-8B31-55997962B33E}"/>
  </bookViews>
  <sheets>
    <sheet name="Response" sheetId="5" r:id="rId1"/>
  </sheets>
  <externalReferences>
    <externalReference r:id="rId2"/>
    <externalReference r:id="rId3"/>
  </externalReferences>
  <definedNames>
    <definedName name="_WIT6">[1]LOGO!$E$20</definedName>
    <definedName name="CASE">[1]LOGO!$C$7</definedName>
    <definedName name="COMPANY">[1]LOGO!$C$6</definedName>
    <definedName name="DateCertain">[1]LOGO!$D$26</definedName>
    <definedName name="TYPE">[1]LOGO!$C$13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5" l="1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K20" i="5" l="1"/>
  <c r="K19" i="5"/>
  <c r="K18" i="5"/>
  <c r="K17" i="5"/>
  <c r="K16" i="5"/>
  <c r="K15" i="5"/>
  <c r="K14" i="5"/>
  <c r="K12" i="5"/>
  <c r="G14" i="5"/>
  <c r="G15" i="5"/>
  <c r="G16" i="5"/>
  <c r="G17" i="5"/>
  <c r="G18" i="5"/>
  <c r="G19" i="5"/>
  <c r="G20" i="5"/>
  <c r="G13" i="5"/>
  <c r="G12" i="5"/>
  <c r="G21" i="5" l="1"/>
  <c r="M15" i="5"/>
  <c r="N15" i="5"/>
  <c r="M16" i="5"/>
  <c r="N16" i="5"/>
  <c r="M17" i="5"/>
  <c r="N17" i="5"/>
  <c r="O17" i="5" s="1"/>
  <c r="M18" i="5"/>
  <c r="N18" i="5"/>
  <c r="M19" i="5"/>
  <c r="N19" i="5"/>
  <c r="M20" i="5"/>
  <c r="N14" i="5"/>
  <c r="M14" i="5"/>
  <c r="N12" i="5"/>
  <c r="M12" i="5"/>
  <c r="O15" i="5"/>
  <c r="O19" i="5"/>
  <c r="N20" i="5"/>
  <c r="O16" i="5" l="1"/>
  <c r="O18" i="5"/>
  <c r="O20" i="5"/>
  <c r="N21" i="5"/>
  <c r="O14" i="5"/>
  <c r="O12" i="5"/>
  <c r="M21" i="5"/>
  <c r="F21" i="5"/>
  <c r="O21" i="5" l="1"/>
  <c r="M23" i="5"/>
  <c r="O23" i="5"/>
  <c r="E21" i="5"/>
</calcChain>
</file>

<file path=xl/sharedStrings.xml><?xml version="1.0" encoding="utf-8"?>
<sst xmlns="http://schemas.openxmlformats.org/spreadsheetml/2006/main" count="16" uniqueCount="13">
  <si>
    <t>FERC Account</t>
  </si>
  <si>
    <t>Perpetual</t>
  </si>
  <si>
    <t>Total</t>
  </si>
  <si>
    <t>Useful Life Per Most Recent Depreciation Study (Years)</t>
  </si>
  <si>
    <t>Original Book Cost</t>
  </si>
  <si>
    <t>Allocated Reserve</t>
  </si>
  <si>
    <t>Net Book Value</t>
  </si>
  <si>
    <t>Accrual Depreciation Rate (Annual)</t>
  </si>
  <si>
    <t>Life</t>
  </si>
  <si>
    <t>Cost of Removal</t>
  </si>
  <si>
    <t>Estimated Annual Depreciation Expense</t>
  </si>
  <si>
    <t>Number of years until fully depreciated</t>
  </si>
  <si>
    <t>As of 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</si>
</sst>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01F1E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0" fontId="4" fillId="0" borderId="0" xfId="3" applyNumberFormat="1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164" fontId="4" fillId="0" borderId="3" xfId="2" applyNumberFormat="1" applyFont="1" applyBorder="1"/>
    <xf numFmtId="164" fontId="4" fillId="0" borderId="0" xfId="2" applyNumberFormat="1" applyFont="1" applyBorder="1"/>
    <xf numFmtId="164" fontId="4" fillId="0" borderId="0" xfId="2" applyNumberFormat="1" applyFont="1"/>
    <xf numFmtId="165" fontId="4" fillId="0" borderId="0" xfId="1" applyNumberFormat="1" applyFont="1" applyBorder="1"/>
    <xf numFmtId="165" fontId="4" fillId="0" borderId="1" xfId="1" applyNumberFormat="1" applyFont="1" applyBorder="1"/>
    <xf numFmtId="0" fontId="4" fillId="0" borderId="0" xfId="0" applyFont="1" applyBorder="1"/>
    <xf numFmtId="0" fontId="5" fillId="0" borderId="0" xfId="0" applyFont="1" applyBorder="1" applyAlignment="1">
      <alignment vertical="center" wrapText="1"/>
    </xf>
    <xf numFmtId="10" fontId="4" fillId="0" borderId="0" xfId="3" applyNumberFormat="1" applyFont="1" applyFill="1" applyBorder="1" applyAlignment="1">
      <alignment horizontal="center"/>
    </xf>
    <xf numFmtId="10" fontId="4" fillId="0" borderId="0" xfId="3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4" fillId="0" borderId="0" xfId="0" applyNumberFormat="1" applyFont="1"/>
    <xf numFmtId="165" fontId="4" fillId="0" borderId="1" xfId="1" applyNumberFormat="1" applyFont="1" applyBorder="1" applyAlignment="1">
      <alignment wrapText="1"/>
    </xf>
    <xf numFmtId="165" fontId="4" fillId="0" borderId="0" xfId="1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0" xfId="0" applyNumberFormat="1" applyFont="1"/>
    <xf numFmtId="0" fontId="4" fillId="0" borderId="0" xfId="0" applyFont="1" applyAlignment="1">
      <alignment horizontal="right"/>
    </xf>
    <xf numFmtId="44" fontId="4" fillId="0" borderId="0" xfId="0" applyNumberFormat="1" applyFont="1"/>
    <xf numFmtId="10" fontId="4" fillId="0" borderId="1" xfId="3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7">
    <cellStyle name="Comma" xfId="1" builtinId="3"/>
    <cellStyle name="Currency" xfId="2" builtinId="4"/>
    <cellStyle name="Normal" xfId="0" builtinId="0"/>
    <cellStyle name="Normal 2" xfId="4" xr:uid="{5F075944-29DE-45E1-A98D-EA67038B6B97}"/>
    <cellStyle name="Normal 25" xfId="6" xr:uid="{D5970B99-A731-4ED7-B1EF-C3A6F7D82A51}"/>
    <cellStyle name="Normal 26" xfId="5" xr:uid="{F6DCD8ED-0879-4176-9A7A-BA3826BEAF49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cyfile1\Rates2\Rate%20Case%20Filings\DE%20Ohio%20Gas%20Case%202012-1685\Settlement\PUCO%20Gas%20SFRs-2012%20SETTLEMENT%20TCJA2%20REVIS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sset\8%20-%20Property\Data%20Requests\PPE\Other\Midwest%20Propane%20Caverns\Filing\Data%20Request\DEK\STAFF-DR-01-001(a)%20Support%20-%20Updated%20with%209.30.21%20Balan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INPUT"/>
      <sheetName val="ACCTTABLE"/>
      <sheetName val="REV by PRODUCT"/>
      <sheetName val="Labor"/>
      <sheetName val="SCH_A1"/>
      <sheetName val="SCH_A2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3"/>
      <sheetName val="SCH_B-3.1"/>
      <sheetName val="SCH_B-3.2_Proposed"/>
      <sheetName val="SCH_B-3.2a_Current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8"/>
      <sheetName val="SCH_B9"/>
      <sheetName val="SCH_C1"/>
      <sheetName val="SCH_C2"/>
      <sheetName val="WPC-2"/>
      <sheetName val="SCH_C2.1"/>
      <sheetName val="SCH C3"/>
      <sheetName val="SCH_C3.1"/>
      <sheetName val="STAFF Sch E4 Cur 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3.22"/>
      <sheetName val="SCH_C3.23"/>
      <sheetName val="SCH_C3.24"/>
      <sheetName val="SCH_C3.25"/>
      <sheetName val="SCH_C3.26"/>
      <sheetName val="SCH_C3.27"/>
      <sheetName val="SCH_C3.28"/>
      <sheetName val="SCH_C4"/>
      <sheetName val="SCH_C5"/>
      <sheetName val="SCH_C6"/>
      <sheetName val="SCH_C7"/>
      <sheetName val="SCH_C8"/>
      <sheetName val="SCH_C9"/>
      <sheetName val="SCH_C9.1"/>
      <sheetName val="SCH C10.1"/>
      <sheetName val="SCH C10.2"/>
      <sheetName val="SCH_C11"/>
      <sheetName val="SCH_C12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UPP (C)(7)"/>
      <sheetName val="SUPP (C)(9)"/>
      <sheetName val="SUPP (C)(23)"/>
      <sheetName val="SUPP (C)(25)"/>
    </sheetNames>
    <sheetDataSet>
      <sheetData sheetId="0" refreshError="1">
        <row r="6">
          <cell r="C6" t="str">
            <v>DUKE ENERGY OHIO, INC.</v>
          </cell>
        </row>
        <row r="7">
          <cell r="C7" t="str">
            <v>CASE NO. 12-1685-GA-AIR</v>
          </cell>
        </row>
        <row r="13">
          <cell r="C13" t="str">
            <v xml:space="preserve">TYPE OF FILING: "X" ORIGINAL   UPDATED    REVISED  </v>
          </cell>
        </row>
        <row r="20">
          <cell r="E20" t="str">
            <v>C. J. COUNCIL</v>
          </cell>
        </row>
        <row r="26">
          <cell r="D26" t="str">
            <v>MARCH 31, 2012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onse"/>
      <sheetName val="6.30.21 Balances"/>
      <sheetName val="9.30.21 Balances"/>
    </sheetNames>
    <sheetDataSet>
      <sheetData sheetId="0"/>
      <sheetData sheetId="1"/>
      <sheetData sheetId="2">
        <row r="30">
          <cell r="D30">
            <v>5185.7700000000004</v>
          </cell>
          <cell r="E30">
            <v>2885.86</v>
          </cell>
        </row>
        <row r="31">
          <cell r="D31">
            <v>117711.06999999999</v>
          </cell>
          <cell r="E31">
            <v>0</v>
          </cell>
        </row>
        <row r="32">
          <cell r="D32">
            <v>24438.55</v>
          </cell>
          <cell r="E32">
            <v>23667.269999999997</v>
          </cell>
        </row>
        <row r="33">
          <cell r="D33">
            <v>4658273.74</v>
          </cell>
          <cell r="E33">
            <v>1976342.3900000001</v>
          </cell>
        </row>
        <row r="34">
          <cell r="D34">
            <v>6964411.3199999994</v>
          </cell>
          <cell r="E34">
            <v>4261861.9799999995</v>
          </cell>
        </row>
        <row r="35">
          <cell r="D35">
            <v>4418.6400000000003</v>
          </cell>
          <cell r="E35">
            <v>755.75</v>
          </cell>
        </row>
        <row r="36">
          <cell r="D36">
            <v>8304.7099999999991</v>
          </cell>
          <cell r="E36">
            <v>516.4</v>
          </cell>
        </row>
        <row r="37">
          <cell r="D37">
            <v>32003.95</v>
          </cell>
          <cell r="E37">
            <v>32003.95</v>
          </cell>
        </row>
        <row r="39">
          <cell r="D39">
            <v>32250.05</v>
          </cell>
          <cell r="E39">
            <v>522.05999999999995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C5179-8E7A-4F61-9433-72359A71F507}">
  <sheetPr>
    <pageSetUpPr fitToPage="1"/>
  </sheetPr>
  <dimension ref="A1:O23"/>
  <sheetViews>
    <sheetView tabSelected="1" view="pageLayout" zoomScaleNormal="80" workbookViewId="0">
      <selection activeCell="B5" sqref="B5"/>
    </sheetView>
  </sheetViews>
  <sheetFormatPr defaultColWidth="9.140625" defaultRowHeight="15.75" x14ac:dyDescent="0.25"/>
  <cols>
    <col min="1" max="1" width="11.7109375" style="2" customWidth="1"/>
    <col min="2" max="2" width="15.7109375" style="2" bestFit="1" customWidth="1"/>
    <col min="3" max="3" width="23.140625" style="2" customWidth="1"/>
    <col min="4" max="4" width="3.5703125" style="17" customWidth="1"/>
    <col min="5" max="5" width="19.5703125" style="2" bestFit="1" customWidth="1"/>
    <col min="6" max="6" width="19.140625" style="2" bestFit="1" customWidth="1"/>
    <col min="7" max="7" width="16.28515625" style="2" bestFit="1" customWidth="1"/>
    <col min="8" max="8" width="3.42578125" style="2" customWidth="1"/>
    <col min="9" max="9" width="13.140625" style="2" customWidth="1"/>
    <col min="10" max="10" width="17.140625" style="2" bestFit="1" customWidth="1"/>
    <col min="11" max="12" width="9.140625" style="2"/>
    <col min="13" max="13" width="12.42578125" style="2" bestFit="1" customWidth="1"/>
    <col min="14" max="14" width="17.140625" style="2" bestFit="1" customWidth="1"/>
    <col min="15" max="15" width="11" style="2" customWidth="1"/>
    <col min="16" max="16384" width="9.140625" style="2"/>
  </cols>
  <sheetData>
    <row r="1" spans="1:15" x14ac:dyDescent="0.25">
      <c r="A1" s="1"/>
    </row>
    <row r="2" spans="1:15" x14ac:dyDescent="0.25">
      <c r="A2" s="1"/>
    </row>
    <row r="3" spans="1:15" x14ac:dyDescent="0.25">
      <c r="A3" s="1"/>
    </row>
    <row r="4" spans="1:15" x14ac:dyDescent="0.25">
      <c r="A4" s="1"/>
    </row>
    <row r="5" spans="1:15" x14ac:dyDescent="0.25">
      <c r="A5" s="1"/>
    </row>
    <row r="6" spans="1:15" ht="15.75" customHeight="1" x14ac:dyDescent="0.25">
      <c r="A6" s="1"/>
      <c r="B6" s="33"/>
      <c r="C6" s="33"/>
      <c r="D6" s="33"/>
      <c r="E6" s="33"/>
      <c r="F6" s="33"/>
      <c r="G6" s="33"/>
      <c r="H6" s="33"/>
      <c r="I6" s="33"/>
    </row>
    <row r="7" spans="1:15" x14ac:dyDescent="0.25">
      <c r="A7" s="1"/>
      <c r="B7" s="33"/>
      <c r="C7" s="33"/>
      <c r="D7" s="33"/>
      <c r="E7" s="33"/>
      <c r="F7" s="33"/>
      <c r="G7" s="33"/>
      <c r="H7" s="33"/>
      <c r="I7" s="33"/>
    </row>
    <row r="8" spans="1:15" x14ac:dyDescent="0.25">
      <c r="A8" s="1"/>
      <c r="B8" s="11"/>
      <c r="C8" s="11"/>
      <c r="D8" s="18"/>
      <c r="E8" s="11"/>
      <c r="F8" s="11"/>
      <c r="G8" s="11"/>
      <c r="H8" s="11"/>
      <c r="I8" s="11"/>
    </row>
    <row r="9" spans="1:15" ht="15.75" customHeight="1" x14ac:dyDescent="0.25">
      <c r="A9" s="32"/>
      <c r="C9" s="30" t="s">
        <v>3</v>
      </c>
      <c r="E9" s="7"/>
      <c r="M9" s="30" t="s">
        <v>10</v>
      </c>
      <c r="N9" s="30"/>
      <c r="O9" s="30"/>
    </row>
    <row r="10" spans="1:15" ht="15.75" customHeight="1" x14ac:dyDescent="0.25">
      <c r="A10" s="32"/>
      <c r="C10" s="30"/>
      <c r="E10" s="31" t="s">
        <v>12</v>
      </c>
      <c r="F10" s="31"/>
      <c r="G10" s="31"/>
      <c r="H10" s="6"/>
      <c r="I10" s="29" t="s">
        <v>7</v>
      </c>
      <c r="J10" s="29"/>
      <c r="K10" s="29"/>
      <c r="M10" s="31"/>
      <c r="N10" s="31"/>
      <c r="O10" s="31"/>
    </row>
    <row r="11" spans="1:15" x14ac:dyDescent="0.25">
      <c r="A11" s="32"/>
      <c r="B11" s="9" t="s">
        <v>0</v>
      </c>
      <c r="C11" s="31"/>
      <c r="D11" s="19"/>
      <c r="E11" s="3" t="s">
        <v>4</v>
      </c>
      <c r="F11" s="2" t="s">
        <v>5</v>
      </c>
      <c r="G11" s="2" t="s">
        <v>6</v>
      </c>
      <c r="I11" s="21" t="s">
        <v>8</v>
      </c>
      <c r="J11" s="21" t="s">
        <v>9</v>
      </c>
      <c r="K11" s="21" t="s">
        <v>2</v>
      </c>
      <c r="M11" s="21" t="s">
        <v>8</v>
      </c>
      <c r="N11" s="21" t="s">
        <v>9</v>
      </c>
      <c r="O11" s="21" t="s">
        <v>2</v>
      </c>
    </row>
    <row r="12" spans="1:15" x14ac:dyDescent="0.25">
      <c r="A12" s="10"/>
      <c r="B12" s="5">
        <v>1900</v>
      </c>
      <c r="C12" s="4">
        <v>40</v>
      </c>
      <c r="D12" s="20"/>
      <c r="E12" s="12">
        <f>ROUND('[2]9.30.21 Balances'!D30,0)</f>
        <v>5186</v>
      </c>
      <c r="F12" s="12">
        <f>ROUND('[2]9.30.21 Balances'!E30,0)</f>
        <v>2886</v>
      </c>
      <c r="G12" s="12">
        <f>E12-F12</f>
        <v>2300</v>
      </c>
      <c r="H12" s="13"/>
      <c r="I12" s="22">
        <v>1.95E-2</v>
      </c>
      <c r="J12" s="22">
        <v>1.8999999999999989E-3</v>
      </c>
      <c r="K12" s="8">
        <f>SUM(I12:J12)</f>
        <v>2.1399999999999999E-2</v>
      </c>
      <c r="L12" s="13"/>
      <c r="M12" s="25">
        <f>ROUND($E12*I12,0)</f>
        <v>101</v>
      </c>
      <c r="N12" s="25">
        <f>ROUND($E12*J12,0)</f>
        <v>10</v>
      </c>
      <c r="O12" s="25">
        <f>SUM(M12:N12)</f>
        <v>111</v>
      </c>
    </row>
    <row r="13" spans="1:15" x14ac:dyDescent="0.25">
      <c r="A13" s="10"/>
      <c r="B13" s="5">
        <v>2040</v>
      </c>
      <c r="C13" s="4" t="s">
        <v>1</v>
      </c>
      <c r="D13" s="20"/>
      <c r="E13" s="15">
        <f>ROUND('[2]9.30.21 Balances'!D31,0)</f>
        <v>117711</v>
      </c>
      <c r="F13" s="15">
        <f>ROUND('[2]9.30.21 Balances'!E31,0)</f>
        <v>0</v>
      </c>
      <c r="G13" s="15">
        <f>E13-F13</f>
        <v>117711</v>
      </c>
      <c r="H13" s="15"/>
      <c r="I13" s="22"/>
      <c r="K13" s="8"/>
      <c r="L13" s="15"/>
      <c r="M13" s="17"/>
      <c r="N13" s="17"/>
      <c r="O13" s="17"/>
    </row>
    <row r="14" spans="1:15" x14ac:dyDescent="0.25">
      <c r="A14" s="10"/>
      <c r="B14" s="5">
        <v>2041</v>
      </c>
      <c r="C14" s="4">
        <v>50</v>
      </c>
      <c r="D14" s="20"/>
      <c r="E14" s="15">
        <f>ROUND('[2]9.30.21 Balances'!D32,0)</f>
        <v>24439</v>
      </c>
      <c r="F14" s="15">
        <f>ROUND('[2]9.30.21 Balances'!E32,0)</f>
        <v>23667</v>
      </c>
      <c r="G14" s="15">
        <f t="shared" ref="G14:G20" si="0">E14-F14</f>
        <v>772</v>
      </c>
      <c r="H14" s="15"/>
      <c r="I14" s="22">
        <v>2.0000000000000001E-4</v>
      </c>
      <c r="J14" s="22">
        <v>0</v>
      </c>
      <c r="K14" s="8">
        <f t="shared" ref="K14:K20" si="1">SUM(I14:J14)</f>
        <v>2.0000000000000001E-4</v>
      </c>
      <c r="L14" s="15"/>
      <c r="M14" s="24">
        <f>ROUND($E14*I14,0)</f>
        <v>5</v>
      </c>
      <c r="N14" s="24">
        <f>ROUND($E14*J14,0)</f>
        <v>0</v>
      </c>
      <c r="O14" s="24">
        <f>SUM(M14:N14)</f>
        <v>5</v>
      </c>
    </row>
    <row r="15" spans="1:15" x14ac:dyDescent="0.25">
      <c r="A15" s="10"/>
      <c r="B15" s="5">
        <v>2050</v>
      </c>
      <c r="C15" s="4">
        <v>55</v>
      </c>
      <c r="D15" s="20"/>
      <c r="E15" s="15">
        <f>ROUND('[2]9.30.21 Balances'!D33,0)</f>
        <v>4658274</v>
      </c>
      <c r="F15" s="15">
        <f>ROUND('[2]9.30.21 Balances'!E33,0)</f>
        <v>1976342</v>
      </c>
      <c r="G15" s="15">
        <f t="shared" si="0"/>
        <v>2681932</v>
      </c>
      <c r="H15" s="15"/>
      <c r="I15" s="22">
        <v>4.2699999999999995E-2</v>
      </c>
      <c r="J15" s="22">
        <v>4.3000000000000052E-3</v>
      </c>
      <c r="K15" s="8">
        <f t="shared" si="1"/>
        <v>4.7E-2</v>
      </c>
      <c r="L15" s="15"/>
      <c r="M15" s="24">
        <f t="shared" ref="M15:M20" si="2">ROUND($E15*I15,0)</f>
        <v>198908</v>
      </c>
      <c r="N15" s="24">
        <f t="shared" ref="N15:N20" si="3">ROUND($E15*J15,0)</f>
        <v>20031</v>
      </c>
      <c r="O15" s="24">
        <f t="shared" ref="O15:O20" si="4">SUM(M15:N15)</f>
        <v>218939</v>
      </c>
    </row>
    <row r="16" spans="1:15" x14ac:dyDescent="0.25">
      <c r="A16" s="10"/>
      <c r="B16" s="5">
        <v>2110</v>
      </c>
      <c r="C16" s="4">
        <v>55</v>
      </c>
      <c r="D16" s="20"/>
      <c r="E16" s="15">
        <f>ROUND('[2]9.30.21 Balances'!D34,0)</f>
        <v>6964411</v>
      </c>
      <c r="F16" s="15">
        <f>ROUND('[2]9.30.21 Balances'!E34,0)</f>
        <v>4261862</v>
      </c>
      <c r="G16" s="15">
        <f t="shared" si="0"/>
        <v>2702549</v>
      </c>
      <c r="H16" s="15"/>
      <c r="I16" s="22">
        <v>7.9699999999999993E-2</v>
      </c>
      <c r="J16" s="22">
        <v>8.9000000000000051E-3</v>
      </c>
      <c r="K16" s="8">
        <f t="shared" si="1"/>
        <v>8.8599999999999998E-2</v>
      </c>
      <c r="L16" s="15"/>
      <c r="M16" s="24">
        <f t="shared" si="2"/>
        <v>555064</v>
      </c>
      <c r="N16" s="24">
        <f t="shared" si="3"/>
        <v>61983</v>
      </c>
      <c r="O16" s="24">
        <f t="shared" si="4"/>
        <v>617047</v>
      </c>
    </row>
    <row r="17" spans="1:15" x14ac:dyDescent="0.25">
      <c r="A17" s="10"/>
      <c r="B17" s="5">
        <v>2762</v>
      </c>
      <c r="C17" s="4">
        <v>65</v>
      </c>
      <c r="D17" s="20"/>
      <c r="E17" s="15">
        <f>ROUND('[2]9.30.21 Balances'!D35,0)</f>
        <v>4419</v>
      </c>
      <c r="F17" s="15">
        <f>ROUND('[2]9.30.21 Balances'!E35,0)</f>
        <v>756</v>
      </c>
      <c r="G17" s="15">
        <f t="shared" si="0"/>
        <v>3663</v>
      </c>
      <c r="H17" s="15"/>
      <c r="I17" s="22">
        <v>1.34E-2</v>
      </c>
      <c r="J17" s="22">
        <v>3.0000000000000009E-3</v>
      </c>
      <c r="K17" s="8">
        <f t="shared" si="1"/>
        <v>1.6400000000000001E-2</v>
      </c>
      <c r="L17" s="15"/>
      <c r="M17" s="24">
        <f t="shared" si="2"/>
        <v>59</v>
      </c>
      <c r="N17" s="24">
        <f t="shared" si="3"/>
        <v>13</v>
      </c>
      <c r="O17" s="24">
        <f t="shared" si="4"/>
        <v>72</v>
      </c>
    </row>
    <row r="18" spans="1:15" x14ac:dyDescent="0.25">
      <c r="A18" s="10"/>
      <c r="B18" s="5">
        <v>2780</v>
      </c>
      <c r="C18" s="4">
        <v>52</v>
      </c>
      <c r="D18" s="20"/>
      <c r="E18" s="15">
        <f>ROUND('[2]9.30.21 Balances'!D36,0)</f>
        <v>8305</v>
      </c>
      <c r="F18" s="15">
        <f>ROUND('[2]9.30.21 Balances'!E36,0)</f>
        <v>516</v>
      </c>
      <c r="G18" s="15">
        <f t="shared" si="0"/>
        <v>7789</v>
      </c>
      <c r="H18" s="15"/>
      <c r="I18" s="22">
        <v>1.5800000000000002E-2</v>
      </c>
      <c r="J18" s="22">
        <v>4.5999999999999999E-3</v>
      </c>
      <c r="K18" s="8">
        <f t="shared" si="1"/>
        <v>2.0400000000000001E-2</v>
      </c>
      <c r="L18" s="15"/>
      <c r="M18" s="24">
        <f t="shared" si="2"/>
        <v>131</v>
      </c>
      <c r="N18" s="24">
        <f t="shared" si="3"/>
        <v>38</v>
      </c>
      <c r="O18" s="24">
        <f t="shared" si="4"/>
        <v>169</v>
      </c>
    </row>
    <row r="19" spans="1:15" x14ac:dyDescent="0.25">
      <c r="A19" s="10"/>
      <c r="B19" s="5">
        <v>2940</v>
      </c>
      <c r="C19" s="4">
        <v>25</v>
      </c>
      <c r="D19" s="20"/>
      <c r="E19" s="15">
        <f>ROUND('[2]9.30.21 Balances'!D37,0)</f>
        <v>32004</v>
      </c>
      <c r="F19" s="15">
        <f>ROUND('[2]9.30.21 Balances'!E37,0)</f>
        <v>32004</v>
      </c>
      <c r="G19" s="15">
        <f t="shared" si="0"/>
        <v>0</v>
      </c>
      <c r="H19" s="15"/>
      <c r="I19" s="22">
        <v>4.7E-2</v>
      </c>
      <c r="J19" s="22">
        <v>0</v>
      </c>
      <c r="K19" s="8">
        <f t="shared" si="1"/>
        <v>4.7E-2</v>
      </c>
      <c r="L19" s="15"/>
      <c r="M19" s="24">
        <f t="shared" si="2"/>
        <v>1504</v>
      </c>
      <c r="N19" s="24">
        <f t="shared" si="3"/>
        <v>0</v>
      </c>
      <c r="O19" s="24">
        <f t="shared" si="4"/>
        <v>1504</v>
      </c>
    </row>
    <row r="20" spans="1:15" x14ac:dyDescent="0.25">
      <c r="A20" s="10"/>
      <c r="B20" s="5">
        <v>3620</v>
      </c>
      <c r="C20" s="4">
        <v>48</v>
      </c>
      <c r="D20" s="20"/>
      <c r="E20" s="16">
        <f>ROUND('[2]9.30.21 Balances'!D39,0)</f>
        <v>32250</v>
      </c>
      <c r="F20" s="16">
        <f>ROUND('[2]9.30.21 Balances'!E39,0)</f>
        <v>522</v>
      </c>
      <c r="G20" s="16">
        <f t="shared" si="0"/>
        <v>31728</v>
      </c>
      <c r="H20" s="15"/>
      <c r="I20" s="22">
        <v>0.02</v>
      </c>
      <c r="J20" s="22">
        <v>3.4999999999999996E-3</v>
      </c>
      <c r="K20" s="8">
        <f t="shared" si="1"/>
        <v>2.35E-2</v>
      </c>
      <c r="L20" s="15"/>
      <c r="M20" s="23">
        <f t="shared" si="2"/>
        <v>645</v>
      </c>
      <c r="N20" s="23">
        <f t="shared" si="3"/>
        <v>113</v>
      </c>
      <c r="O20" s="23">
        <f t="shared" si="4"/>
        <v>758</v>
      </c>
    </row>
    <row r="21" spans="1:15" x14ac:dyDescent="0.25">
      <c r="E21" s="14">
        <f>SUM(E12:E20)</f>
        <v>11846999</v>
      </c>
      <c r="F21" s="14">
        <f>SUM(F12:F20)</f>
        <v>6298555</v>
      </c>
      <c r="G21" s="14">
        <f>SUM(G12:G20)</f>
        <v>5548444</v>
      </c>
      <c r="H21" s="14"/>
      <c r="L21" s="13"/>
      <c r="M21" s="26">
        <f>SUM(M12:M20)</f>
        <v>756417</v>
      </c>
      <c r="N21" s="26">
        <f>SUM(N12:N20)</f>
        <v>82188</v>
      </c>
      <c r="O21" s="26">
        <f>SUM(O12:O20)</f>
        <v>838605</v>
      </c>
    </row>
    <row r="22" spans="1:15" x14ac:dyDescent="0.25">
      <c r="G22" s="28"/>
    </row>
    <row r="23" spans="1:15" x14ac:dyDescent="0.25">
      <c r="L23" s="27" t="s">
        <v>11</v>
      </c>
      <c r="M23" s="2">
        <f>ROUND($G$21/M21,1)</f>
        <v>7.3</v>
      </c>
      <c r="O23" s="2">
        <f>ROUND($G$21/O21,1)</f>
        <v>6.6</v>
      </c>
    </row>
  </sheetData>
  <mergeCells count="6">
    <mergeCell ref="I10:K10"/>
    <mergeCell ref="M9:O10"/>
    <mergeCell ref="A9:A11"/>
    <mergeCell ref="C9:C11"/>
    <mergeCell ref="B6:I7"/>
    <mergeCell ref="E10:G10"/>
  </mergeCells>
  <pageMargins left="0.7" right="0.7" top="0.75" bottom="0.75" header="0.3" footer="0.3"/>
  <pageSetup scale="60" orientation="landscape" r:id="rId1"/>
  <headerFooter>
    <oddHeader>&amp;R&amp;"Times New Roman,Bold"&amp;10KyPSC Case No. 2021-00405
STAFF-DR-01-001(a)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5939513336B743B617EAC7076F6E1D" ma:contentTypeVersion="4" ma:contentTypeDescription="Create a new document." ma:contentTypeScope="" ma:versionID="dd19b8dd8e4267ce62622df79d86a4c3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Raiford</Witness>
  </documentManagement>
</p:properties>
</file>

<file path=customXml/itemProps1.xml><?xml version="1.0" encoding="utf-8"?>
<ds:datastoreItem xmlns:ds="http://schemas.openxmlformats.org/officeDocument/2006/customXml" ds:itemID="{EC9F5B07-ED88-40CF-B59A-7F204DF6C8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75D8FB-C93B-4D65-A45C-4C8A79C2C3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6A0713-03E4-4A1D-B107-E6C68CDFCD30}">
  <ds:schemaRefs>
    <ds:schemaRef ds:uri="2612a682-5ffb-4b9c-9555-017618935178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3c9d8c27-8a6d-4d9e-a15e-ef5d28c114af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Raiford, David</dc:creator>
  <cp:lastModifiedBy>Sunderman, Minna</cp:lastModifiedBy>
  <cp:lastPrinted>2021-11-30T20:52:00Z</cp:lastPrinted>
  <dcterms:created xsi:type="dcterms:W3CDTF">2021-11-16T16:39:25Z</dcterms:created>
  <dcterms:modified xsi:type="dcterms:W3CDTF">2021-11-30T20:52:05Z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0x010100F45939513336B743B617EAC7076F6E1D</vt:lpwstr>
  </property>
</Properties>
</file>