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7656" windowHeight="6444" tabRatio="910" activeTab="0"/>
  </bookViews>
  <sheets>
    <sheet name="BA Dec 21" sheetId="1" r:id="rId1"/>
    <sheet name="BA 2021-00184 (NA)" sheetId="2" r:id="rId2"/>
    <sheet name="ACA 2020-00253" sheetId="3" r:id="rId3"/>
    <sheet name="PBRA 2020-00143 (FILED)" sheetId="4" r:id="rId4"/>
    <sheet name="PBRA 2020-00143 (REVISED)" sheetId="5" r:id="rId5"/>
  </sheets>
  <definedNames>
    <definedName name="_xlnm.Print_Area" localSheetId="2">'ACA 2020-00253'!$A$1:$J$34</definedName>
    <definedName name="_xlnm.Print_Area" localSheetId="1">'BA 2021-00184 (NA)'!$A$1:$F$24</definedName>
    <definedName name="_xlnm.Print_Area" localSheetId="0">'BA Dec 21'!$A$1:$F$38</definedName>
  </definedNames>
  <calcPr fullCalcOnLoad="1"/>
</workbook>
</file>

<file path=xl/sharedStrings.xml><?xml version="1.0" encoding="utf-8"?>
<sst xmlns="http://schemas.openxmlformats.org/spreadsheetml/2006/main" count="114" uniqueCount="61">
  <si>
    <t>COLUMBIA GAS OF KENTUCKY, INC.</t>
  </si>
  <si>
    <t>CALCULATION OF BALANCING ADJUSTMENT</t>
  </si>
  <si>
    <t>Line</t>
  </si>
  <si>
    <t>No.</t>
  </si>
  <si>
    <t>Description</t>
  </si>
  <si>
    <t>Detail</t>
  </si>
  <si>
    <t>Amount</t>
  </si>
  <si>
    <t>$</t>
  </si>
  <si>
    <t xml:space="preserve"> </t>
  </si>
  <si>
    <t>TOTAL BALANCING ADJUSTMENT AMOUNT</t>
  </si>
  <si>
    <t>BALANCING ADJUSTMENT (BA) TO</t>
  </si>
  <si>
    <t>Supporting Data</t>
  </si>
  <si>
    <t>Volume</t>
  </si>
  <si>
    <t>Rate</t>
  </si>
  <si>
    <t>Balance</t>
  </si>
  <si>
    <t>SUMMARY:</t>
  </si>
  <si>
    <t>Total adjustment to have been distributed to</t>
  </si>
  <si>
    <t>Refund</t>
  </si>
  <si>
    <t>REFUND AMOUNT</t>
  </si>
  <si>
    <t>TOTAL REMAINING TO BE</t>
  </si>
  <si>
    <t>Less: actual amount distributed</t>
  </si>
  <si>
    <t>Surcharge</t>
  </si>
  <si>
    <t>SURCHARGE AMOUNT</t>
  </si>
  <si>
    <t>Columbia Gas of Kentucky, Inc.</t>
  </si>
  <si>
    <t>REMAINING AMOUNT</t>
  </si>
  <si>
    <t xml:space="preserve">REMAINING AMOUNT </t>
  </si>
  <si>
    <t>Tariff</t>
  </si>
  <si>
    <t>Choice</t>
  </si>
  <si>
    <t>LESS</t>
  </si>
  <si>
    <t>Beginning Balance</t>
  </si>
  <si>
    <t>TOTAL SURCHARGE COLLECTED</t>
  </si>
  <si>
    <t>Balancing Adjustment</t>
  </si>
  <si>
    <t>AMOUNT COLLECTED</t>
  </si>
  <si>
    <t>REMAINING BALANCE</t>
  </si>
  <si>
    <t>AMOUNT REFUNDED</t>
  </si>
  <si>
    <t>TOTAL REMAINING REFUND</t>
  </si>
  <si>
    <t xml:space="preserve">RECONCILIATION OF A PREVIOUS BALANCING ADJUSTMENT </t>
  </si>
  <si>
    <t xml:space="preserve">RECONCILIATION OF PREVIOUS ACTUAL COST ADJUSTMENT </t>
  </si>
  <si>
    <t>Divided by:  projected sales volumes for the three months</t>
  </si>
  <si>
    <t>TO BE EFFECTIVE DECEMBER 1, 2021</t>
  </si>
  <si>
    <t xml:space="preserve">     customers in Case No. 2020-00253</t>
  </si>
  <si>
    <t>Actual Cost Adjustment YR2020 QTR2</t>
  </si>
  <si>
    <t>Case No. 2020-00253</t>
  </si>
  <si>
    <t>Expires: September 30, 2021</t>
  </si>
  <si>
    <t xml:space="preserve">     ended February 28, 2022</t>
  </si>
  <si>
    <t>Case No. 2021-00184</t>
  </si>
  <si>
    <t xml:space="preserve">     customers in Case No. 2021-00184</t>
  </si>
  <si>
    <t>RECONCILIATION OF PREVIOUS PERFORMANCE BASED RATE ADJUSTMENT</t>
  </si>
  <si>
    <t>Total adjustment to have been collected from</t>
  </si>
  <si>
    <t xml:space="preserve">     customers in Case No. 2020-00143</t>
  </si>
  <si>
    <t>PBR Incentive Adjustment</t>
  </si>
  <si>
    <t>Case No. 2020-00143</t>
  </si>
  <si>
    <t>Expires May 31, 2021</t>
  </si>
  <si>
    <t xml:space="preserve">January 2020 - Adjustment </t>
  </si>
  <si>
    <t>AMOUNT  COLLECTED</t>
  </si>
  <si>
    <t>COLLECTED</t>
  </si>
  <si>
    <t>Plus: actual amount collected (filed)</t>
  </si>
  <si>
    <t>Less: REVISED amount to be collected</t>
  </si>
  <si>
    <t>June 2021 REVISED</t>
  </si>
  <si>
    <t>June 2021 FILED</t>
  </si>
  <si>
    <t xml:space="preserve">     EXPIRE FEBRUARY 28, 2022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</si>
</sst>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_);\(0.00\)"/>
    <numFmt numFmtId="169" formatCode="_(* #,##0.0000_);_(* \(#,##0.0000\);_(* &quot;-&quot;????_);_(@_)"/>
    <numFmt numFmtId="170" formatCode="0.0"/>
    <numFmt numFmtId="171" formatCode="0.00_);[Red]\(0.00\)"/>
    <numFmt numFmtId="172" formatCode="0.0_);[Red]\(0.0\)"/>
    <numFmt numFmtId="173" formatCode="0_);[Red]\(0\)"/>
    <numFmt numFmtId="174" formatCode="mmmm\-yy"/>
    <numFmt numFmtId="175" formatCode="mmmm\ d\,\ yyyy"/>
    <numFmt numFmtId="176" formatCode="0.0000"/>
    <numFmt numFmtId="177" formatCode="0.000"/>
    <numFmt numFmtId="178" formatCode="0.00000"/>
    <numFmt numFmtId="179" formatCode="0.000000"/>
    <numFmt numFmtId="180" formatCode="_(* #,##0.00000_);_(* \(#,##0.00000\);_(* &quot;-&quot;??_);_(@_)"/>
    <numFmt numFmtId="181" formatCode="0.0000_)"/>
    <numFmt numFmtId="182" formatCode="&quot;$&quot;#,##0.0000_);\(&quot;$&quot;#,##0.0000\)"/>
    <numFmt numFmtId="183" formatCode="0.000_)"/>
    <numFmt numFmtId="184" formatCode="0.00_)"/>
    <numFmt numFmtId="185" formatCode="0.0_)"/>
    <numFmt numFmtId="186" formatCode="0_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#,##0.000000_);\(#,##0.000000\)"/>
    <numFmt numFmtId="192" formatCode="0.00000_)"/>
    <numFmt numFmtId="193" formatCode="0.000000_)"/>
    <numFmt numFmtId="194" formatCode="_(* #,##0.000000_);_(* \(#,##0.000000\);_(* &quot;-&quot;??_);_(@_)"/>
    <numFmt numFmtId="195" formatCode="0.0_);\(0.0\)"/>
    <numFmt numFmtId="196" formatCode="0_);\(0\)"/>
    <numFmt numFmtId="197" formatCode="_([$$-409]* #,##0_);_([$$-409]* \(#,##0\);_([$$-409]* &quot;-&quot;_);_(@_)"/>
    <numFmt numFmtId="198" formatCode="_([$$-409]* #,##0.0000_);_([$$-409]* \(#,##0.0000\);_([$$-409]* &quot;-&quot;????_);_(@_)"/>
    <numFmt numFmtId="199" formatCode="#,##0.0"/>
    <numFmt numFmtId="200" formatCode="&quot;$&quot;#,##0.0000"/>
    <numFmt numFmtId="201" formatCode="&quot;$&quot;#,##0.00"/>
    <numFmt numFmtId="202" formatCode="&quot;$&quot;#,##0.0_);\(&quot;$&quot;#,##0.0\)"/>
    <numFmt numFmtId="203" formatCode="&quot;$&quot;#,##0"/>
    <numFmt numFmtId="204" formatCode="&quot;$&quot;#,##0.00000_);\(&quot;$&quot;#,##0.00000\)"/>
    <numFmt numFmtId="205" formatCode="0.0000_);\(0.0000\)"/>
    <numFmt numFmtId="206" formatCode="&quot;$&quot;#,##0.000_);\(&quot;$&quot;#,##0.000\)"/>
    <numFmt numFmtId="207" formatCode="mmmm\ yyyy"/>
    <numFmt numFmtId="208" formatCode="mmm\-yyyy"/>
    <numFmt numFmtId="209" formatCode="&quot;$&quot;#,##0.000000_);\(&quot;$&quot;#,##0.000000\)"/>
    <numFmt numFmtId="210" formatCode="[$-409]dddd\,\ mmmm\ dd\,\ yyyy"/>
    <numFmt numFmtId="211" formatCode="_(&quot;$&quot;* #,##0.0000_);_(&quot;$&quot;* \(#,##0.0000\);_(&quot;$&quot;* &quot;-&quot;????_);_(@_)"/>
    <numFmt numFmtId="212" formatCode="[$-409]mmmm\-yy;@"/>
    <numFmt numFmtId="213" formatCode="#,##0.0000"/>
    <numFmt numFmtId="214" formatCode="mmmyyyy"/>
    <numFmt numFmtId="215" formatCode="[$-409]mmmm\ d\,\ yyyy;@"/>
    <numFmt numFmtId="216" formatCode="0.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Accounting"/>
      <sz val="10"/>
      <name val="Calibri"/>
      <family val="2"/>
    </font>
    <font>
      <sz val="10"/>
      <color indexed="12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5" fontId="23" fillId="0" borderId="0" xfId="0" applyNumberFormat="1" applyFont="1" applyFill="1" applyAlignment="1">
      <alignment horizontal="center"/>
    </xf>
    <xf numFmtId="5" fontId="23" fillId="0" borderId="0" xfId="0" applyNumberFormat="1" applyFont="1" applyFill="1" applyAlignment="1">
      <alignment/>
    </xf>
    <xf numFmtId="5" fontId="23" fillId="0" borderId="0" xfId="42" applyNumberFormat="1" applyFont="1" applyFill="1" applyAlignment="1">
      <alignment/>
    </xf>
    <xf numFmtId="5" fontId="23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165" fontId="23" fillId="0" borderId="0" xfId="42" applyNumberFormat="1" applyFont="1" applyAlignment="1">
      <alignment/>
    </xf>
    <xf numFmtId="0" fontId="23" fillId="0" borderId="0" xfId="58" applyFont="1">
      <alignment/>
      <protection/>
    </xf>
    <xf numFmtId="43" fontId="25" fillId="0" borderId="0" xfId="42" applyFont="1" applyAlignment="1">
      <alignment horizontal="center"/>
    </xf>
    <xf numFmtId="0" fontId="23" fillId="0" borderId="0" xfId="58" applyFont="1" applyAlignment="1">
      <alignment/>
      <protection/>
    </xf>
    <xf numFmtId="43" fontId="23" fillId="0" borderId="0" xfId="42" applyFont="1" applyAlignment="1">
      <alignment/>
    </xf>
    <xf numFmtId="0" fontId="23" fillId="0" borderId="0" xfId="58" applyFont="1" applyFill="1">
      <alignment/>
      <protection/>
    </xf>
    <xf numFmtId="43" fontId="23" fillId="0" borderId="0" xfId="42" applyFont="1" applyAlignment="1">
      <alignment horizontal="center"/>
    </xf>
    <xf numFmtId="43" fontId="26" fillId="0" borderId="0" xfId="42" applyFont="1" applyAlignment="1">
      <alignment horizontal="center"/>
    </xf>
    <xf numFmtId="7" fontId="23" fillId="0" borderId="0" xfId="42" applyNumberFormat="1" applyFont="1" applyAlignment="1">
      <alignment/>
    </xf>
    <xf numFmtId="0" fontId="27" fillId="0" borderId="0" xfId="58" applyFont="1" applyFill="1">
      <alignment/>
      <protection/>
    </xf>
    <xf numFmtId="37" fontId="23" fillId="0" borderId="0" xfId="42" applyNumberFormat="1" applyFont="1" applyFill="1" applyAlignment="1">
      <alignment/>
    </xf>
    <xf numFmtId="182" fontId="23" fillId="0" borderId="0" xfId="42" applyNumberFormat="1" applyFont="1" applyAlignment="1">
      <alignment/>
    </xf>
    <xf numFmtId="5" fontId="23" fillId="0" borderId="0" xfId="42" applyNumberFormat="1" applyFont="1" applyAlignment="1">
      <alignment/>
    </xf>
    <xf numFmtId="0" fontId="28" fillId="0" borderId="0" xfId="58" applyFont="1" applyFill="1">
      <alignment/>
      <protection/>
    </xf>
    <xf numFmtId="0" fontId="28" fillId="0" borderId="0" xfId="58" applyFont="1">
      <alignment/>
      <protection/>
    </xf>
    <xf numFmtId="177" fontId="23" fillId="0" borderId="0" xfId="58" applyNumberFormat="1" applyFont="1">
      <alignment/>
      <protection/>
    </xf>
    <xf numFmtId="167" fontId="23" fillId="0" borderId="0" xfId="42" applyNumberFormat="1" applyFont="1" applyAlignment="1">
      <alignment/>
    </xf>
    <xf numFmtId="0" fontId="29" fillId="0" borderId="0" xfId="58" applyFont="1">
      <alignment/>
      <protection/>
    </xf>
    <xf numFmtId="5" fontId="26" fillId="0" borderId="0" xfId="42" applyNumberFormat="1" applyFont="1" applyAlignment="1">
      <alignment/>
    </xf>
    <xf numFmtId="5" fontId="23" fillId="0" borderId="11" xfId="42" applyNumberFormat="1" applyFont="1" applyBorder="1" applyAlignment="1">
      <alignment/>
    </xf>
    <xf numFmtId="7" fontId="23" fillId="0" borderId="0" xfId="42" applyNumberFormat="1" applyFont="1" applyAlignment="1" quotePrefix="1">
      <alignment/>
    </xf>
    <xf numFmtId="7" fontId="30" fillId="0" borderId="0" xfId="42" applyNumberFormat="1" applyFont="1" applyAlignment="1">
      <alignment/>
    </xf>
    <xf numFmtId="0" fontId="23" fillId="0" borderId="0" xfId="58" applyFont="1" quotePrefix="1">
      <alignment/>
      <protection/>
    </xf>
    <xf numFmtId="7" fontId="23" fillId="0" borderId="0" xfId="58" applyNumberFormat="1" applyFont="1">
      <alignment/>
      <protection/>
    </xf>
    <xf numFmtId="43" fontId="23" fillId="0" borderId="0" xfId="42" applyFont="1" applyAlignment="1">
      <alignment horizontal="centerContinuous"/>
    </xf>
    <xf numFmtId="43" fontId="23" fillId="0" borderId="0" xfId="42" applyNumberFormat="1" applyFont="1" applyAlignment="1">
      <alignment/>
    </xf>
    <xf numFmtId="17" fontId="23" fillId="0" borderId="0" xfId="58" applyNumberFormat="1" applyFont="1" quotePrefix="1">
      <alignment/>
      <protection/>
    </xf>
    <xf numFmtId="17" fontId="23" fillId="0" borderId="0" xfId="58" applyNumberFormat="1" applyFont="1" applyAlignment="1">
      <alignment horizontal="left"/>
      <protection/>
    </xf>
    <xf numFmtId="43" fontId="23" fillId="0" borderId="0" xfId="42" applyFont="1" applyBorder="1" applyAlignment="1">
      <alignment/>
    </xf>
    <xf numFmtId="165" fontId="23" fillId="0" borderId="0" xfId="42" applyNumberFormat="1" applyFont="1" applyFill="1" applyAlignment="1">
      <alignment/>
    </xf>
    <xf numFmtId="0" fontId="59" fillId="0" borderId="0" xfId="0" applyFont="1" applyFill="1" applyAlignment="1">
      <alignment/>
    </xf>
    <xf numFmtId="43" fontId="60" fillId="0" borderId="0" xfId="42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43" fontId="59" fillId="0" borderId="0" xfId="42" applyFont="1" applyFill="1" applyAlignment="1">
      <alignment horizontal="centerContinuous"/>
    </xf>
    <xf numFmtId="43" fontId="59" fillId="0" borderId="0" xfId="42" applyFont="1" applyFill="1" applyBorder="1" applyAlignment="1">
      <alignment horizontal="center"/>
    </xf>
    <xf numFmtId="43" fontId="59" fillId="0" borderId="0" xfId="42" applyFont="1" applyFill="1" applyAlignment="1">
      <alignment/>
    </xf>
    <xf numFmtId="43" fontId="59" fillId="0" borderId="0" xfId="42" applyFont="1" applyFill="1" applyAlignment="1">
      <alignment horizontal="center"/>
    </xf>
    <xf numFmtId="43" fontId="61" fillId="0" borderId="0" xfId="42" applyFont="1" applyFill="1" applyAlignment="1">
      <alignment horizontal="center"/>
    </xf>
    <xf numFmtId="7" fontId="59" fillId="0" borderId="0" xfId="42" applyNumberFormat="1" applyFont="1" applyFill="1" applyAlignment="1">
      <alignment/>
    </xf>
    <xf numFmtId="5" fontId="59" fillId="0" borderId="0" xfId="0" applyNumberFormat="1" applyFont="1" applyFill="1" applyAlignment="1">
      <alignment/>
    </xf>
    <xf numFmtId="17" fontId="59" fillId="0" borderId="0" xfId="0" applyNumberFormat="1" applyFont="1" applyFill="1" applyAlignment="1">
      <alignment horizontal="left"/>
    </xf>
    <xf numFmtId="165" fontId="59" fillId="0" borderId="0" xfId="42" applyNumberFormat="1" applyFont="1" applyFill="1" applyAlignment="1">
      <alignment/>
    </xf>
    <xf numFmtId="182" fontId="59" fillId="0" borderId="0" xfId="42" applyNumberFormat="1" applyFont="1" applyFill="1" applyAlignment="1">
      <alignment/>
    </xf>
    <xf numFmtId="5" fontId="59" fillId="0" borderId="0" xfId="42" applyNumberFormat="1" applyFont="1" applyFill="1" applyAlignment="1">
      <alignment/>
    </xf>
    <xf numFmtId="0" fontId="60" fillId="0" borderId="0" xfId="0" applyFont="1" applyFill="1" applyAlignment="1">
      <alignment horizontal="right"/>
    </xf>
    <xf numFmtId="43" fontId="5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37" fontId="59" fillId="0" borderId="0" xfId="42" applyNumberFormat="1" applyFont="1" applyFill="1" applyAlignment="1">
      <alignment/>
    </xf>
    <xf numFmtId="37" fontId="59" fillId="0" borderId="0" xfId="0" applyNumberFormat="1" applyFont="1" applyFill="1" applyAlignment="1">
      <alignment/>
    </xf>
    <xf numFmtId="165" fontId="59" fillId="0" borderId="0" xfId="0" applyNumberFormat="1" applyFont="1" applyFill="1" applyAlignment="1">
      <alignment/>
    </xf>
    <xf numFmtId="189" fontId="59" fillId="0" borderId="0" xfId="0" applyNumberFormat="1" applyFont="1" applyFill="1" applyAlignment="1">
      <alignment/>
    </xf>
    <xf numFmtId="37" fontId="62" fillId="0" borderId="0" xfId="42" applyNumberFormat="1" applyFont="1" applyFill="1" applyAlignment="1">
      <alignment/>
    </xf>
    <xf numFmtId="7" fontId="59" fillId="0" borderId="0" xfId="0" applyNumberFormat="1" applyFont="1" applyFill="1" applyAlignment="1">
      <alignment/>
    </xf>
    <xf numFmtId="37" fontId="61" fillId="0" borderId="0" xfId="42" applyNumberFormat="1" applyFont="1" applyFill="1" applyAlignment="1">
      <alignment/>
    </xf>
    <xf numFmtId="39" fontId="59" fillId="0" borderId="0" xfId="0" applyNumberFormat="1" applyFont="1" applyFill="1" applyAlignment="1">
      <alignment horizontal="center"/>
    </xf>
    <xf numFmtId="37" fontId="59" fillId="0" borderId="11" xfId="42" applyNumberFormat="1" applyFont="1" applyFill="1" applyBorder="1" applyAlignment="1">
      <alignment/>
    </xf>
    <xf numFmtId="39" fontId="62" fillId="0" borderId="0" xfId="0" applyNumberFormat="1" applyFont="1" applyFill="1" applyAlignment="1">
      <alignment horizontal="center"/>
    </xf>
    <xf numFmtId="0" fontId="59" fillId="0" borderId="0" xfId="0" applyFont="1" applyFill="1" applyAlignment="1" quotePrefix="1">
      <alignment/>
    </xf>
    <xf numFmtId="39" fontId="59" fillId="0" borderId="0" xfId="0" applyNumberFormat="1" applyFont="1" applyFill="1" applyAlignment="1">
      <alignment/>
    </xf>
    <xf numFmtId="7" fontId="59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/>
    </xf>
    <xf numFmtId="7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Alignment="1">
      <alignment/>
    </xf>
    <xf numFmtId="207" fontId="59" fillId="0" borderId="0" xfId="58" applyNumberFormat="1" applyFont="1" applyFill="1" applyAlignment="1" quotePrefix="1">
      <alignment horizontal="left"/>
      <protection/>
    </xf>
    <xf numFmtId="14" fontId="59" fillId="0" borderId="0" xfId="58" applyNumberFormat="1" applyFont="1" applyFill="1" quotePrefix="1">
      <alignment/>
      <protection/>
    </xf>
    <xf numFmtId="0" fontId="6" fillId="0" borderId="0" xfId="0" applyFont="1" applyFill="1" applyAlignment="1">
      <alignment/>
    </xf>
    <xf numFmtId="0" fontId="35" fillId="0" borderId="0" xfId="58" applyFont="1">
      <alignment/>
      <protection/>
    </xf>
    <xf numFmtId="43" fontId="35" fillId="0" borderId="0" xfId="44" applyFont="1" applyAlignment="1">
      <alignment horizontal="center"/>
    </xf>
    <xf numFmtId="0" fontId="35" fillId="0" borderId="0" xfId="58" applyFont="1" applyFill="1">
      <alignment/>
      <protection/>
    </xf>
    <xf numFmtId="43" fontId="36" fillId="0" borderId="0" xfId="44" applyFont="1" applyAlignment="1">
      <alignment horizontal="centerContinuous"/>
    </xf>
    <xf numFmtId="43" fontId="35" fillId="0" borderId="0" xfId="44" applyFont="1" applyAlignment="1">
      <alignment horizontal="centerContinuous"/>
    </xf>
    <xf numFmtId="0" fontId="35" fillId="0" borderId="0" xfId="58" applyFont="1" applyFill="1" applyAlignment="1">
      <alignment horizontal="left"/>
      <protection/>
    </xf>
    <xf numFmtId="43" fontId="35" fillId="0" borderId="0" xfId="44" applyFont="1" applyAlignment="1">
      <alignment/>
    </xf>
    <xf numFmtId="0" fontId="35" fillId="0" borderId="0" xfId="58" applyFont="1" applyAlignment="1">
      <alignment horizontal="center"/>
      <protection/>
    </xf>
    <xf numFmtId="43" fontId="37" fillId="0" borderId="0" xfId="44" applyFont="1" applyAlignment="1">
      <alignment horizontal="center"/>
    </xf>
    <xf numFmtId="43" fontId="37" fillId="0" borderId="0" xfId="44" applyFont="1" applyAlignment="1" quotePrefix="1">
      <alignment horizontal="center"/>
    </xf>
    <xf numFmtId="5" fontId="35" fillId="0" borderId="0" xfId="44" applyNumberFormat="1" applyFont="1" applyAlignment="1">
      <alignment/>
    </xf>
    <xf numFmtId="44" fontId="35" fillId="0" borderId="0" xfId="58" applyNumberFormat="1" applyFont="1" applyFill="1">
      <alignment/>
      <protection/>
    </xf>
    <xf numFmtId="43" fontId="35" fillId="0" borderId="0" xfId="58" applyNumberFormat="1" applyFont="1">
      <alignment/>
      <protection/>
    </xf>
    <xf numFmtId="207" fontId="35" fillId="0" borderId="0" xfId="58" applyNumberFormat="1" applyFont="1" applyAlignment="1" quotePrefix="1">
      <alignment horizontal="left"/>
      <protection/>
    </xf>
    <xf numFmtId="0" fontId="38" fillId="0" borderId="0" xfId="58" applyFont="1">
      <alignment/>
      <protection/>
    </xf>
    <xf numFmtId="37" fontId="35" fillId="0" borderId="0" xfId="44" applyNumberFormat="1" applyFont="1" applyFill="1" applyAlignment="1">
      <alignment/>
    </xf>
    <xf numFmtId="182" fontId="35" fillId="0" borderId="0" xfId="44" applyNumberFormat="1" applyFont="1" applyFill="1" applyAlignment="1">
      <alignment/>
    </xf>
    <xf numFmtId="5" fontId="35" fillId="0" borderId="0" xfId="44" applyNumberFormat="1" applyFont="1" applyFill="1" applyAlignment="1">
      <alignment/>
    </xf>
    <xf numFmtId="43" fontId="38" fillId="0" borderId="0" xfId="58" applyNumberFormat="1" applyFont="1">
      <alignment/>
      <protection/>
    </xf>
    <xf numFmtId="165" fontId="38" fillId="0" borderId="0" xfId="44" applyNumberFormat="1" applyFont="1" applyFill="1" applyAlignment="1">
      <alignment/>
    </xf>
    <xf numFmtId="0" fontId="35" fillId="0" borderId="0" xfId="0" applyFont="1" applyAlignment="1">
      <alignment/>
    </xf>
    <xf numFmtId="0" fontId="36" fillId="0" borderId="0" xfId="58" applyFont="1" applyFill="1" applyAlignment="1">
      <alignment horizontal="right"/>
      <protection/>
    </xf>
    <xf numFmtId="207" fontId="35" fillId="0" borderId="10" xfId="58" applyNumberFormat="1" applyFont="1" applyBorder="1" applyAlignment="1" quotePrefix="1">
      <alignment horizontal="left"/>
      <protection/>
    </xf>
    <xf numFmtId="0" fontId="35" fillId="0" borderId="10" xfId="58" applyFont="1" applyBorder="1">
      <alignment/>
      <protection/>
    </xf>
    <xf numFmtId="37" fontId="35" fillId="0" borderId="10" xfId="44" applyNumberFormat="1" applyFont="1" applyFill="1" applyBorder="1" applyAlignment="1">
      <alignment/>
    </xf>
    <xf numFmtId="182" fontId="35" fillId="0" borderId="10" xfId="44" applyNumberFormat="1" applyFont="1" applyFill="1" applyBorder="1" applyAlignment="1">
      <alignment/>
    </xf>
    <xf numFmtId="5" fontId="35" fillId="0" borderId="10" xfId="44" applyNumberFormat="1" applyFont="1" applyFill="1" applyBorder="1" applyAlignment="1">
      <alignment/>
    </xf>
    <xf numFmtId="5" fontId="35" fillId="0" borderId="10" xfId="44" applyNumberFormat="1" applyFont="1" applyBorder="1" applyAlignment="1">
      <alignment/>
    </xf>
    <xf numFmtId="207" fontId="38" fillId="0" borderId="0" xfId="58" applyNumberFormat="1" applyFont="1" applyAlignment="1" quotePrefix="1">
      <alignment horizontal="left"/>
      <protection/>
    </xf>
    <xf numFmtId="5" fontId="39" fillId="0" borderId="0" xfId="44" applyNumberFormat="1" applyFont="1" applyFill="1" applyAlignment="1">
      <alignment/>
    </xf>
    <xf numFmtId="0" fontId="38" fillId="0" borderId="0" xfId="58" applyFont="1" quotePrefix="1">
      <alignment/>
      <protection/>
    </xf>
    <xf numFmtId="165" fontId="40" fillId="0" borderId="0" xfId="44" applyNumberFormat="1" applyFont="1" applyAlignment="1">
      <alignment/>
    </xf>
    <xf numFmtId="182" fontId="35" fillId="0" borderId="0" xfId="44" applyNumberFormat="1" applyFont="1" applyAlignment="1">
      <alignment/>
    </xf>
    <xf numFmtId="0" fontId="40" fillId="0" borderId="0" xfId="58" applyFont="1">
      <alignment/>
      <protection/>
    </xf>
    <xf numFmtId="165" fontId="35" fillId="0" borderId="0" xfId="44" applyNumberFormat="1" applyFont="1" applyAlignment="1">
      <alignment/>
    </xf>
    <xf numFmtId="0" fontId="39" fillId="0" borderId="0" xfId="58" applyFont="1">
      <alignment/>
      <protection/>
    </xf>
    <xf numFmtId="5" fontId="35" fillId="0" borderId="0" xfId="58" applyNumberFormat="1" applyFont="1">
      <alignment/>
      <protection/>
    </xf>
    <xf numFmtId="5" fontId="37" fillId="0" borderId="0" xfId="44" applyNumberFormat="1" applyFont="1" applyAlignment="1">
      <alignment/>
    </xf>
    <xf numFmtId="5" fontId="40" fillId="0" borderId="0" xfId="58" applyNumberFormat="1" applyFont="1">
      <alignment/>
      <protection/>
    </xf>
    <xf numFmtId="7" fontId="35" fillId="0" borderId="11" xfId="44" applyNumberFormat="1" applyFont="1" applyBorder="1" applyAlignment="1">
      <alignment/>
    </xf>
    <xf numFmtId="7" fontId="35" fillId="0" borderId="0" xfId="58" applyNumberFormat="1" applyFont="1">
      <alignment/>
      <protection/>
    </xf>
    <xf numFmtId="5" fontId="40" fillId="0" borderId="0" xfId="44" applyNumberFormat="1" applyFont="1" applyAlignment="1">
      <alignment/>
    </xf>
    <xf numFmtId="0" fontId="41" fillId="0" borderId="0" xfId="58" applyFont="1">
      <alignment/>
      <protection/>
    </xf>
    <xf numFmtId="0" fontId="41" fillId="0" borderId="0" xfId="58" applyFont="1" quotePrefix="1">
      <alignment/>
      <protection/>
    </xf>
    <xf numFmtId="0" fontId="24" fillId="0" borderId="0" xfId="0" applyFont="1" applyFill="1" applyAlignment="1">
      <alignment horizontal="center"/>
    </xf>
    <xf numFmtId="5" fontId="25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198" fontId="25" fillId="0" borderId="11" xfId="42" applyNumberFormat="1" applyFont="1" applyFill="1" applyBorder="1" applyAlignment="1">
      <alignment/>
    </xf>
    <xf numFmtId="165" fontId="23" fillId="0" borderId="10" xfId="42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 horizontal="right"/>
    </xf>
    <xf numFmtId="5" fontId="23" fillId="0" borderId="0" xfId="0" applyNumberFormat="1" applyFont="1" applyFill="1" applyAlignment="1">
      <alignment horizontal="right"/>
    </xf>
    <xf numFmtId="5" fontId="23" fillId="0" borderId="0" xfId="42" applyNumberFormat="1" applyFont="1" applyFill="1" applyBorder="1" applyAlignment="1">
      <alignment horizontal="right"/>
    </xf>
    <xf numFmtId="5" fontId="23" fillId="0" borderId="10" xfId="42" applyNumberFormat="1" applyFont="1" applyFill="1" applyBorder="1" applyAlignment="1">
      <alignment horizontal="right"/>
    </xf>
    <xf numFmtId="5" fontId="23" fillId="0" borderId="10" xfId="0" applyNumberFormat="1" applyFont="1" applyFill="1" applyBorder="1" applyAlignment="1">
      <alignment horizontal="right"/>
    </xf>
    <xf numFmtId="15" fontId="23" fillId="0" borderId="0" xfId="0" applyNumberFormat="1" applyFont="1" applyFill="1" applyAlignment="1">
      <alignment/>
    </xf>
    <xf numFmtId="0" fontId="23" fillId="0" borderId="0" xfId="58" applyFont="1" applyFill="1" applyAlignment="1">
      <alignment horizontal="left"/>
      <protection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58" applyFont="1" applyAlignment="1">
      <alignment horizontal="center"/>
      <protection/>
    </xf>
    <xf numFmtId="43" fontId="25" fillId="0" borderId="0" xfId="42" applyFont="1" applyAlignment="1">
      <alignment horizontal="center"/>
    </xf>
    <xf numFmtId="0" fontId="23" fillId="0" borderId="0" xfId="58" applyFont="1" applyAlignment="1">
      <alignment/>
      <protection/>
    </xf>
    <xf numFmtId="0" fontId="60" fillId="0" borderId="0" xfId="0" applyFont="1" applyFill="1" applyAlignment="1">
      <alignment horizontal="center"/>
    </xf>
    <xf numFmtId="43" fontId="59" fillId="0" borderId="10" xfId="42" applyFont="1" applyFill="1" applyBorder="1" applyAlignment="1">
      <alignment horizontal="center"/>
    </xf>
    <xf numFmtId="43" fontId="60" fillId="0" borderId="0" xfId="42" applyFont="1" applyFill="1" applyAlignment="1">
      <alignment horizontal="center"/>
    </xf>
    <xf numFmtId="0" fontId="59" fillId="0" borderId="0" xfId="0" applyFont="1" applyFill="1" applyAlignment="1">
      <alignment/>
    </xf>
    <xf numFmtId="0" fontId="36" fillId="0" borderId="0" xfId="58" applyFont="1" applyAlignment="1">
      <alignment horizontal="center"/>
      <protection/>
    </xf>
    <xf numFmtId="43" fontId="36" fillId="0" borderId="0" xfId="44" applyFont="1" applyAlignment="1">
      <alignment horizontal="center"/>
    </xf>
    <xf numFmtId="0" fontId="35" fillId="0" borderId="0" xfId="58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5"/>
  <sheetViews>
    <sheetView tabSelected="1" zoomScale="85" zoomScaleNormal="85" workbookViewId="0" topLeftCell="A1">
      <selection activeCell="D40" sqref="D40"/>
    </sheetView>
  </sheetViews>
  <sheetFormatPr defaultColWidth="9.28125" defaultRowHeight="12.75"/>
  <cols>
    <col min="1" max="1" width="4.57421875" style="1" customWidth="1"/>
    <col min="2" max="2" width="1.57421875" style="1" customWidth="1"/>
    <col min="3" max="3" width="45.7109375" style="1" customWidth="1"/>
    <col min="4" max="4" width="17.7109375" style="1" customWidth="1"/>
    <col min="5" max="5" width="13.00390625" style="1" customWidth="1"/>
    <col min="6" max="6" width="11.00390625" style="1" bestFit="1" customWidth="1"/>
    <col min="7" max="16384" width="9.28125" style="1" customWidth="1"/>
  </cols>
  <sheetData>
    <row r="1" spans="1:5" ht="14.25">
      <c r="A1" s="132" t="s">
        <v>0</v>
      </c>
      <c r="B1" s="133"/>
      <c r="C1" s="133"/>
      <c r="D1" s="133"/>
      <c r="E1" s="133"/>
    </row>
    <row r="2" ht="14.25">
      <c r="C2" s="8"/>
    </row>
    <row r="3" spans="1:5" ht="14.25">
      <c r="A3" s="134" t="s">
        <v>1</v>
      </c>
      <c r="B3" s="133"/>
      <c r="C3" s="133"/>
      <c r="D3" s="133"/>
      <c r="E3" s="133"/>
    </row>
    <row r="4" spans="1:5" ht="14.25">
      <c r="A4" s="134" t="s">
        <v>39</v>
      </c>
      <c r="B4" s="133"/>
      <c r="C4" s="133"/>
      <c r="D4" s="133"/>
      <c r="E4" s="133"/>
    </row>
    <row r="5" ht="14.25">
      <c r="C5" s="8"/>
    </row>
    <row r="6" spans="1:2" ht="14.25">
      <c r="A6" s="8" t="s">
        <v>2</v>
      </c>
      <c r="B6" s="8"/>
    </row>
    <row r="7" spans="1:5" ht="14.25">
      <c r="A7" s="2" t="s">
        <v>3</v>
      </c>
      <c r="B7" s="2"/>
      <c r="C7" s="120" t="s">
        <v>4</v>
      </c>
      <c r="D7" s="120" t="s">
        <v>5</v>
      </c>
      <c r="E7" s="120" t="s">
        <v>6</v>
      </c>
    </row>
    <row r="8" spans="4:5" ht="14.25">
      <c r="D8" s="3" t="s">
        <v>7</v>
      </c>
      <c r="E8" s="3" t="s">
        <v>7</v>
      </c>
    </row>
    <row r="9" spans="4:5" ht="14.25">
      <c r="D9" s="125"/>
      <c r="E9" s="3"/>
    </row>
    <row r="10" spans="1:5" ht="14.25">
      <c r="A10" s="1">
        <v>1</v>
      </c>
      <c r="C10" s="75" t="s">
        <v>47</v>
      </c>
      <c r="D10" s="125"/>
      <c r="E10" s="3"/>
    </row>
    <row r="11" spans="1:5" ht="14.25">
      <c r="A11" s="1">
        <f>+A10+1</f>
        <v>2</v>
      </c>
      <c r="C11" s="1" t="s">
        <v>48</v>
      </c>
      <c r="E11" s="4"/>
    </row>
    <row r="12" spans="1:5" ht="14.25">
      <c r="A12" s="1">
        <f>+A11+1</f>
        <v>3</v>
      </c>
      <c r="C12" s="1" t="s">
        <v>49</v>
      </c>
      <c r="D12" s="126">
        <v>2415450.91</v>
      </c>
      <c r="E12" s="4"/>
    </row>
    <row r="13" spans="1:5" ht="14.25">
      <c r="A13" s="1">
        <v>4</v>
      </c>
      <c r="C13" s="1" t="s">
        <v>56</v>
      </c>
      <c r="D13" s="127">
        <f>-'PBRA 2020-00143 (FILED)'!C31</f>
        <v>-2480163.0759799997</v>
      </c>
      <c r="E13" s="4">
        <f>-D12-D13</f>
        <v>64712.16597999958</v>
      </c>
    </row>
    <row r="14" spans="1:4" ht="14.25">
      <c r="A14" s="1">
        <v>5</v>
      </c>
      <c r="C14" s="1" t="s">
        <v>57</v>
      </c>
      <c r="D14" s="128">
        <f>'PBRA 2020-00143 (REVISED)'!C31</f>
        <v>2415410.4722399996</v>
      </c>
    </row>
    <row r="15" spans="4:5" ht="14.25">
      <c r="D15" s="4"/>
      <c r="E15" s="4"/>
    </row>
    <row r="16" spans="1:6" ht="14.25">
      <c r="A16" s="1">
        <v>6</v>
      </c>
      <c r="C16" s="1" t="s">
        <v>24</v>
      </c>
      <c r="D16" s="4"/>
      <c r="E16" s="4">
        <f>D12-D14</f>
        <v>40.437760000582784</v>
      </c>
      <c r="F16" s="4"/>
    </row>
    <row r="17" spans="4:5" ht="14.25">
      <c r="D17" s="4"/>
      <c r="E17" s="4"/>
    </row>
    <row r="18" spans="1:5" ht="14.25">
      <c r="A18" s="1">
        <f>+A16+1</f>
        <v>7</v>
      </c>
      <c r="C18" s="2" t="s">
        <v>36</v>
      </c>
      <c r="D18" s="5"/>
      <c r="E18" s="5"/>
    </row>
    <row r="19" spans="1:5" ht="14.25">
      <c r="A19" s="1">
        <f>+A18+1</f>
        <v>8</v>
      </c>
      <c r="C19" s="1" t="s">
        <v>16</v>
      </c>
      <c r="D19" s="5"/>
      <c r="E19" s="5"/>
    </row>
    <row r="20" spans="1:5" ht="14.25">
      <c r="A20" s="1">
        <f>+A19+1</f>
        <v>9</v>
      </c>
      <c r="C20" s="1" t="s">
        <v>46</v>
      </c>
      <c r="D20" s="127">
        <f>'BA 2021-00184 (NA)'!C19</f>
        <v>113135.97</v>
      </c>
      <c r="E20" s="5"/>
    </row>
    <row r="21" spans="1:5" ht="14.25">
      <c r="A21" s="1">
        <f>+A20+1</f>
        <v>10</v>
      </c>
      <c r="C21" s="1" t="s">
        <v>20</v>
      </c>
      <c r="D21" s="128">
        <f>'BA 2021-00184 (NA)'!C21</f>
        <v>135918.97</v>
      </c>
      <c r="E21" s="5"/>
    </row>
    <row r="22" spans="4:5" ht="14.25">
      <c r="D22" s="6"/>
      <c r="E22" s="5"/>
    </row>
    <row r="23" spans="1:5" ht="14.25">
      <c r="A23" s="1">
        <f>+A21+1</f>
        <v>11</v>
      </c>
      <c r="C23" s="1" t="s">
        <v>25</v>
      </c>
      <c r="D23" s="5"/>
      <c r="E23" s="4">
        <f>D20-D21</f>
        <v>-22783</v>
      </c>
    </row>
    <row r="24" spans="4:5" ht="14.25">
      <c r="D24" s="5"/>
      <c r="E24" s="6"/>
    </row>
    <row r="25" spans="1:5" ht="14.25">
      <c r="A25" s="1">
        <f>+A23+1</f>
        <v>12</v>
      </c>
      <c r="C25" s="2" t="s">
        <v>37</v>
      </c>
      <c r="D25" s="5"/>
      <c r="E25" s="5"/>
    </row>
    <row r="26" spans="1:5" ht="14.25">
      <c r="A26" s="1">
        <f>+A25+1</f>
        <v>13</v>
      </c>
      <c r="C26" s="1" t="s">
        <v>16</v>
      </c>
      <c r="D26" s="5"/>
      <c r="E26" s="5"/>
    </row>
    <row r="27" spans="1:5" ht="14.25">
      <c r="A27" s="1">
        <f>+A26+1</f>
        <v>14</v>
      </c>
      <c r="C27" s="1" t="s">
        <v>40</v>
      </c>
      <c r="D27" s="126">
        <f>'ACA 2020-00253'!J10</f>
        <v>-2623891.5209999983</v>
      </c>
      <c r="E27" s="5"/>
    </row>
    <row r="28" spans="1:5" ht="14.25">
      <c r="A28" s="1">
        <f>+A27+1</f>
        <v>15</v>
      </c>
      <c r="C28" s="1" t="s">
        <v>20</v>
      </c>
      <c r="D28" s="129">
        <f>'ACA 2020-00253'!D30</f>
        <v>-2626044.17</v>
      </c>
      <c r="E28" s="5"/>
    </row>
    <row r="29" spans="4:5" ht="14.25">
      <c r="D29" s="6"/>
      <c r="E29" s="5"/>
    </row>
    <row r="30" spans="1:5" ht="14.25">
      <c r="A30" s="1">
        <f>+A28+1</f>
        <v>16</v>
      </c>
      <c r="C30" s="1" t="s">
        <v>24</v>
      </c>
      <c r="D30" s="5"/>
      <c r="E30" s="7">
        <f>+D27-D28</f>
        <v>2152.6490000016056</v>
      </c>
    </row>
    <row r="31" spans="4:5" ht="14.25">
      <c r="D31" s="6"/>
      <c r="E31" s="5"/>
    </row>
    <row r="32" spans="1:5" ht="15" thickBot="1">
      <c r="A32" s="1">
        <f>+A30+1</f>
        <v>17</v>
      </c>
      <c r="C32" s="8" t="s">
        <v>9</v>
      </c>
      <c r="D32" s="6"/>
      <c r="E32" s="121">
        <f>SUM(E9:E31)</f>
        <v>44122.25274000177</v>
      </c>
    </row>
    <row r="33" ht="15" thickTop="1">
      <c r="D33" s="38"/>
    </row>
    <row r="34" spans="1:4" ht="14.25">
      <c r="A34" s="1">
        <f>+A32+1</f>
        <v>18</v>
      </c>
      <c r="C34" s="1" t="s">
        <v>38</v>
      </c>
      <c r="D34" s="38"/>
    </row>
    <row r="35" spans="1:5" ht="14.25">
      <c r="A35" s="1">
        <f>+A34+1</f>
        <v>19</v>
      </c>
      <c r="C35" s="130" t="s">
        <v>44</v>
      </c>
      <c r="D35" s="38"/>
      <c r="E35" s="38">
        <v>6295531.414168938</v>
      </c>
    </row>
    <row r="36" ht="14.25">
      <c r="D36" s="38"/>
    </row>
    <row r="37" spans="1:4" ht="14.25">
      <c r="A37" s="1">
        <f>+A35+1</f>
        <v>20</v>
      </c>
      <c r="C37" s="122" t="s">
        <v>10</v>
      </c>
      <c r="D37" s="38"/>
    </row>
    <row r="38" spans="1:5" ht="15" thickBot="1">
      <c r="A38" s="1">
        <f>+A37+1</f>
        <v>21</v>
      </c>
      <c r="C38" s="122" t="s">
        <v>60</v>
      </c>
      <c r="D38" s="38"/>
      <c r="E38" s="123">
        <f>E32/E35</f>
        <v>0.007008503307711042</v>
      </c>
    </row>
    <row r="39" ht="18" customHeight="1" thickTop="1"/>
    <row r="73" ht="14.25">
      <c r="D73" s="38"/>
    </row>
    <row r="74" ht="14.25">
      <c r="D74" s="38"/>
    </row>
    <row r="75" ht="14.25">
      <c r="D75" s="38"/>
    </row>
    <row r="76" ht="14.25">
      <c r="D76" s="38"/>
    </row>
    <row r="77" ht="14.25">
      <c r="D77" s="38"/>
    </row>
    <row r="78" ht="14.25">
      <c r="D78" s="38"/>
    </row>
    <row r="79" ht="14.25">
      <c r="D79" s="38"/>
    </row>
    <row r="80" ht="14.25">
      <c r="D80" s="38"/>
    </row>
    <row r="81" ht="14.25">
      <c r="D81" s="38"/>
    </row>
    <row r="82" ht="14.25">
      <c r="D82" s="38"/>
    </row>
    <row r="83" ht="14.25">
      <c r="D83" s="38"/>
    </row>
    <row r="84" ht="14.25">
      <c r="D84" s="38"/>
    </row>
    <row r="85" ht="14.25">
      <c r="D85" s="124"/>
    </row>
  </sheetData>
  <sheetProtection/>
  <mergeCells count="3">
    <mergeCell ref="A1:E1"/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&amp;RSchedule No. 3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I51"/>
  <sheetViews>
    <sheetView zoomScale="85" zoomScaleNormal="85" workbookViewId="0" topLeftCell="A1">
      <selection activeCell="C10" sqref="C10"/>
    </sheetView>
  </sheetViews>
  <sheetFormatPr defaultColWidth="9.28125" defaultRowHeight="12.75"/>
  <cols>
    <col min="1" max="1" width="20.57421875" style="10" customWidth="1"/>
    <col min="2" max="2" width="12.7109375" style="10" customWidth="1"/>
    <col min="3" max="6" width="13.7109375" style="13" customWidth="1"/>
    <col min="7" max="7" width="11.28125" style="10" bestFit="1" customWidth="1"/>
    <col min="8" max="8" width="9.28125" style="10" customWidth="1"/>
    <col min="9" max="9" width="16.7109375" style="10" customWidth="1"/>
    <col min="10" max="16384" width="9.28125" style="10" customWidth="1"/>
  </cols>
  <sheetData>
    <row r="1" spans="1:6" ht="14.25">
      <c r="A1" s="135" t="s">
        <v>23</v>
      </c>
      <c r="B1" s="135"/>
      <c r="C1" s="135"/>
      <c r="D1" s="135"/>
      <c r="E1" s="135"/>
      <c r="F1" s="135"/>
    </row>
    <row r="2" spans="1:6" ht="14.25">
      <c r="A2" s="136" t="s">
        <v>31</v>
      </c>
      <c r="B2" s="137"/>
      <c r="C2" s="137"/>
      <c r="D2" s="137"/>
      <c r="E2" s="137"/>
      <c r="F2" s="137"/>
    </row>
    <row r="3" spans="1:6" ht="14.25">
      <c r="A3" s="136" t="s">
        <v>11</v>
      </c>
      <c r="B3" s="137"/>
      <c r="C3" s="137"/>
      <c r="D3" s="137"/>
      <c r="E3" s="137"/>
      <c r="F3" s="137"/>
    </row>
    <row r="4" spans="1:6" ht="14.25">
      <c r="A4" s="11"/>
      <c r="B4" s="12"/>
      <c r="C4" s="12"/>
      <c r="D4" s="12"/>
      <c r="E4" s="12"/>
      <c r="F4" s="12"/>
    </row>
    <row r="5" ht="14.25">
      <c r="A5" s="131" t="s">
        <v>45</v>
      </c>
    </row>
    <row r="6" ht="14.25">
      <c r="A6" s="14"/>
    </row>
    <row r="7" spans="1:6" ht="14.25">
      <c r="A7" s="74" t="s">
        <v>43</v>
      </c>
      <c r="C7" s="15"/>
      <c r="D7" s="15" t="s">
        <v>21</v>
      </c>
      <c r="E7" s="15" t="s">
        <v>21</v>
      </c>
      <c r="F7" s="15" t="s">
        <v>21</v>
      </c>
    </row>
    <row r="8" spans="3:6" ht="15.75">
      <c r="C8" s="16" t="s">
        <v>12</v>
      </c>
      <c r="D8" s="16" t="s">
        <v>13</v>
      </c>
      <c r="E8" s="16" t="s">
        <v>6</v>
      </c>
      <c r="F8" s="16" t="s">
        <v>14</v>
      </c>
    </row>
    <row r="9" spans="1:9" ht="14.25">
      <c r="A9" s="10" t="s">
        <v>29</v>
      </c>
      <c r="E9" s="17"/>
      <c r="F9" s="6">
        <v>113135.97</v>
      </c>
      <c r="G9" s="18"/>
      <c r="H9" s="14"/>
      <c r="I9" s="14"/>
    </row>
    <row r="10" spans="1:6" ht="14.25">
      <c r="A10" s="73">
        <v>44348</v>
      </c>
      <c r="B10" s="14"/>
      <c r="C10" s="19">
        <v>298812.2</v>
      </c>
      <c r="D10" s="20">
        <v>0.1892</v>
      </c>
      <c r="E10" s="6">
        <f>ROUND(C10*D10,2)</f>
        <v>56535.27</v>
      </c>
      <c r="F10" s="21">
        <f>F9-E10</f>
        <v>56600.700000000004</v>
      </c>
    </row>
    <row r="11" spans="1:6" ht="14.25">
      <c r="A11" s="73">
        <v>44378</v>
      </c>
      <c r="B11" s="22"/>
      <c r="C11" s="19">
        <v>216994.39999999997</v>
      </c>
      <c r="D11" s="20">
        <v>0.1892</v>
      </c>
      <c r="E11" s="6">
        <f>ROUND(C11*D11,2)</f>
        <v>41055.34</v>
      </c>
      <c r="F11" s="21">
        <f>F10-E11</f>
        <v>15545.360000000008</v>
      </c>
    </row>
    <row r="12" spans="1:6" ht="14.25">
      <c r="A12" s="73">
        <v>44409</v>
      </c>
      <c r="B12" s="22"/>
      <c r="C12" s="19">
        <v>201718.99999999997</v>
      </c>
      <c r="D12" s="20">
        <v>0.1892</v>
      </c>
      <c r="E12" s="6">
        <f>ROUND(C12*D12,2)</f>
        <v>38165.23</v>
      </c>
      <c r="F12" s="21">
        <f>F11-E12</f>
        <v>-22619.869999999995</v>
      </c>
    </row>
    <row r="13" spans="1:6" ht="14.25">
      <c r="A13" s="73">
        <v>44440</v>
      </c>
      <c r="B13" s="22"/>
      <c r="C13" s="19">
        <v>862.2000000000116</v>
      </c>
      <c r="D13" s="20">
        <v>0.1892</v>
      </c>
      <c r="E13" s="6">
        <f>ROUND(C13*D13,2)</f>
        <v>163.13</v>
      </c>
      <c r="F13" s="21">
        <f>F12-E13</f>
        <v>-22782.999999999996</v>
      </c>
    </row>
    <row r="14" spans="1:6" ht="14.25">
      <c r="A14" s="23"/>
      <c r="B14" s="14"/>
      <c r="C14" s="9"/>
      <c r="D14" s="20"/>
      <c r="E14" s="17"/>
      <c r="F14" s="17"/>
    </row>
    <row r="15" spans="1:6" ht="14.25">
      <c r="A15" s="10" t="s">
        <v>30</v>
      </c>
      <c r="C15" s="9"/>
      <c r="E15" s="17"/>
      <c r="F15" s="17" t="s">
        <v>8</v>
      </c>
    </row>
    <row r="16" spans="3:7" ht="14.25">
      <c r="C16" s="9"/>
      <c r="G16" s="24"/>
    </row>
    <row r="17" spans="3:6" ht="14.25">
      <c r="C17" s="9"/>
      <c r="F17" s="25"/>
    </row>
    <row r="18" ht="14.25">
      <c r="A18" s="26" t="s">
        <v>15</v>
      </c>
    </row>
    <row r="19" spans="1:3" ht="14.25">
      <c r="A19" s="10" t="s">
        <v>22</v>
      </c>
      <c r="C19" s="21">
        <f>+F9</f>
        <v>113135.97</v>
      </c>
    </row>
    <row r="20" spans="3:5" ht="14.25">
      <c r="C20" s="21"/>
      <c r="E20" s="10"/>
    </row>
    <row r="21" spans="1:3" ht="15.75">
      <c r="A21" s="10" t="s">
        <v>32</v>
      </c>
      <c r="C21" s="27">
        <f>SUM(E10:E13)</f>
        <v>135918.97</v>
      </c>
    </row>
    <row r="22" ht="14.25">
      <c r="C22" s="21"/>
    </row>
    <row r="23" spans="1:4" ht="15" thickBot="1">
      <c r="A23" s="10" t="s">
        <v>33</v>
      </c>
      <c r="C23" s="28">
        <f>C19-C21</f>
        <v>-22783</v>
      </c>
      <c r="D23" s="29"/>
    </row>
    <row r="24" ht="15" thickTop="1">
      <c r="C24" s="30"/>
    </row>
    <row r="25" spans="2:4" ht="14.25">
      <c r="B25" s="31"/>
      <c r="C25" s="30"/>
      <c r="D25" s="10"/>
    </row>
    <row r="26" spans="3:4" ht="14.25">
      <c r="C26" s="32"/>
      <c r="D26" s="10"/>
    </row>
    <row r="27" spans="3:6" ht="14.25">
      <c r="C27" s="33"/>
      <c r="D27" s="33"/>
      <c r="E27" s="33"/>
      <c r="F27" s="33"/>
    </row>
    <row r="28" spans="3:6" ht="14.25">
      <c r="C28" s="33"/>
      <c r="D28" s="33"/>
      <c r="E28" s="33"/>
      <c r="F28" s="33"/>
    </row>
    <row r="31" spans="3:6" ht="14.25">
      <c r="C31" s="15"/>
      <c r="D31" s="15"/>
      <c r="E31" s="15"/>
      <c r="F31" s="15"/>
    </row>
    <row r="32" spans="3:6" ht="15.75">
      <c r="C32" s="16"/>
      <c r="D32" s="16"/>
      <c r="E32" s="16"/>
      <c r="F32" s="16"/>
    </row>
    <row r="33" ht="14.25">
      <c r="F33" s="34"/>
    </row>
    <row r="34" spans="1:4" ht="14.25">
      <c r="A34" s="35"/>
      <c r="C34" s="9"/>
      <c r="D34" s="25"/>
    </row>
    <row r="35" spans="3:4" ht="14.25">
      <c r="C35" s="9"/>
      <c r="D35" s="25"/>
    </row>
    <row r="36" spans="3:4" ht="14.25">
      <c r="C36" s="9"/>
      <c r="D36" s="25"/>
    </row>
    <row r="37" spans="3:4" ht="14.25">
      <c r="C37" s="9"/>
      <c r="D37" s="25"/>
    </row>
    <row r="38" spans="1:4" ht="14.25">
      <c r="A38" s="36"/>
      <c r="C38" s="9"/>
      <c r="D38" s="25"/>
    </row>
    <row r="39" spans="3:4" ht="14.25">
      <c r="C39" s="9"/>
      <c r="D39" s="25"/>
    </row>
    <row r="40" spans="3:4" ht="14.25">
      <c r="C40" s="9"/>
      <c r="D40" s="25"/>
    </row>
    <row r="41" spans="1:5" ht="14.25">
      <c r="A41" s="35"/>
      <c r="C41" s="9"/>
      <c r="D41" s="25"/>
      <c r="E41" s="37"/>
    </row>
    <row r="42" ht="14.25">
      <c r="C42" s="9"/>
    </row>
    <row r="43" ht="14.25">
      <c r="C43" s="9"/>
    </row>
    <row r="44" ht="14.25">
      <c r="C44" s="9"/>
    </row>
    <row r="45" ht="14.25">
      <c r="C45" s="9"/>
    </row>
    <row r="46" ht="14.25">
      <c r="A46" s="26"/>
    </row>
    <row r="47" ht="14.25">
      <c r="C47" s="9"/>
    </row>
    <row r="48" ht="14.25">
      <c r="E48" s="10"/>
    </row>
    <row r="49" ht="14.25">
      <c r="C49" s="9"/>
    </row>
    <row r="51" ht="14.25">
      <c r="C51" s="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scale="55" r:id="rId1"/>
  <headerFooter alignWithMargins="0">
    <oddHeader>&amp;RSchedule No. 3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0"/>
  <sheetViews>
    <sheetView zoomScale="80" zoomScaleNormal="80" workbookViewId="0" topLeftCell="A1">
      <selection activeCell="C10" sqref="C10"/>
    </sheetView>
  </sheetViews>
  <sheetFormatPr defaultColWidth="9.28125" defaultRowHeight="12.75"/>
  <cols>
    <col min="1" max="1" width="22.00390625" style="39" customWidth="1"/>
    <col min="2" max="2" width="12.7109375" style="39" customWidth="1"/>
    <col min="3" max="3" width="13.7109375" style="39" customWidth="1"/>
    <col min="4" max="4" width="15.00390625" style="39" bestFit="1" customWidth="1"/>
    <col min="5" max="5" width="14.7109375" style="39" customWidth="1"/>
    <col min="6" max="6" width="1.28515625" style="39" customWidth="1"/>
    <col min="7" max="8" width="13.7109375" style="39" customWidth="1"/>
    <col min="9" max="9" width="13.57421875" style="39" customWidth="1"/>
    <col min="10" max="10" width="15.00390625" style="39" bestFit="1" customWidth="1"/>
    <col min="11" max="11" width="9.28125" style="39" customWidth="1"/>
    <col min="12" max="12" width="9.7109375" style="39" bestFit="1" customWidth="1"/>
    <col min="13" max="16384" width="9.28125" style="39" customWidth="1"/>
  </cols>
  <sheetData>
    <row r="1" spans="1:10" ht="14.25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4.25">
      <c r="A2" s="140" t="s">
        <v>41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4.25">
      <c r="A3" s="140" t="s">
        <v>11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4.25">
      <c r="A4" s="40"/>
      <c r="B4" s="41"/>
      <c r="C4" s="41"/>
      <c r="D4" s="41"/>
      <c r="E4" s="41"/>
      <c r="F4" s="41"/>
      <c r="G4" s="41"/>
      <c r="H4" s="41"/>
      <c r="I4" s="41"/>
      <c r="J4" s="41"/>
    </row>
    <row r="6" spans="1:10" ht="14.25">
      <c r="A6" s="42" t="s">
        <v>42</v>
      </c>
      <c r="C6" s="43"/>
      <c r="D6" s="43"/>
      <c r="E6" s="43"/>
      <c r="F6" s="43"/>
      <c r="G6" s="43"/>
      <c r="H6" s="43"/>
      <c r="I6" s="43"/>
      <c r="J6" s="43"/>
    </row>
    <row r="7" spans="3:10" ht="14.25">
      <c r="C7" s="139" t="s">
        <v>26</v>
      </c>
      <c r="D7" s="139"/>
      <c r="E7" s="139"/>
      <c r="F7" s="44"/>
      <c r="G7" s="139" t="s">
        <v>27</v>
      </c>
      <c r="H7" s="139"/>
      <c r="I7" s="139"/>
      <c r="J7" s="45"/>
    </row>
    <row r="8" spans="1:10" ht="14.25">
      <c r="A8" s="39" t="s">
        <v>43</v>
      </c>
      <c r="C8" s="46"/>
      <c r="D8" s="46" t="s">
        <v>17</v>
      </c>
      <c r="E8" s="46" t="s">
        <v>17</v>
      </c>
      <c r="F8" s="46"/>
      <c r="G8" s="46"/>
      <c r="H8" s="46" t="s">
        <v>17</v>
      </c>
      <c r="I8" s="46" t="s">
        <v>17</v>
      </c>
      <c r="J8" s="46" t="s">
        <v>17</v>
      </c>
    </row>
    <row r="9" spans="3:10" ht="15.75">
      <c r="C9" s="47" t="s">
        <v>12</v>
      </c>
      <c r="D9" s="47" t="s">
        <v>13</v>
      </c>
      <c r="E9" s="47" t="s">
        <v>6</v>
      </c>
      <c r="F9" s="47"/>
      <c r="G9" s="47" t="s">
        <v>12</v>
      </c>
      <c r="H9" s="47" t="s">
        <v>13</v>
      </c>
      <c r="I9" s="47" t="s">
        <v>6</v>
      </c>
      <c r="J9" s="47" t="s">
        <v>14</v>
      </c>
    </row>
    <row r="10" spans="3:10" ht="14.25">
      <c r="C10" s="45"/>
      <c r="D10" s="45"/>
      <c r="E10" s="48"/>
      <c r="F10" s="48"/>
      <c r="G10" s="48"/>
      <c r="H10" s="48"/>
      <c r="I10" s="48"/>
      <c r="J10" s="49">
        <v>-2623891.5209999983</v>
      </c>
    </row>
    <row r="11" spans="1:12" ht="14.25">
      <c r="A11" s="50">
        <v>44075</v>
      </c>
      <c r="C11" s="51">
        <v>199720.4</v>
      </c>
      <c r="D11" s="52">
        <v>-0.2354</v>
      </c>
      <c r="E11" s="53">
        <f>ROUND(C11*D11,2)</f>
        <v>-47014.18</v>
      </c>
      <c r="F11" s="53"/>
      <c r="G11" s="51">
        <v>1798.8</v>
      </c>
      <c r="H11" s="52">
        <v>-0.1919</v>
      </c>
      <c r="I11" s="53">
        <f>ROUND(G11*H11,2)</f>
        <v>-345.19</v>
      </c>
      <c r="J11" s="53">
        <f>J10-E11-I11</f>
        <v>-2576532.150999998</v>
      </c>
      <c r="L11" s="49"/>
    </row>
    <row r="12" spans="1:10" ht="14.25">
      <c r="A12" s="50">
        <v>44105</v>
      </c>
      <c r="C12" s="51">
        <v>290082.80000000005</v>
      </c>
      <c r="D12" s="52">
        <f aca="true" t="shared" si="0" ref="D12:D23">D11</f>
        <v>-0.2354</v>
      </c>
      <c r="E12" s="53">
        <f aca="true" t="shared" si="1" ref="E12:E23">ROUND(C12*D12,2)</f>
        <v>-68285.49</v>
      </c>
      <c r="F12" s="53"/>
      <c r="G12" s="51">
        <v>7857.5</v>
      </c>
      <c r="H12" s="52">
        <f aca="true" t="shared" si="2" ref="H12:H23">H11</f>
        <v>-0.1919</v>
      </c>
      <c r="I12" s="53">
        <f aca="true" t="shared" si="3" ref="I12:I23">ROUND(G12*H12,2)</f>
        <v>-1507.85</v>
      </c>
      <c r="J12" s="53">
        <f>J11-E12-I12</f>
        <v>-2506738.810999998</v>
      </c>
    </row>
    <row r="13" spans="1:10" ht="14.25">
      <c r="A13" s="50">
        <v>44136</v>
      </c>
      <c r="C13" s="51">
        <v>602983.5</v>
      </c>
      <c r="D13" s="52">
        <f t="shared" si="0"/>
        <v>-0.2354</v>
      </c>
      <c r="E13" s="53">
        <f t="shared" si="1"/>
        <v>-141942.32</v>
      </c>
      <c r="F13" s="53"/>
      <c r="G13" s="51">
        <v>7042.4</v>
      </c>
      <c r="H13" s="52">
        <f t="shared" si="2"/>
        <v>-0.1919</v>
      </c>
      <c r="I13" s="53">
        <f t="shared" si="3"/>
        <v>-1351.44</v>
      </c>
      <c r="J13" s="53">
        <f>J12-E13-I13</f>
        <v>-2363445.050999998</v>
      </c>
    </row>
    <row r="14" spans="1:10" ht="14.25">
      <c r="A14" s="50">
        <v>44166</v>
      </c>
      <c r="C14" s="51">
        <v>1453803.2999999998</v>
      </c>
      <c r="D14" s="52">
        <f t="shared" si="0"/>
        <v>-0.2354</v>
      </c>
      <c r="E14" s="53">
        <f t="shared" si="1"/>
        <v>-342225.3</v>
      </c>
      <c r="F14" s="53"/>
      <c r="G14" s="51">
        <v>1970.6999999999998</v>
      </c>
      <c r="H14" s="52">
        <f t="shared" si="2"/>
        <v>-0.1919</v>
      </c>
      <c r="I14" s="53">
        <f t="shared" si="3"/>
        <v>-378.18</v>
      </c>
      <c r="J14" s="53">
        <f aca="true" t="shared" si="4" ref="J14:J23">J13-E14-I14</f>
        <v>-2020841.5709999981</v>
      </c>
    </row>
    <row r="15" spans="1:10" ht="14.25">
      <c r="A15" s="50">
        <v>44197</v>
      </c>
      <c r="C15" s="51">
        <v>2238198.6</v>
      </c>
      <c r="D15" s="52">
        <f t="shared" si="0"/>
        <v>-0.2354</v>
      </c>
      <c r="E15" s="53">
        <f t="shared" si="1"/>
        <v>-526871.95</v>
      </c>
      <c r="F15" s="53"/>
      <c r="G15" s="51">
        <v>22283</v>
      </c>
      <c r="H15" s="52">
        <f t="shared" si="2"/>
        <v>-0.1919</v>
      </c>
      <c r="I15" s="53">
        <f t="shared" si="3"/>
        <v>-4276.11</v>
      </c>
      <c r="J15" s="53">
        <f t="shared" si="4"/>
        <v>-1489693.510999998</v>
      </c>
    </row>
    <row r="16" spans="1:10" ht="14.25">
      <c r="A16" s="50">
        <v>44228</v>
      </c>
      <c r="C16" s="51">
        <v>2392342.1</v>
      </c>
      <c r="D16" s="52">
        <f t="shared" si="0"/>
        <v>-0.2354</v>
      </c>
      <c r="E16" s="53">
        <f t="shared" si="1"/>
        <v>-563157.33</v>
      </c>
      <c r="F16" s="53"/>
      <c r="G16" s="51">
        <v>14161.5</v>
      </c>
      <c r="H16" s="52">
        <f t="shared" si="2"/>
        <v>-0.1919</v>
      </c>
      <c r="I16" s="53">
        <f t="shared" si="3"/>
        <v>-2717.59</v>
      </c>
      <c r="J16" s="53">
        <f t="shared" si="4"/>
        <v>-923818.5909999982</v>
      </c>
    </row>
    <row r="17" spans="1:10" ht="14.25">
      <c r="A17" s="50">
        <v>44256</v>
      </c>
      <c r="C17" s="51">
        <v>1791208.5000000005</v>
      </c>
      <c r="D17" s="52">
        <f t="shared" si="0"/>
        <v>-0.2354</v>
      </c>
      <c r="E17" s="53">
        <f t="shared" si="1"/>
        <v>-421650.48</v>
      </c>
      <c r="F17" s="53"/>
      <c r="G17" s="51">
        <v>11549.400000000001</v>
      </c>
      <c r="H17" s="52">
        <f t="shared" si="2"/>
        <v>-0.1919</v>
      </c>
      <c r="I17" s="53">
        <f t="shared" si="3"/>
        <v>-2216.33</v>
      </c>
      <c r="J17" s="53">
        <f t="shared" si="4"/>
        <v>-499951.78099999815</v>
      </c>
    </row>
    <row r="18" spans="1:10" ht="14.25">
      <c r="A18" s="50">
        <v>44287</v>
      </c>
      <c r="C18" s="51">
        <v>840297.9000000001</v>
      </c>
      <c r="D18" s="52">
        <f t="shared" si="0"/>
        <v>-0.2354</v>
      </c>
      <c r="E18" s="53">
        <f t="shared" si="1"/>
        <v>-197806.13</v>
      </c>
      <c r="F18" s="53"/>
      <c r="G18" s="51">
        <v>4964.599999999999</v>
      </c>
      <c r="H18" s="52">
        <f t="shared" si="2"/>
        <v>-0.1919</v>
      </c>
      <c r="I18" s="53">
        <f t="shared" si="3"/>
        <v>-952.71</v>
      </c>
      <c r="J18" s="53">
        <f t="shared" si="4"/>
        <v>-301192.9409999981</v>
      </c>
    </row>
    <row r="19" spans="1:10" ht="14.25">
      <c r="A19" s="50">
        <v>44317</v>
      </c>
      <c r="C19" s="51">
        <v>567693.7999999999</v>
      </c>
      <c r="D19" s="52">
        <f t="shared" si="0"/>
        <v>-0.2354</v>
      </c>
      <c r="E19" s="53">
        <f t="shared" si="1"/>
        <v>-133635.12</v>
      </c>
      <c r="F19" s="53"/>
      <c r="G19" s="51">
        <v>4474.1</v>
      </c>
      <c r="H19" s="52">
        <f t="shared" si="2"/>
        <v>-0.1919</v>
      </c>
      <c r="I19" s="53">
        <f t="shared" si="3"/>
        <v>-858.58</v>
      </c>
      <c r="J19" s="53">
        <f t="shared" si="4"/>
        <v>-166699.24099999815</v>
      </c>
    </row>
    <row r="20" spans="1:10" ht="14.25">
      <c r="A20" s="50">
        <v>44348</v>
      </c>
      <c r="C20" s="51">
        <v>296385.6000000001</v>
      </c>
      <c r="D20" s="52">
        <f t="shared" si="0"/>
        <v>-0.2354</v>
      </c>
      <c r="E20" s="53">
        <f t="shared" si="1"/>
        <v>-69769.17</v>
      </c>
      <c r="F20" s="53"/>
      <c r="G20" s="51">
        <v>3278.4</v>
      </c>
      <c r="H20" s="52">
        <f t="shared" si="2"/>
        <v>-0.1919</v>
      </c>
      <c r="I20" s="53">
        <f t="shared" si="3"/>
        <v>-629.12</v>
      </c>
      <c r="J20" s="53">
        <f t="shared" si="4"/>
        <v>-96300.95099999815</v>
      </c>
    </row>
    <row r="21" spans="1:10" ht="14.25">
      <c r="A21" s="50">
        <v>44378</v>
      </c>
      <c r="C21" s="51">
        <v>212696.39999999997</v>
      </c>
      <c r="D21" s="52">
        <f t="shared" si="0"/>
        <v>-0.2354</v>
      </c>
      <c r="E21" s="53">
        <f t="shared" si="1"/>
        <v>-50068.73</v>
      </c>
      <c r="F21" s="53"/>
      <c r="G21" s="51">
        <v>4298</v>
      </c>
      <c r="H21" s="52">
        <f t="shared" si="2"/>
        <v>-0.1919</v>
      </c>
      <c r="I21" s="53">
        <f t="shared" si="3"/>
        <v>-824.79</v>
      </c>
      <c r="J21" s="53">
        <f t="shared" si="4"/>
        <v>-45407.43099999815</v>
      </c>
    </row>
    <row r="22" spans="1:10" ht="14.25">
      <c r="A22" s="50">
        <v>44409</v>
      </c>
      <c r="B22" s="54"/>
      <c r="C22" s="51">
        <v>199442.39999999994</v>
      </c>
      <c r="D22" s="52">
        <f t="shared" si="0"/>
        <v>-0.2354</v>
      </c>
      <c r="E22" s="53">
        <f t="shared" si="1"/>
        <v>-46948.74</v>
      </c>
      <c r="F22" s="53"/>
      <c r="G22" s="51">
        <v>2276.6</v>
      </c>
      <c r="H22" s="52">
        <f t="shared" si="2"/>
        <v>-0.1919</v>
      </c>
      <c r="I22" s="53">
        <f t="shared" si="3"/>
        <v>-436.88</v>
      </c>
      <c r="J22" s="53">
        <f t="shared" si="4"/>
        <v>1978.1890000018493</v>
      </c>
    </row>
    <row r="23" spans="1:10" ht="14.25">
      <c r="A23" s="50">
        <v>44440</v>
      </c>
      <c r="B23" s="54"/>
      <c r="C23" s="51">
        <v>207.20000000001164</v>
      </c>
      <c r="D23" s="52">
        <f t="shared" si="0"/>
        <v>-0.2354</v>
      </c>
      <c r="E23" s="53">
        <f t="shared" si="1"/>
        <v>-48.77</v>
      </c>
      <c r="F23" s="53"/>
      <c r="G23" s="51">
        <v>655</v>
      </c>
      <c r="H23" s="52">
        <f t="shared" si="2"/>
        <v>-0.1919</v>
      </c>
      <c r="I23" s="53">
        <f t="shared" si="3"/>
        <v>-125.69</v>
      </c>
      <c r="J23" s="53">
        <f t="shared" si="4"/>
        <v>2152.6490000018493</v>
      </c>
    </row>
    <row r="24" spans="3:12" ht="14.25">
      <c r="C24" s="51" t="s">
        <v>8</v>
      </c>
      <c r="D24" s="45"/>
      <c r="E24" s="48"/>
      <c r="F24" s="53"/>
      <c r="G24" s="53"/>
      <c r="H24" s="53"/>
      <c r="I24" s="48"/>
      <c r="J24" s="48"/>
      <c r="L24" s="55"/>
    </row>
    <row r="25" spans="3:10" ht="14.25">
      <c r="C25" s="51"/>
      <c r="D25" s="45"/>
      <c r="E25" s="48"/>
      <c r="F25" s="53"/>
      <c r="G25" s="53"/>
      <c r="H25" s="53"/>
      <c r="I25" s="48"/>
      <c r="J25" s="48"/>
    </row>
    <row r="26" spans="3:10" ht="14.25">
      <c r="C26" s="51"/>
      <c r="D26" s="45"/>
      <c r="E26" s="48"/>
      <c r="F26" s="48"/>
      <c r="G26" s="48"/>
      <c r="H26" s="48"/>
      <c r="I26" s="48"/>
      <c r="J26" s="48"/>
    </row>
    <row r="27" spans="1:10" ht="14.25">
      <c r="A27" s="56" t="s">
        <v>15</v>
      </c>
      <c r="D27" s="51"/>
      <c r="E27" s="45"/>
      <c r="F27" s="45"/>
      <c r="G27" s="45"/>
      <c r="H27" s="45"/>
      <c r="I27" s="45"/>
      <c r="J27" s="45"/>
    </row>
    <row r="28" spans="1:10" ht="14.25">
      <c r="A28" s="39" t="s">
        <v>18</v>
      </c>
      <c r="D28" s="57">
        <f>J10</f>
        <v>-2623891.5209999983</v>
      </c>
      <c r="E28" s="45"/>
      <c r="F28" s="45"/>
      <c r="G28" s="45"/>
      <c r="H28" s="57"/>
      <c r="I28" s="45"/>
      <c r="J28" s="45" t="s">
        <v>8</v>
      </c>
    </row>
    <row r="29" spans="1:8" ht="14.25">
      <c r="A29" s="39" t="s">
        <v>28</v>
      </c>
      <c r="D29" s="58"/>
      <c r="G29" s="59"/>
      <c r="H29" s="60"/>
    </row>
    <row r="30" spans="1:10" ht="14.25">
      <c r="A30" s="39" t="s">
        <v>34</v>
      </c>
      <c r="D30" s="61">
        <f>SUM(E11:E23,I11:I23)</f>
        <v>-2626044.17</v>
      </c>
      <c r="E30" s="62"/>
      <c r="F30" s="62"/>
      <c r="G30" s="59"/>
      <c r="H30" s="60"/>
      <c r="I30" s="62"/>
      <c r="J30" s="59"/>
    </row>
    <row r="31" spans="4:10" ht="15.75">
      <c r="D31" s="63"/>
      <c r="E31" s="62"/>
      <c r="F31" s="62"/>
      <c r="G31" s="59"/>
      <c r="H31" s="58"/>
      <c r="I31" s="62"/>
      <c r="J31" s="59"/>
    </row>
    <row r="32" spans="4:9" ht="14.25">
      <c r="D32" s="58"/>
      <c r="H32" s="58"/>
      <c r="I32" s="64"/>
    </row>
    <row r="33" spans="1:9" ht="15" thickBot="1">
      <c r="A33" s="39" t="s">
        <v>35</v>
      </c>
      <c r="D33" s="65">
        <f>D28-D30</f>
        <v>2152.6490000016056</v>
      </c>
      <c r="H33" s="58"/>
      <c r="I33" s="64"/>
    </row>
    <row r="34" spans="4:9" ht="15" thickTop="1">
      <c r="D34" s="48"/>
      <c r="H34" s="58"/>
      <c r="I34" s="66"/>
    </row>
    <row r="35" spans="1:9" ht="14.25">
      <c r="A35" s="67"/>
      <c r="B35" s="67"/>
      <c r="D35" s="68"/>
      <c r="I35" s="64"/>
    </row>
    <row r="36" spans="2:9" ht="14.25">
      <c r="B36" s="67"/>
      <c r="D36" s="62"/>
      <c r="I36" s="69"/>
    </row>
    <row r="37" spans="2:9" ht="14.25">
      <c r="B37" s="67"/>
      <c r="D37" s="62"/>
      <c r="I37" s="69"/>
    </row>
    <row r="38" spans="1:9" ht="14.25">
      <c r="A38" s="67"/>
      <c r="C38" s="70"/>
      <c r="D38" s="71"/>
      <c r="G38" s="72"/>
      <c r="I38" s="69"/>
    </row>
    <row r="39" spans="4:9" ht="14.25">
      <c r="D39" s="62"/>
      <c r="I39" s="69"/>
    </row>
    <row r="40" spans="3:7" ht="14.25">
      <c r="C40" s="62"/>
      <c r="G40" s="62"/>
    </row>
  </sheetData>
  <sheetProtection/>
  <mergeCells count="5">
    <mergeCell ref="A1:J1"/>
    <mergeCell ref="C7:E7"/>
    <mergeCell ref="G7:I7"/>
    <mergeCell ref="A3:J3"/>
    <mergeCell ref="A2:J2"/>
  </mergeCells>
  <printOptions/>
  <pageMargins left="0.75" right="0.75" top="1" bottom="1" header="0.5" footer="0.5"/>
  <pageSetup horizontalDpi="600" verticalDpi="600" orientation="landscape" scale="55" r:id="rId1"/>
  <headerFooter alignWithMargins="0">
    <oddHeader>&amp;RSchedule No. 3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C10" sqref="C10"/>
    </sheetView>
  </sheetViews>
  <sheetFormatPr defaultColWidth="9.28125" defaultRowHeight="12.75"/>
  <cols>
    <col min="1" max="1" width="22.57421875" style="76" customWidth="1"/>
    <col min="2" max="2" width="13.00390625" style="76" customWidth="1"/>
    <col min="3" max="5" width="13.7109375" style="76" customWidth="1"/>
    <col min="6" max="6" width="14.28125" style="76" bestFit="1" customWidth="1"/>
    <col min="7" max="8" width="11.00390625" style="76" bestFit="1" customWidth="1"/>
    <col min="9" max="9" width="10.57421875" style="76" bestFit="1" customWidth="1"/>
    <col min="10" max="10" width="8.7109375" style="76" bestFit="1" customWidth="1"/>
    <col min="11" max="12" width="6.7109375" style="76" bestFit="1" customWidth="1"/>
    <col min="13" max="14" width="10.57421875" style="76" customWidth="1"/>
    <col min="15" max="15" width="10.57421875" style="76" bestFit="1" customWidth="1"/>
    <col min="16" max="16" width="14.00390625" style="76" bestFit="1" customWidth="1"/>
    <col min="17" max="16384" width="9.28125" style="76" customWidth="1"/>
  </cols>
  <sheetData>
    <row r="1" spans="1:6" ht="13.5">
      <c r="A1" s="142" t="s">
        <v>23</v>
      </c>
      <c r="B1" s="142"/>
      <c r="C1" s="142"/>
      <c r="D1" s="142"/>
      <c r="E1" s="142"/>
      <c r="F1" s="142"/>
    </row>
    <row r="2" spans="1:6" ht="13.5">
      <c r="A2" s="143" t="s">
        <v>50</v>
      </c>
      <c r="B2" s="144"/>
      <c r="C2" s="144"/>
      <c r="D2" s="144"/>
      <c r="E2" s="144"/>
      <c r="F2" s="144"/>
    </row>
    <row r="3" spans="1:22" ht="13.5">
      <c r="A3" s="143" t="s">
        <v>11</v>
      </c>
      <c r="B3" s="144"/>
      <c r="C3" s="144"/>
      <c r="D3" s="144"/>
      <c r="E3" s="144"/>
      <c r="F3" s="144"/>
      <c r="Q3" s="77"/>
      <c r="R3" s="77"/>
      <c r="S3" s="77"/>
      <c r="T3" s="77"/>
      <c r="U3" s="77"/>
      <c r="V3" s="77"/>
    </row>
    <row r="4" spans="1:22" ht="13.5">
      <c r="A4" s="78"/>
      <c r="C4" s="79"/>
      <c r="D4" s="80"/>
      <c r="E4" s="80"/>
      <c r="F4" s="80"/>
      <c r="Q4" s="77"/>
      <c r="R4" s="77"/>
      <c r="S4" s="77"/>
      <c r="T4" s="77"/>
      <c r="U4" s="77"/>
      <c r="V4" s="77"/>
    </row>
    <row r="5" spans="1:22" ht="13.5">
      <c r="A5" s="81" t="s">
        <v>51</v>
      </c>
      <c r="C5" s="80"/>
      <c r="D5" s="80"/>
      <c r="E5" s="80"/>
      <c r="F5" s="80"/>
      <c r="Q5" s="77"/>
      <c r="R5" s="77"/>
      <c r="S5" s="77"/>
      <c r="T5" s="77"/>
      <c r="U5" s="77"/>
      <c r="V5" s="77"/>
    </row>
    <row r="6" spans="1:22" ht="13.5">
      <c r="A6" s="78"/>
      <c r="C6" s="82"/>
      <c r="D6" s="82"/>
      <c r="E6" s="82"/>
      <c r="F6" s="82"/>
      <c r="G6" s="83"/>
      <c r="I6" s="83"/>
      <c r="J6" s="83"/>
      <c r="K6" s="83"/>
      <c r="L6" s="83"/>
      <c r="M6" s="83"/>
      <c r="N6" s="83"/>
      <c r="Q6" s="77"/>
      <c r="R6" s="77"/>
      <c r="S6" s="77"/>
      <c r="T6" s="77"/>
      <c r="U6" s="77"/>
      <c r="V6" s="77"/>
    </row>
    <row r="7" spans="1:22" ht="13.5">
      <c r="A7" s="78" t="s">
        <v>52</v>
      </c>
      <c r="C7" s="77"/>
      <c r="D7" s="77" t="s">
        <v>21</v>
      </c>
      <c r="E7" s="77" t="s">
        <v>21</v>
      </c>
      <c r="F7" s="77" t="s">
        <v>21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78"/>
      <c r="C8" s="84" t="s">
        <v>12</v>
      </c>
      <c r="D8" s="84" t="s">
        <v>13</v>
      </c>
      <c r="E8" s="84" t="s">
        <v>6</v>
      </c>
      <c r="F8" s="84" t="s">
        <v>14</v>
      </c>
      <c r="G8" s="85"/>
      <c r="H8" s="84"/>
      <c r="I8" s="85"/>
      <c r="J8" s="85"/>
      <c r="K8" s="84"/>
      <c r="L8" s="84"/>
      <c r="M8" s="85"/>
      <c r="N8" s="85"/>
      <c r="O8" s="84"/>
      <c r="P8" s="84"/>
      <c r="Q8" s="77"/>
      <c r="R8" s="84"/>
      <c r="S8" s="84"/>
      <c r="T8" s="84"/>
      <c r="U8" s="84"/>
      <c r="V8" s="84"/>
    </row>
    <row r="9" spans="3:22" ht="13.5">
      <c r="C9" s="82"/>
      <c r="D9" s="82"/>
      <c r="E9" s="86"/>
      <c r="F9" s="87">
        <v>2415450.91</v>
      </c>
      <c r="Q9" s="88"/>
      <c r="R9" s="88"/>
      <c r="S9" s="88"/>
      <c r="T9" s="88"/>
      <c r="U9" s="88"/>
      <c r="V9" s="88"/>
    </row>
    <row r="10" spans="1:22" ht="13.5">
      <c r="A10" s="89">
        <v>44012</v>
      </c>
      <c r="B10" s="90"/>
      <c r="C10" s="91">
        <v>316265.39999999997</v>
      </c>
      <c r="D10" s="92">
        <v>0.2167</v>
      </c>
      <c r="E10" s="93">
        <f>ROUND(C10*D10,2)</f>
        <v>68534.71</v>
      </c>
      <c r="F10" s="86">
        <f>F9-E10</f>
        <v>2346916.2</v>
      </c>
      <c r="G10" s="88"/>
      <c r="H10" s="88"/>
      <c r="I10" s="88"/>
      <c r="J10" s="88"/>
      <c r="K10" s="88"/>
      <c r="L10" s="88"/>
      <c r="M10" s="88"/>
      <c r="N10" s="88"/>
      <c r="O10" s="94"/>
      <c r="P10" s="88"/>
      <c r="Q10" s="88"/>
      <c r="R10" s="95"/>
      <c r="S10" s="88"/>
      <c r="T10" s="88"/>
      <c r="U10" s="88"/>
      <c r="V10" s="88"/>
    </row>
    <row r="11" spans="1:22" ht="13.5">
      <c r="A11" s="89">
        <f>A10+30</f>
        <v>44042</v>
      </c>
      <c r="C11" s="91">
        <v>197969.90000000008</v>
      </c>
      <c r="D11" s="92">
        <f aca="true" t="shared" si="0" ref="D11:D22">D10</f>
        <v>0.2167</v>
      </c>
      <c r="E11" s="93">
        <f>+C11*D11</f>
        <v>42900.07733000002</v>
      </c>
      <c r="F11" s="86">
        <f aca="true" t="shared" si="1" ref="F11:F23">F10-E11</f>
        <v>2304016.12267</v>
      </c>
      <c r="G11" s="96"/>
      <c r="H11" s="96"/>
      <c r="I11" s="96"/>
      <c r="J11" s="88"/>
      <c r="K11" s="88"/>
      <c r="L11" s="88"/>
      <c r="M11" s="88"/>
      <c r="N11" s="88"/>
      <c r="O11" s="94"/>
      <c r="P11" s="88"/>
      <c r="Q11" s="88"/>
      <c r="R11" s="95"/>
      <c r="S11" s="88"/>
      <c r="T11" s="88"/>
      <c r="U11" s="88"/>
      <c r="V11" s="88"/>
    </row>
    <row r="12" spans="1:22" ht="13.5">
      <c r="A12" s="89">
        <f aca="true" t="shared" si="2" ref="A12:A22">A11+30</f>
        <v>44072</v>
      </c>
      <c r="B12" s="90"/>
      <c r="C12" s="91">
        <v>185622.80000000002</v>
      </c>
      <c r="D12" s="92">
        <f t="shared" si="0"/>
        <v>0.2167</v>
      </c>
      <c r="E12" s="93">
        <f>+C12*D12</f>
        <v>40224.46076</v>
      </c>
      <c r="F12" s="86">
        <f t="shared" si="1"/>
        <v>2263791.66191</v>
      </c>
      <c r="G12" s="96"/>
      <c r="H12" s="96"/>
      <c r="I12" s="96"/>
      <c r="J12" s="88"/>
      <c r="K12" s="88"/>
      <c r="L12" s="88"/>
      <c r="M12" s="88"/>
      <c r="N12" s="88"/>
      <c r="O12" s="94"/>
      <c r="P12" s="88"/>
      <c r="Q12" s="88"/>
      <c r="R12" s="95"/>
      <c r="S12" s="88"/>
      <c r="T12" s="88"/>
      <c r="U12" s="88"/>
      <c r="V12" s="88"/>
    </row>
    <row r="13" spans="1:22" ht="13.5">
      <c r="A13" s="89">
        <f t="shared" si="2"/>
        <v>44102</v>
      </c>
      <c r="C13" s="91">
        <v>199408.99999999997</v>
      </c>
      <c r="D13" s="92">
        <f t="shared" si="0"/>
        <v>0.2167</v>
      </c>
      <c r="E13" s="93">
        <f>+C13*D13</f>
        <v>43211.93029999999</v>
      </c>
      <c r="F13" s="86">
        <f t="shared" si="1"/>
        <v>2220579.7316099997</v>
      </c>
      <c r="G13" s="96"/>
      <c r="H13" s="96"/>
      <c r="I13" s="96"/>
      <c r="J13" s="88"/>
      <c r="K13" s="88"/>
      <c r="L13" s="88"/>
      <c r="M13" s="88"/>
      <c r="N13" s="88"/>
      <c r="O13" s="94"/>
      <c r="P13" s="88"/>
      <c r="Q13" s="88"/>
      <c r="R13" s="95"/>
      <c r="S13" s="88"/>
      <c r="T13" s="88"/>
      <c r="U13" s="88"/>
      <c r="V13" s="88"/>
    </row>
    <row r="14" spans="1:22" ht="13.5">
      <c r="A14" s="89">
        <f t="shared" si="2"/>
        <v>44132</v>
      </c>
      <c r="C14" s="91">
        <v>297940.30000000005</v>
      </c>
      <c r="D14" s="92">
        <f t="shared" si="0"/>
        <v>0.2167</v>
      </c>
      <c r="E14" s="93">
        <f aca="true" t="shared" si="3" ref="E14:E22">+C14*D14</f>
        <v>64563.66301000001</v>
      </c>
      <c r="F14" s="86">
        <f t="shared" si="1"/>
        <v>2156016.0686</v>
      </c>
      <c r="G14" s="96"/>
      <c r="H14" s="96"/>
      <c r="I14" s="96"/>
      <c r="J14" s="88"/>
      <c r="K14" s="88"/>
      <c r="L14" s="88"/>
      <c r="M14" s="88"/>
      <c r="N14" s="88"/>
      <c r="O14" s="94"/>
      <c r="P14" s="88"/>
      <c r="Q14" s="88"/>
      <c r="R14" s="95"/>
      <c r="S14" s="88"/>
      <c r="T14" s="88"/>
      <c r="U14" s="88"/>
      <c r="V14" s="88"/>
    </row>
    <row r="15" spans="1:22" ht="13.5">
      <c r="A15" s="89">
        <f t="shared" si="2"/>
        <v>44162</v>
      </c>
      <c r="C15" s="91">
        <v>610025.8999999999</v>
      </c>
      <c r="D15" s="92">
        <f t="shared" si="0"/>
        <v>0.2167</v>
      </c>
      <c r="E15" s="93">
        <f t="shared" si="3"/>
        <v>132192.61252999998</v>
      </c>
      <c r="F15" s="86">
        <f t="shared" si="1"/>
        <v>2023823.4560699998</v>
      </c>
      <c r="G15" s="88"/>
      <c r="H15" s="88"/>
      <c r="I15" s="88"/>
      <c r="J15" s="88"/>
      <c r="K15" s="88"/>
      <c r="L15" s="88"/>
      <c r="M15" s="88"/>
      <c r="N15" s="88"/>
      <c r="O15" s="94"/>
      <c r="P15" s="88"/>
      <c r="Q15" s="88"/>
      <c r="R15" s="95"/>
      <c r="S15" s="88"/>
      <c r="T15" s="88"/>
      <c r="U15" s="88"/>
      <c r="V15" s="88"/>
    </row>
    <row r="16" spans="1:22" ht="13.5">
      <c r="A16" s="89">
        <f t="shared" si="2"/>
        <v>44192</v>
      </c>
      <c r="C16" s="91">
        <v>1455774</v>
      </c>
      <c r="D16" s="92">
        <f t="shared" si="0"/>
        <v>0.2167</v>
      </c>
      <c r="E16" s="93">
        <f t="shared" si="3"/>
        <v>315466.2258</v>
      </c>
      <c r="F16" s="86">
        <f t="shared" si="1"/>
        <v>1708357.2302699997</v>
      </c>
      <c r="G16" s="88"/>
      <c r="H16" s="88"/>
      <c r="I16" s="88"/>
      <c r="J16" s="88"/>
      <c r="K16" s="88"/>
      <c r="L16" s="88"/>
      <c r="M16" s="88"/>
      <c r="N16" s="88"/>
      <c r="O16" s="94"/>
      <c r="P16" s="88"/>
      <c r="Q16" s="88"/>
      <c r="R16" s="95"/>
      <c r="S16" s="88"/>
      <c r="T16" s="88"/>
      <c r="U16" s="88"/>
      <c r="V16" s="88"/>
    </row>
    <row r="17" spans="1:22" ht="13.5">
      <c r="A17" s="89">
        <f t="shared" si="2"/>
        <v>44222</v>
      </c>
      <c r="C17" s="91">
        <v>2260481.5999999996</v>
      </c>
      <c r="D17" s="92">
        <f t="shared" si="0"/>
        <v>0.2167</v>
      </c>
      <c r="E17" s="93">
        <f t="shared" si="3"/>
        <v>489846.3627199999</v>
      </c>
      <c r="F17" s="86">
        <f t="shared" si="1"/>
        <v>1218510.8675499998</v>
      </c>
      <c r="G17" s="88"/>
      <c r="H17" s="88"/>
      <c r="I17" s="88"/>
      <c r="J17" s="88"/>
      <c r="K17" s="88"/>
      <c r="L17" s="88"/>
      <c r="M17" s="88"/>
      <c r="N17" s="88"/>
      <c r="O17" s="94"/>
      <c r="P17" s="88"/>
      <c r="Q17" s="88"/>
      <c r="R17" s="95"/>
      <c r="S17" s="88"/>
      <c r="T17" s="88"/>
      <c r="U17" s="88"/>
      <c r="V17" s="88"/>
    </row>
    <row r="18" spans="1:22" ht="13.5">
      <c r="A18" s="89">
        <f t="shared" si="2"/>
        <v>44252</v>
      </c>
      <c r="C18" s="91">
        <v>2406503.6</v>
      </c>
      <c r="D18" s="92">
        <f t="shared" si="0"/>
        <v>0.2167</v>
      </c>
      <c r="E18" s="93">
        <f t="shared" si="3"/>
        <v>521489.33012000006</v>
      </c>
      <c r="F18" s="86">
        <f t="shared" si="1"/>
        <v>697021.5374299998</v>
      </c>
      <c r="G18" s="88"/>
      <c r="H18" s="88"/>
      <c r="I18" s="88"/>
      <c r="J18" s="88"/>
      <c r="K18" s="88"/>
      <c r="L18" s="88"/>
      <c r="M18" s="88"/>
      <c r="N18" s="88"/>
      <c r="O18" s="94"/>
      <c r="P18" s="88"/>
      <c r="Q18" s="88"/>
      <c r="R18" s="95"/>
      <c r="S18" s="88"/>
      <c r="T18" s="88"/>
      <c r="U18" s="88"/>
      <c r="V18" s="88"/>
    </row>
    <row r="19" spans="1:22" ht="13.5">
      <c r="A19" s="89">
        <f t="shared" si="2"/>
        <v>44282</v>
      </c>
      <c r="B19" s="97"/>
      <c r="C19" s="91">
        <v>1802757.9</v>
      </c>
      <c r="D19" s="92">
        <f t="shared" si="0"/>
        <v>0.2167</v>
      </c>
      <c r="E19" s="93">
        <f t="shared" si="3"/>
        <v>390657.63693</v>
      </c>
      <c r="F19" s="86">
        <f t="shared" si="1"/>
        <v>306363.9004999998</v>
      </c>
      <c r="G19" s="88"/>
      <c r="H19" s="88"/>
      <c r="I19" s="88"/>
      <c r="J19" s="88"/>
      <c r="K19" s="88"/>
      <c r="L19" s="88"/>
      <c r="M19" s="88"/>
      <c r="N19" s="88"/>
      <c r="O19" s="94"/>
      <c r="P19" s="88"/>
      <c r="Q19" s="88"/>
      <c r="R19" s="95"/>
      <c r="S19" s="88"/>
      <c r="T19" s="88"/>
      <c r="U19" s="88"/>
      <c r="V19" s="88"/>
    </row>
    <row r="20" spans="1:22" ht="13.5">
      <c r="A20" s="89">
        <f t="shared" si="2"/>
        <v>44312</v>
      </c>
      <c r="B20" s="97"/>
      <c r="C20" s="91">
        <v>845262.4999999998</v>
      </c>
      <c r="D20" s="92">
        <f t="shared" si="0"/>
        <v>0.2167</v>
      </c>
      <c r="E20" s="93">
        <f t="shared" si="3"/>
        <v>183168.38374999995</v>
      </c>
      <c r="F20" s="86">
        <f t="shared" si="1"/>
        <v>123195.51674999986</v>
      </c>
      <c r="G20" s="88"/>
      <c r="H20" s="88"/>
      <c r="I20" s="88"/>
      <c r="J20" s="88"/>
      <c r="K20" s="88"/>
      <c r="L20" s="88"/>
      <c r="M20" s="88"/>
      <c r="N20" s="88"/>
      <c r="O20" s="94"/>
      <c r="P20" s="88"/>
      <c r="Q20" s="88"/>
      <c r="R20" s="95"/>
      <c r="S20" s="88"/>
      <c r="T20" s="88"/>
      <c r="U20" s="88"/>
      <c r="V20" s="88"/>
    </row>
    <row r="21" spans="1:22" ht="13.5">
      <c r="A21" s="89">
        <f t="shared" si="2"/>
        <v>44342</v>
      </c>
      <c r="B21" s="97"/>
      <c r="C21" s="91">
        <v>572167.8999999997</v>
      </c>
      <c r="D21" s="92">
        <f t="shared" si="0"/>
        <v>0.2167</v>
      </c>
      <c r="E21" s="93">
        <f t="shared" si="3"/>
        <v>123988.78392999993</v>
      </c>
      <c r="F21" s="86">
        <f t="shared" si="1"/>
        <v>-793.267180000068</v>
      </c>
      <c r="G21" s="88"/>
      <c r="H21" s="88"/>
      <c r="I21" s="88"/>
      <c r="J21" s="88"/>
      <c r="K21" s="88"/>
      <c r="L21" s="88"/>
      <c r="M21" s="88"/>
      <c r="N21" s="88"/>
      <c r="O21" s="94"/>
      <c r="P21" s="88"/>
      <c r="Q21" s="88"/>
      <c r="R21" s="95"/>
      <c r="S21" s="88"/>
      <c r="T21" s="88"/>
      <c r="U21" s="88"/>
      <c r="V21" s="88"/>
    </row>
    <row r="22" spans="1:22" ht="13.5">
      <c r="A22" s="98" t="s">
        <v>59</v>
      </c>
      <c r="B22" s="99"/>
      <c r="C22" s="100">
        <v>299664.0000000001</v>
      </c>
      <c r="D22" s="101">
        <f t="shared" si="0"/>
        <v>0.2167</v>
      </c>
      <c r="E22" s="102">
        <f t="shared" si="3"/>
        <v>64937.188800000025</v>
      </c>
      <c r="F22" s="103">
        <f t="shared" si="1"/>
        <v>-65730.45598000009</v>
      </c>
      <c r="Q22" s="88"/>
      <c r="R22" s="88"/>
      <c r="S22" s="88"/>
      <c r="T22" s="88"/>
      <c r="U22" s="88"/>
      <c r="V22" s="88"/>
    </row>
    <row r="23" spans="1:22" ht="13.5">
      <c r="A23" s="89" t="s">
        <v>53</v>
      </c>
      <c r="C23" s="91"/>
      <c r="D23" s="92"/>
      <c r="E23" s="86">
        <v>-1018.29</v>
      </c>
      <c r="F23" s="86">
        <f t="shared" si="1"/>
        <v>-64712.165980000085</v>
      </c>
      <c r="Q23" s="88"/>
      <c r="R23" s="88"/>
      <c r="S23" s="88"/>
      <c r="T23" s="88"/>
      <c r="U23" s="88"/>
      <c r="V23" s="88"/>
    </row>
    <row r="24" spans="1:22" ht="13.5">
      <c r="A24" s="104"/>
      <c r="C24" s="91"/>
      <c r="D24" s="92"/>
      <c r="E24" s="105"/>
      <c r="F24" s="86"/>
      <c r="Q24" s="88"/>
      <c r="R24" s="88"/>
      <c r="S24" s="88"/>
      <c r="T24" s="88"/>
      <c r="U24" s="88"/>
      <c r="V24" s="88"/>
    </row>
    <row r="25" spans="1:22" ht="13.5">
      <c r="A25" s="106"/>
      <c r="C25" s="107"/>
      <c r="D25" s="108"/>
      <c r="E25" s="86"/>
      <c r="F25" s="86"/>
      <c r="Q25" s="88"/>
      <c r="R25" s="88"/>
      <c r="S25" s="88"/>
      <c r="T25" s="88"/>
      <c r="U25" s="88"/>
      <c r="V25" s="88"/>
    </row>
    <row r="26" spans="1:22" ht="13.5">
      <c r="A26" s="109"/>
      <c r="C26" s="110"/>
      <c r="D26" s="82"/>
      <c r="E26" s="86">
        <f>SUM(E10:E23)</f>
        <v>2480163.0759799997</v>
      </c>
      <c r="F26" s="86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13.5">
      <c r="A27" s="109"/>
      <c r="C27" s="110"/>
      <c r="D27" s="82"/>
      <c r="E27" s="86"/>
      <c r="F27" s="86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ht="13.5">
      <c r="A28" s="111" t="s">
        <v>15</v>
      </c>
      <c r="C28" s="110"/>
      <c r="D28" s="82"/>
      <c r="E28" s="82"/>
      <c r="F28" s="82"/>
      <c r="U28" s="88"/>
      <c r="V28" s="88"/>
    </row>
    <row r="29" spans="1:22" ht="13.5">
      <c r="A29" s="76" t="s">
        <v>22</v>
      </c>
      <c r="C29" s="86">
        <f>F9</f>
        <v>2415450.91</v>
      </c>
      <c r="D29" s="86"/>
      <c r="E29" s="86"/>
      <c r="F29" s="82"/>
      <c r="U29" s="88"/>
      <c r="V29" s="88"/>
    </row>
    <row r="30" spans="3:22" ht="13.5">
      <c r="C30" s="112"/>
      <c r="D30" s="112"/>
      <c r="E30" s="112"/>
      <c r="F30" s="88"/>
      <c r="U30" s="88"/>
      <c r="V30" s="88"/>
    </row>
    <row r="31" spans="1:22" ht="15">
      <c r="A31" s="76" t="s">
        <v>54</v>
      </c>
      <c r="C31" s="113">
        <f>E26</f>
        <v>2480163.0759799997</v>
      </c>
      <c r="D31" s="112"/>
      <c r="E31" s="112"/>
      <c r="U31" s="88"/>
      <c r="V31" s="88"/>
    </row>
    <row r="32" spans="3:5" ht="13.5">
      <c r="C32" s="112"/>
      <c r="D32" s="112"/>
      <c r="E32" s="112"/>
    </row>
    <row r="33" spans="1:5" ht="13.5">
      <c r="A33" s="76" t="s">
        <v>19</v>
      </c>
      <c r="C33" s="114"/>
      <c r="D33" s="112"/>
      <c r="E33" s="112"/>
    </row>
    <row r="34" spans="1:5" ht="14.25" thickBot="1">
      <c r="A34" s="76" t="s">
        <v>55</v>
      </c>
      <c r="C34" s="115">
        <f>C29-C31</f>
        <v>-64712.16597999958</v>
      </c>
      <c r="D34" s="116"/>
      <c r="E34" s="112"/>
    </row>
    <row r="35" spans="3:5" ht="14.25" thickTop="1">
      <c r="C35" s="117"/>
      <c r="D35" s="112"/>
      <c r="E35" s="112"/>
    </row>
    <row r="36" spans="1:2" ht="13.5">
      <c r="A36" s="118"/>
      <c r="B36" s="119"/>
    </row>
    <row r="37" spans="1:2" ht="13.5">
      <c r="A37" s="118"/>
      <c r="B37" s="119"/>
    </row>
    <row r="38" spans="1:2" ht="13.5">
      <c r="A38" s="118"/>
      <c r="B38" s="119"/>
    </row>
    <row r="39" ht="13.5">
      <c r="A39" s="11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scale="55" r:id="rId1"/>
  <headerFooter alignWithMargins="0">
    <oddHeader>&amp;RSchedule No. 3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C10" sqref="C10"/>
    </sheetView>
  </sheetViews>
  <sheetFormatPr defaultColWidth="9.28125" defaultRowHeight="12.75"/>
  <cols>
    <col min="1" max="1" width="22.57421875" style="76" customWidth="1"/>
    <col min="2" max="2" width="13.00390625" style="76" customWidth="1"/>
    <col min="3" max="6" width="13.7109375" style="76" customWidth="1"/>
    <col min="7" max="8" width="11.00390625" style="76" bestFit="1" customWidth="1"/>
    <col min="9" max="9" width="10.57421875" style="76" bestFit="1" customWidth="1"/>
    <col min="10" max="10" width="8.7109375" style="76" bestFit="1" customWidth="1"/>
    <col min="11" max="12" width="6.7109375" style="76" bestFit="1" customWidth="1"/>
    <col min="13" max="14" width="10.57421875" style="76" customWidth="1"/>
    <col min="15" max="15" width="10.57421875" style="76" bestFit="1" customWidth="1"/>
    <col min="16" max="16" width="14.00390625" style="76" bestFit="1" customWidth="1"/>
    <col min="17" max="16384" width="9.28125" style="76" customWidth="1"/>
  </cols>
  <sheetData>
    <row r="1" spans="1:6" ht="13.5">
      <c r="A1" s="142" t="s">
        <v>23</v>
      </c>
      <c r="B1" s="142"/>
      <c r="C1" s="142"/>
      <c r="D1" s="142"/>
      <c r="E1" s="142"/>
      <c r="F1" s="142"/>
    </row>
    <row r="2" spans="1:6" ht="13.5">
      <c r="A2" s="143" t="s">
        <v>50</v>
      </c>
      <c r="B2" s="144"/>
      <c r="C2" s="144"/>
      <c r="D2" s="144"/>
      <c r="E2" s="144"/>
      <c r="F2" s="144"/>
    </row>
    <row r="3" spans="1:22" ht="13.5">
      <c r="A3" s="143" t="s">
        <v>11</v>
      </c>
      <c r="B3" s="144"/>
      <c r="C3" s="144"/>
      <c r="D3" s="144"/>
      <c r="E3" s="144"/>
      <c r="F3" s="144"/>
      <c r="Q3" s="77"/>
      <c r="R3" s="77"/>
      <c r="S3" s="77"/>
      <c r="T3" s="77"/>
      <c r="U3" s="77"/>
      <c r="V3" s="77"/>
    </row>
    <row r="4" spans="1:22" ht="13.5">
      <c r="A4" s="78"/>
      <c r="C4" s="79"/>
      <c r="D4" s="80"/>
      <c r="E4" s="80"/>
      <c r="F4" s="80"/>
      <c r="Q4" s="77"/>
      <c r="R4" s="77"/>
      <c r="S4" s="77"/>
      <c r="T4" s="77"/>
      <c r="U4" s="77"/>
      <c r="V4" s="77"/>
    </row>
    <row r="5" spans="1:22" ht="13.5">
      <c r="A5" s="81" t="s">
        <v>51</v>
      </c>
      <c r="C5" s="80"/>
      <c r="D5" s="80"/>
      <c r="E5" s="80"/>
      <c r="F5" s="80"/>
      <c r="Q5" s="77"/>
      <c r="R5" s="77"/>
      <c r="S5" s="77"/>
      <c r="T5" s="77"/>
      <c r="U5" s="77"/>
      <c r="V5" s="77"/>
    </row>
    <row r="6" spans="1:22" ht="13.5">
      <c r="A6" s="78"/>
      <c r="C6" s="82"/>
      <c r="D6" s="82"/>
      <c r="E6" s="82"/>
      <c r="F6" s="82"/>
      <c r="G6" s="83"/>
      <c r="I6" s="83"/>
      <c r="J6" s="83"/>
      <c r="K6" s="83"/>
      <c r="L6" s="83"/>
      <c r="M6" s="83"/>
      <c r="N6" s="83"/>
      <c r="Q6" s="77"/>
      <c r="R6" s="77"/>
      <c r="S6" s="77"/>
      <c r="T6" s="77"/>
      <c r="U6" s="77"/>
      <c r="V6" s="77"/>
    </row>
    <row r="7" spans="1:22" ht="13.5">
      <c r="A7" s="78" t="s">
        <v>52</v>
      </c>
      <c r="C7" s="77"/>
      <c r="D7" s="77" t="s">
        <v>21</v>
      </c>
      <c r="E7" s="77" t="s">
        <v>21</v>
      </c>
      <c r="F7" s="77" t="s">
        <v>21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78"/>
      <c r="C8" s="84" t="s">
        <v>12</v>
      </c>
      <c r="D8" s="84" t="s">
        <v>13</v>
      </c>
      <c r="E8" s="84" t="s">
        <v>6</v>
      </c>
      <c r="F8" s="84" t="s">
        <v>14</v>
      </c>
      <c r="G8" s="85"/>
      <c r="H8" s="84"/>
      <c r="I8" s="85"/>
      <c r="J8" s="85"/>
      <c r="K8" s="84"/>
      <c r="L8" s="84"/>
      <c r="M8" s="85"/>
      <c r="N8" s="85"/>
      <c r="O8" s="84"/>
      <c r="P8" s="84"/>
      <c r="Q8" s="77"/>
      <c r="R8" s="84"/>
      <c r="S8" s="84"/>
      <c r="T8" s="84"/>
      <c r="U8" s="84"/>
      <c r="V8" s="84"/>
    </row>
    <row r="9" spans="3:22" ht="13.5">
      <c r="C9" s="82"/>
      <c r="D9" s="82"/>
      <c r="E9" s="86"/>
      <c r="F9" s="87">
        <v>2415450.91</v>
      </c>
      <c r="Q9" s="88"/>
      <c r="R9" s="88"/>
      <c r="S9" s="88"/>
      <c r="T9" s="88"/>
      <c r="U9" s="88"/>
      <c r="V9" s="88"/>
    </row>
    <row r="10" spans="1:22" ht="13.5">
      <c r="A10" s="89">
        <v>44012</v>
      </c>
      <c r="B10" s="90"/>
      <c r="C10" s="91">
        <v>316265.39999999997</v>
      </c>
      <c r="D10" s="92">
        <v>0.2167</v>
      </c>
      <c r="E10" s="93">
        <f>ROUND(C10*D10,2)</f>
        <v>68534.71</v>
      </c>
      <c r="F10" s="86">
        <f>F9-E10</f>
        <v>2346916.2</v>
      </c>
      <c r="G10" s="88"/>
      <c r="H10" s="88"/>
      <c r="I10" s="88"/>
      <c r="J10" s="88"/>
      <c r="K10" s="88"/>
      <c r="L10" s="88"/>
      <c r="M10" s="88"/>
      <c r="N10" s="88"/>
      <c r="O10" s="94"/>
      <c r="P10" s="88"/>
      <c r="Q10" s="88"/>
      <c r="R10" s="95"/>
      <c r="S10" s="88"/>
      <c r="T10" s="88"/>
      <c r="U10" s="88"/>
      <c r="V10" s="88"/>
    </row>
    <row r="11" spans="1:22" ht="13.5">
      <c r="A11" s="89">
        <f>A10+30</f>
        <v>44042</v>
      </c>
      <c r="C11" s="91">
        <v>197969.90000000008</v>
      </c>
      <c r="D11" s="92">
        <f aca="true" t="shared" si="0" ref="D11:D22">D10</f>
        <v>0.2167</v>
      </c>
      <c r="E11" s="93">
        <f>+C11*D11</f>
        <v>42900.07733000002</v>
      </c>
      <c r="F11" s="86">
        <f aca="true" t="shared" si="1" ref="F11:F23">F10-E11</f>
        <v>2304016.12267</v>
      </c>
      <c r="G11" s="96"/>
      <c r="H11" s="96"/>
      <c r="I11" s="96"/>
      <c r="J11" s="88"/>
      <c r="K11" s="88"/>
      <c r="L11" s="88"/>
      <c r="M11" s="88"/>
      <c r="N11" s="88"/>
      <c r="O11" s="94"/>
      <c r="P11" s="88"/>
      <c r="Q11" s="88"/>
      <c r="R11" s="95"/>
      <c r="S11" s="88"/>
      <c r="T11" s="88"/>
      <c r="U11" s="88"/>
      <c r="V11" s="88"/>
    </row>
    <row r="12" spans="1:22" ht="13.5">
      <c r="A12" s="89">
        <f aca="true" t="shared" si="2" ref="A12:A22">A11+30</f>
        <v>44072</v>
      </c>
      <c r="B12" s="90"/>
      <c r="C12" s="91">
        <v>185622.80000000002</v>
      </c>
      <c r="D12" s="92">
        <f t="shared" si="0"/>
        <v>0.2167</v>
      </c>
      <c r="E12" s="93">
        <f>+C12*D12</f>
        <v>40224.46076</v>
      </c>
      <c r="F12" s="86">
        <f t="shared" si="1"/>
        <v>2263791.66191</v>
      </c>
      <c r="G12" s="96"/>
      <c r="H12" s="96"/>
      <c r="I12" s="96"/>
      <c r="J12" s="88"/>
      <c r="K12" s="88"/>
      <c r="L12" s="88"/>
      <c r="M12" s="88"/>
      <c r="N12" s="88"/>
      <c r="O12" s="94"/>
      <c r="P12" s="88"/>
      <c r="Q12" s="88"/>
      <c r="R12" s="95"/>
      <c r="S12" s="88"/>
      <c r="T12" s="88"/>
      <c r="U12" s="88"/>
      <c r="V12" s="88"/>
    </row>
    <row r="13" spans="1:22" ht="13.5">
      <c r="A13" s="89">
        <f t="shared" si="2"/>
        <v>44102</v>
      </c>
      <c r="C13" s="91">
        <v>199408.99999999997</v>
      </c>
      <c r="D13" s="92">
        <f t="shared" si="0"/>
        <v>0.2167</v>
      </c>
      <c r="E13" s="93">
        <f>+C13*D13</f>
        <v>43211.93029999999</v>
      </c>
      <c r="F13" s="86">
        <f t="shared" si="1"/>
        <v>2220579.7316099997</v>
      </c>
      <c r="G13" s="96"/>
      <c r="H13" s="96"/>
      <c r="I13" s="96"/>
      <c r="J13" s="88"/>
      <c r="K13" s="88"/>
      <c r="L13" s="88"/>
      <c r="M13" s="88"/>
      <c r="N13" s="88"/>
      <c r="O13" s="94"/>
      <c r="P13" s="88"/>
      <c r="Q13" s="88"/>
      <c r="R13" s="95"/>
      <c r="S13" s="88"/>
      <c r="T13" s="88"/>
      <c r="U13" s="88"/>
      <c r="V13" s="88"/>
    </row>
    <row r="14" spans="1:22" ht="13.5">
      <c r="A14" s="89">
        <f t="shared" si="2"/>
        <v>44132</v>
      </c>
      <c r="C14" s="91">
        <v>297940.30000000005</v>
      </c>
      <c r="D14" s="92">
        <f t="shared" si="0"/>
        <v>0.2167</v>
      </c>
      <c r="E14" s="93">
        <f aca="true" t="shared" si="3" ref="E14:E22">+C14*D14</f>
        <v>64563.66301000001</v>
      </c>
      <c r="F14" s="86">
        <f t="shared" si="1"/>
        <v>2156016.0686</v>
      </c>
      <c r="G14" s="96"/>
      <c r="H14" s="96"/>
      <c r="I14" s="96"/>
      <c r="J14" s="88"/>
      <c r="K14" s="88"/>
      <c r="L14" s="88"/>
      <c r="M14" s="88"/>
      <c r="N14" s="88"/>
      <c r="O14" s="94"/>
      <c r="P14" s="88"/>
      <c r="Q14" s="88"/>
      <c r="R14" s="95"/>
      <c r="S14" s="88"/>
      <c r="T14" s="88"/>
      <c r="U14" s="88"/>
      <c r="V14" s="88"/>
    </row>
    <row r="15" spans="1:22" ht="13.5">
      <c r="A15" s="89">
        <f t="shared" si="2"/>
        <v>44162</v>
      </c>
      <c r="C15" s="91">
        <v>610025.8999999999</v>
      </c>
      <c r="D15" s="92">
        <f t="shared" si="0"/>
        <v>0.2167</v>
      </c>
      <c r="E15" s="93">
        <f t="shared" si="3"/>
        <v>132192.61252999998</v>
      </c>
      <c r="F15" s="86">
        <f t="shared" si="1"/>
        <v>2023823.4560699998</v>
      </c>
      <c r="G15" s="88"/>
      <c r="H15" s="88"/>
      <c r="I15" s="88"/>
      <c r="J15" s="88"/>
      <c r="K15" s="88"/>
      <c r="L15" s="88"/>
      <c r="M15" s="88"/>
      <c r="N15" s="88"/>
      <c r="O15" s="94"/>
      <c r="P15" s="88"/>
      <c r="Q15" s="88"/>
      <c r="R15" s="95"/>
      <c r="S15" s="88"/>
      <c r="T15" s="88"/>
      <c r="U15" s="88"/>
      <c r="V15" s="88"/>
    </row>
    <row r="16" spans="1:22" ht="13.5">
      <c r="A16" s="89">
        <f t="shared" si="2"/>
        <v>44192</v>
      </c>
      <c r="C16" s="91">
        <v>1455774</v>
      </c>
      <c r="D16" s="92">
        <f t="shared" si="0"/>
        <v>0.2167</v>
      </c>
      <c r="E16" s="93">
        <f t="shared" si="3"/>
        <v>315466.2258</v>
      </c>
      <c r="F16" s="86">
        <f t="shared" si="1"/>
        <v>1708357.2302699997</v>
      </c>
      <c r="G16" s="88"/>
      <c r="H16" s="88"/>
      <c r="I16" s="88"/>
      <c r="J16" s="88"/>
      <c r="K16" s="88"/>
      <c r="L16" s="88"/>
      <c r="M16" s="88"/>
      <c r="N16" s="88"/>
      <c r="O16" s="94"/>
      <c r="P16" s="88"/>
      <c r="Q16" s="88"/>
      <c r="R16" s="95"/>
      <c r="S16" s="88"/>
      <c r="T16" s="88"/>
      <c r="U16" s="88"/>
      <c r="V16" s="88"/>
    </row>
    <row r="17" spans="1:22" ht="13.5">
      <c r="A17" s="89">
        <f t="shared" si="2"/>
        <v>44222</v>
      </c>
      <c r="C17" s="91">
        <v>2260481.5999999996</v>
      </c>
      <c r="D17" s="92">
        <f t="shared" si="0"/>
        <v>0.2167</v>
      </c>
      <c r="E17" s="93">
        <f t="shared" si="3"/>
        <v>489846.3627199999</v>
      </c>
      <c r="F17" s="86">
        <f t="shared" si="1"/>
        <v>1218510.8675499998</v>
      </c>
      <c r="G17" s="88"/>
      <c r="H17" s="88"/>
      <c r="I17" s="88"/>
      <c r="J17" s="88"/>
      <c r="K17" s="88"/>
      <c r="L17" s="88"/>
      <c r="M17" s="88"/>
      <c r="N17" s="88"/>
      <c r="O17" s="94"/>
      <c r="P17" s="88"/>
      <c r="Q17" s="88"/>
      <c r="R17" s="95"/>
      <c r="S17" s="88"/>
      <c r="T17" s="88"/>
      <c r="U17" s="88"/>
      <c r="V17" s="88"/>
    </row>
    <row r="18" spans="1:22" ht="13.5">
      <c r="A18" s="89">
        <f t="shared" si="2"/>
        <v>44252</v>
      </c>
      <c r="C18" s="91">
        <v>2406503.6</v>
      </c>
      <c r="D18" s="92">
        <f t="shared" si="0"/>
        <v>0.2167</v>
      </c>
      <c r="E18" s="93">
        <f t="shared" si="3"/>
        <v>521489.33012000006</v>
      </c>
      <c r="F18" s="86">
        <f t="shared" si="1"/>
        <v>697021.5374299998</v>
      </c>
      <c r="G18" s="88"/>
      <c r="H18" s="88"/>
      <c r="I18" s="88"/>
      <c r="J18" s="88"/>
      <c r="K18" s="88"/>
      <c r="L18" s="88"/>
      <c r="M18" s="88"/>
      <c r="N18" s="88"/>
      <c r="O18" s="94"/>
      <c r="P18" s="88"/>
      <c r="Q18" s="88"/>
      <c r="R18" s="95"/>
      <c r="S18" s="88"/>
      <c r="T18" s="88"/>
      <c r="U18" s="88"/>
      <c r="V18" s="88"/>
    </row>
    <row r="19" spans="1:22" ht="13.5">
      <c r="A19" s="89">
        <f t="shared" si="2"/>
        <v>44282</v>
      </c>
      <c r="B19" s="97"/>
      <c r="C19" s="91">
        <v>1802757.9</v>
      </c>
      <c r="D19" s="92">
        <f t="shared" si="0"/>
        <v>0.2167</v>
      </c>
      <c r="E19" s="93">
        <f t="shared" si="3"/>
        <v>390657.63693</v>
      </c>
      <c r="F19" s="86">
        <f t="shared" si="1"/>
        <v>306363.9004999998</v>
      </c>
      <c r="G19" s="88"/>
      <c r="H19" s="88"/>
      <c r="I19" s="88"/>
      <c r="J19" s="88"/>
      <c r="K19" s="88"/>
      <c r="L19" s="88"/>
      <c r="M19" s="88"/>
      <c r="N19" s="88"/>
      <c r="O19" s="94"/>
      <c r="P19" s="88"/>
      <c r="Q19" s="88"/>
      <c r="R19" s="95"/>
      <c r="S19" s="88"/>
      <c r="T19" s="88"/>
      <c r="U19" s="88"/>
      <c r="V19" s="88"/>
    </row>
    <row r="20" spans="1:22" ht="13.5">
      <c r="A20" s="89">
        <f t="shared" si="2"/>
        <v>44312</v>
      </c>
      <c r="B20" s="97"/>
      <c r="C20" s="91">
        <v>845262.4999999998</v>
      </c>
      <c r="D20" s="92">
        <f t="shared" si="0"/>
        <v>0.2167</v>
      </c>
      <c r="E20" s="93">
        <f t="shared" si="3"/>
        <v>183168.38374999995</v>
      </c>
      <c r="F20" s="86">
        <f t="shared" si="1"/>
        <v>123195.51674999986</v>
      </c>
      <c r="G20" s="88"/>
      <c r="H20" s="88"/>
      <c r="I20" s="88"/>
      <c r="J20" s="88"/>
      <c r="K20" s="88"/>
      <c r="L20" s="88"/>
      <c r="M20" s="88"/>
      <c r="N20" s="88"/>
      <c r="O20" s="94"/>
      <c r="P20" s="88"/>
      <c r="Q20" s="88"/>
      <c r="R20" s="95"/>
      <c r="S20" s="88"/>
      <c r="T20" s="88"/>
      <c r="U20" s="88"/>
      <c r="V20" s="88"/>
    </row>
    <row r="21" spans="1:22" ht="13.5">
      <c r="A21" s="89">
        <f t="shared" si="2"/>
        <v>44342</v>
      </c>
      <c r="B21" s="97"/>
      <c r="C21" s="91">
        <v>572167.8999999997</v>
      </c>
      <c r="D21" s="92">
        <f t="shared" si="0"/>
        <v>0.2167</v>
      </c>
      <c r="E21" s="93">
        <f t="shared" si="3"/>
        <v>123988.78392999993</v>
      </c>
      <c r="F21" s="86">
        <f t="shared" si="1"/>
        <v>-793.267180000068</v>
      </c>
      <c r="G21" s="88"/>
      <c r="H21" s="88"/>
      <c r="I21" s="88"/>
      <c r="J21" s="88"/>
      <c r="K21" s="88"/>
      <c r="L21" s="88"/>
      <c r="M21" s="88"/>
      <c r="N21" s="88"/>
      <c r="O21" s="94"/>
      <c r="P21" s="88"/>
      <c r="Q21" s="88"/>
      <c r="R21" s="95"/>
      <c r="S21" s="88"/>
      <c r="T21" s="88"/>
      <c r="U21" s="88"/>
      <c r="V21" s="88"/>
    </row>
    <row r="22" spans="1:22" ht="13.5">
      <c r="A22" s="98" t="s">
        <v>58</v>
      </c>
      <c r="B22" s="99"/>
      <c r="C22" s="100">
        <v>851.8000000000466</v>
      </c>
      <c r="D22" s="101">
        <f t="shared" si="0"/>
        <v>0.2167</v>
      </c>
      <c r="E22" s="102">
        <f t="shared" si="3"/>
        <v>184.5850600000101</v>
      </c>
      <c r="F22" s="103">
        <f t="shared" si="1"/>
        <v>-977.8522400000782</v>
      </c>
      <c r="Q22" s="88"/>
      <c r="R22" s="88"/>
      <c r="S22" s="88"/>
      <c r="T22" s="88"/>
      <c r="U22" s="88"/>
      <c r="V22" s="88"/>
    </row>
    <row r="23" spans="1:22" ht="13.5">
      <c r="A23" s="89" t="s">
        <v>53</v>
      </c>
      <c r="C23" s="91"/>
      <c r="D23" s="92"/>
      <c r="E23" s="86">
        <v>-1018.29</v>
      </c>
      <c r="F23" s="86">
        <f t="shared" si="1"/>
        <v>40.43775999992181</v>
      </c>
      <c r="Q23" s="88"/>
      <c r="R23" s="88"/>
      <c r="S23" s="88"/>
      <c r="T23" s="88"/>
      <c r="U23" s="88"/>
      <c r="V23" s="88"/>
    </row>
    <row r="24" spans="1:22" ht="13.5">
      <c r="A24" s="104"/>
      <c r="C24" s="91"/>
      <c r="D24" s="92"/>
      <c r="E24" s="105"/>
      <c r="F24" s="86"/>
      <c r="Q24" s="88"/>
      <c r="R24" s="88"/>
      <c r="S24" s="88"/>
      <c r="T24" s="88"/>
      <c r="U24" s="88"/>
      <c r="V24" s="88"/>
    </row>
    <row r="25" spans="1:22" ht="13.5">
      <c r="A25" s="106"/>
      <c r="C25" s="107"/>
      <c r="D25" s="108"/>
      <c r="E25" s="86"/>
      <c r="F25" s="86"/>
      <c r="Q25" s="88"/>
      <c r="R25" s="88"/>
      <c r="S25" s="88"/>
      <c r="T25" s="88"/>
      <c r="U25" s="88"/>
      <c r="V25" s="88"/>
    </row>
    <row r="26" spans="1:22" ht="13.5">
      <c r="A26" s="109"/>
      <c r="C26" s="110"/>
      <c r="D26" s="82"/>
      <c r="E26" s="86">
        <f>SUM(E10:E23)</f>
        <v>2415410.4722399996</v>
      </c>
      <c r="F26" s="86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13.5">
      <c r="A27" s="109"/>
      <c r="C27" s="110"/>
      <c r="D27" s="82"/>
      <c r="E27" s="86"/>
      <c r="F27" s="86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ht="13.5">
      <c r="A28" s="111" t="s">
        <v>15</v>
      </c>
      <c r="C28" s="110"/>
      <c r="D28" s="82"/>
      <c r="E28" s="82"/>
      <c r="F28" s="82"/>
      <c r="U28" s="88"/>
      <c r="V28" s="88"/>
    </row>
    <row r="29" spans="1:22" ht="13.5">
      <c r="A29" s="76" t="s">
        <v>22</v>
      </c>
      <c r="C29" s="86">
        <f>F9</f>
        <v>2415450.91</v>
      </c>
      <c r="D29" s="86"/>
      <c r="E29" s="86"/>
      <c r="F29" s="82"/>
      <c r="U29" s="88"/>
      <c r="V29" s="88"/>
    </row>
    <row r="30" spans="3:22" ht="13.5">
      <c r="C30" s="112"/>
      <c r="D30" s="112"/>
      <c r="E30" s="112"/>
      <c r="F30" s="88"/>
      <c r="U30" s="88"/>
      <c r="V30" s="88"/>
    </row>
    <row r="31" spans="1:22" ht="15">
      <c r="A31" s="76" t="s">
        <v>54</v>
      </c>
      <c r="C31" s="113">
        <f>E26</f>
        <v>2415410.4722399996</v>
      </c>
      <c r="D31" s="112"/>
      <c r="E31" s="112"/>
      <c r="U31" s="88"/>
      <c r="V31" s="88"/>
    </row>
    <row r="32" spans="3:5" ht="13.5">
      <c r="C32" s="112"/>
      <c r="D32" s="112"/>
      <c r="E32" s="112"/>
    </row>
    <row r="33" spans="1:5" ht="13.5">
      <c r="A33" s="76" t="s">
        <v>19</v>
      </c>
      <c r="C33" s="114"/>
      <c r="D33" s="112"/>
      <c r="E33" s="112"/>
    </row>
    <row r="34" spans="1:5" ht="14.25" thickBot="1">
      <c r="A34" s="76" t="s">
        <v>55</v>
      </c>
      <c r="C34" s="115">
        <f>C29-C31</f>
        <v>40.437760000582784</v>
      </c>
      <c r="D34" s="116"/>
      <c r="E34" s="112"/>
    </row>
    <row r="35" spans="3:5" ht="14.25" thickTop="1">
      <c r="C35" s="117"/>
      <c r="D35" s="112"/>
      <c r="E35" s="112"/>
    </row>
    <row r="36" spans="1:2" ht="13.5">
      <c r="A36" s="118"/>
      <c r="B36" s="119"/>
    </row>
    <row r="37" spans="1:2" ht="13.5">
      <c r="A37" s="118"/>
      <c r="B37" s="119"/>
    </row>
    <row r="38" spans="1:2" ht="13.5">
      <c r="A38" s="118"/>
      <c r="B38" s="119"/>
    </row>
    <row r="39" ht="13.5">
      <c r="A39" s="11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scale="55" r:id="rId1"/>
  <headerFooter alignWithMargins="0">
    <oddHeader>&amp;RSchedule No. 3
Page 5 of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Strauss</dc:creator>
  <cp:keywords/>
  <dc:description/>
  <cp:lastModifiedBy>Black \ Linda \ E</cp:lastModifiedBy>
  <cp:lastPrinted>2021-10-25T21:47:06Z</cp:lastPrinted>
  <dcterms:created xsi:type="dcterms:W3CDTF">1998-07-15T17:19:44Z</dcterms:created>
  <dcterms:modified xsi:type="dcterms:W3CDTF">2021-10-25T21:49:10Z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