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2021-00401 (2021 KY DSM Program)\Staff Attachments\"/>
    </mc:Choice>
  </mc:AlternateContent>
  <xr:revisionPtr revIDLastSave="0" documentId="13_ncr:1_{F8A793F3-6B78-4B01-84F3-21C9D3E66B85}" xr6:coauthVersionLast="47" xr6:coauthVersionMax="47" xr10:uidLastSave="{00000000-0000-0000-0000-000000000000}"/>
  <bookViews>
    <workbookView xWindow="-28920" yWindow="-120" windowWidth="29040" windowHeight="15840" xr2:uid="{B314FBD6-21DB-4EE4-BAA8-836EDE63E9FE}"/>
  </bookViews>
  <sheets>
    <sheet name="2021" sheetId="1" r:id="rId1"/>
  </sheets>
  <externalReferences>
    <externalReference r:id="rId2"/>
  </externalReferences>
  <definedNames>
    <definedName name="____W.O.R.K.B.O.O.K..C.O.N.T.E.N.T.S____" localSheetId="0">#REF!</definedName>
    <definedName name="____W.O.R.K.B.O.O.K..C.O.N.T.E.N.T.S____">#REF!</definedName>
    <definedName name="_xlnm.Print_Area" localSheetId="0">'2021'!$A$1:$L$100</definedName>
    <definedName name="_xlnm.Print_Titles" localSheetId="0">'2021'!$1:$5</definedName>
    <definedName name="SAPCrosstab1" localSheetId="0">#REF!</definedName>
    <definedName name="SAPCrosstab1">#REF!</definedName>
    <definedName name="SAPCrosstab5">#REF!</definedName>
    <definedName name="tbl_InterestRates">'[1]Interest Rates'!#REF!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E83" i="1"/>
  <c r="D83" i="1"/>
  <c r="G82" i="1"/>
  <c r="G81" i="1"/>
  <c r="G80" i="1"/>
  <c r="F78" i="1"/>
  <c r="E76" i="1"/>
  <c r="D76" i="1"/>
  <c r="G75" i="1"/>
  <c r="G74" i="1"/>
  <c r="G73" i="1"/>
  <c r="G72" i="1"/>
  <c r="G71" i="1"/>
  <c r="G70" i="1"/>
  <c r="G69" i="1"/>
  <c r="G68" i="1"/>
  <c r="G67" i="1"/>
  <c r="G66" i="1"/>
  <c r="G65" i="1"/>
  <c r="G64" i="1"/>
  <c r="G76" i="1" s="1"/>
  <c r="C64" i="1"/>
  <c r="G39" i="1"/>
  <c r="D33" i="1"/>
  <c r="G32" i="1"/>
  <c r="G31" i="1"/>
  <c r="G30" i="1"/>
  <c r="E26" i="1"/>
  <c r="E33" i="1" s="1"/>
  <c r="D26" i="1"/>
  <c r="G25" i="1"/>
  <c r="G24" i="1"/>
  <c r="G23" i="1"/>
  <c r="G22" i="1"/>
  <c r="G21" i="1"/>
  <c r="G20" i="1"/>
  <c r="G19" i="1"/>
  <c r="G18" i="1"/>
  <c r="G17" i="1"/>
  <c r="G16" i="1"/>
  <c r="G15" i="1"/>
  <c r="C15" i="1"/>
  <c r="C65" i="1" s="1"/>
  <c r="G14" i="1"/>
  <c r="G26" i="1" s="1"/>
  <c r="G78" i="1" l="1"/>
  <c r="G79" i="1" s="1"/>
  <c r="G83" i="1" s="1"/>
  <c r="G87" i="1" s="1"/>
  <c r="G95" i="1" s="1"/>
  <c r="G29" i="1"/>
  <c r="G33" i="1" s="1"/>
  <c r="G37" i="1" s="1"/>
  <c r="G45" i="1" s="1"/>
  <c r="G28" i="1"/>
  <c r="C16" i="1"/>
  <c r="C66" i="1" l="1"/>
  <c r="C17" i="1"/>
  <c r="C67" i="1" l="1"/>
  <c r="C18" i="1"/>
  <c r="C19" i="1" l="1"/>
  <c r="C68" i="1"/>
  <c r="C69" i="1" l="1"/>
  <c r="C20" i="1"/>
  <c r="C21" i="1" l="1"/>
  <c r="C70" i="1"/>
  <c r="C71" i="1" l="1"/>
  <c r="C22" i="1"/>
  <c r="C72" i="1" l="1"/>
  <c r="C23" i="1"/>
  <c r="C73" i="1" l="1"/>
  <c r="C24" i="1"/>
  <c r="C74" i="1" l="1"/>
  <c r="C25" i="1"/>
  <c r="C75" i="1" l="1"/>
  <c r="C30" i="1"/>
  <c r="B28" i="1"/>
  <c r="B7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BuildAdmin</author>
    <author>Mark  Martin</author>
  </authors>
  <commentList>
    <comment ref="D7" authorId="0" shapeId="0" xr:uid="{3C34FF4E-6F40-4BE2-9606-79DF599F752B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DSMRC Recoveries &amp; Sales tab
W:\Rate Administration\5-Jurisdictional Files\Kentucky\DSM\2014
DSM Recoveries and Volume FY2013
DSM Recoveries and Volume FY2014
Created in Excel Analysis</t>
        </r>
      </text>
    </comment>
    <comment ref="E7" authorId="0" shapeId="0" xr:uid="{52265515-053F-4BAD-9538-06CDD7F51239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DSMRC Cost tab
W:\Rate Administration\5-Jurisdictional Files\Kentucky\DSM\2014\Atmos Care Report(s)
2014 Atmos Energy (KY) Cares Monthly Report 2014.10.24
Provided by Mark Martin</t>
        </r>
      </text>
    </comment>
    <comment ref="F7" authorId="0" shapeId="0" xr:uid="{480FCB7C-8CE1-439D-82DF-AD0F42F08AD2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DIA + DLSA Revenue tab
W:\Rate Administration\5-Jurisdictional Files\Kentucky\DSM\2014
2014 Demand Side Management Incentive Adjustment
Provided by Mark Martin</t>
        </r>
      </text>
    </comment>
    <comment ref="D58" authorId="0" shapeId="0" xr:uid="{150F183D-FC37-4730-86F2-E6D85AEB4049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DSMRC Recoveries &amp; Sales tab
W:\Rate Administration\5-Jurisdictional Files\Kentucky\DSM\2014
DSM Recoveries and Volume FY2013
DSM Recoveries and Volume FY2014
Created in Excel Analysis</t>
        </r>
      </text>
    </comment>
    <comment ref="E58" authorId="0" shapeId="0" xr:uid="{2F0E7E19-F56E-4626-A6FB-7AB4B4053D77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DSMRC Cost tab
W:\Rate Administration\5-Jurisdictional Files\Kentucky\DSM\2014\Atmos Care Report(s)
2014 Atmos Energy (KY) Cares Monthly Report 2014.10.24
Provided by Mark Martin</t>
        </r>
      </text>
    </comment>
    <comment ref="F58" authorId="0" shapeId="0" xr:uid="{AC26D9A1-69C6-44FD-8230-5B584B32F9F8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DIA + DLSA Revenue tab
W:\Rate Administration\5-Jurisdictional Files\Kentucky\DSM\2014
2014 Demand Side Management Incentive Adjustment
Provided by Mark Martin</t>
        </r>
      </text>
    </comment>
    <comment ref="G62" authorId="0" shapeId="0" xr:uid="{EF1B1765-4A57-4710-AE29-2E2BEDA0D63D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6" authorId="0" shapeId="0" xr:uid="{02B97B43-B6E5-4D06-89EF-C16DF8A656E2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Commercial column:
Annual DSM Incentive Adjustment + DSM Lost Sales Adjustment</t>
        </r>
      </text>
    </comment>
    <comment ref="G89" authorId="1" shapeId="0" xr:uid="{19ED6CBC-8EBB-49BC-B36C-9EB71ED79695}">
      <text>
        <r>
          <rPr>
            <b/>
            <sz val="9"/>
            <color indexed="81"/>
            <rFont val="Tahoma"/>
            <family val="2"/>
          </rPr>
          <t>Mark  Martin:</t>
        </r>
        <r>
          <rPr>
            <sz val="9"/>
            <color indexed="81"/>
            <rFont val="Tahoma"/>
            <family val="2"/>
          </rPr>
          <t xml:space="preserve">
Commercial program ended with May 2018 PSC Order.</t>
        </r>
      </text>
    </comment>
  </commentList>
</comments>
</file>

<file path=xl/sharedStrings.xml><?xml version="1.0" encoding="utf-8"?>
<sst xmlns="http://schemas.openxmlformats.org/spreadsheetml/2006/main" count="62" uniqueCount="38">
  <si>
    <t>ATMOS ENERGY CORPORATION</t>
  </si>
  <si>
    <t>Kentucky/Mid-States Division</t>
  </si>
  <si>
    <t>DSM Balancing Adjustment</t>
  </si>
  <si>
    <t>DSMRC = DCRC + DLSA + DIA + DBA</t>
  </si>
  <si>
    <t>G-1 Residental</t>
  </si>
  <si>
    <t>(a)</t>
  </si>
  <si>
    <t>(b)</t>
  </si>
  <si>
    <t>(c)</t>
  </si>
  <si>
    <t>(d)</t>
  </si>
  <si>
    <t>Under/(Over)</t>
  </si>
  <si>
    <t>DSMRC</t>
  </si>
  <si>
    <t>DIA + DLSA</t>
  </si>
  <si>
    <t>Recoveries</t>
  </si>
  <si>
    <t>Costs</t>
  </si>
  <si>
    <t>Revenue</t>
  </si>
  <si>
    <t>Balance</t>
  </si>
  <si>
    <t>Previous DBA Balancing Adjustment</t>
  </si>
  <si>
    <t>Total Residential DSMRC Balance</t>
  </si>
  <si>
    <t>Oct 21 -Apr 22</t>
  </si>
  <si>
    <t>Adjusted Total Residential DSMRC Balance</t>
  </si>
  <si>
    <t xml:space="preserve">Annual Expected Residential Sales (Mcf) </t>
  </si>
  <si>
    <t>DBA = DSM Balancing Adjustment</t>
  </si>
  <si>
    <t>DCRC = DSM Cost Recovery - Current</t>
  </si>
  <si>
    <t>DLSA = DSM Lost Sales Adjustment</t>
  </si>
  <si>
    <t>DIA = DSM Incentive Adjustment</t>
  </si>
  <si>
    <t>DSMRC Residential Rate G-1</t>
  </si>
  <si>
    <t>Notes:</t>
  </si>
  <si>
    <t>This schedule includes the balance carry forward prior to Sep-20 and activity from Sep-20 through Sep-21 (Lines 1-19)</t>
  </si>
  <si>
    <t>Estimated expenses is based on a two year average from 2019 and 2020 filing. (Line 21)</t>
  </si>
  <si>
    <t>The DCRC is based on cost recovery of $108,000 which is based on an average of 36 homes weatherized in 2020 and 2021 ( $ 3,000 x 36) (Line 28)</t>
  </si>
  <si>
    <t>This schedule assumes no billings from October 2021 through April 2023 (Lines 20 and 21, Column a)</t>
  </si>
  <si>
    <t>G-1 Commercial</t>
  </si>
  <si>
    <t>Total Commercial DSMRC Balance</t>
  </si>
  <si>
    <t xml:space="preserve">Annual Expected Commercial Sales (Mcf) </t>
  </si>
  <si>
    <t>DSMRC Commercial Rate G-1</t>
  </si>
  <si>
    <t>This schedule includes the balance carry forward prior to Sep-20 and activity from Sep-20 through Sep-21 (Lines 42-60)</t>
  </si>
  <si>
    <t>This schedule assumes no refund activity from October 2021 through April 2023 (Lines 61 and 62, Column a)</t>
  </si>
  <si>
    <t>May 22 - Apr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</si>
</sst>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_(* #,##0.0000_);_(* \(#,##0.0000\);_(* &quot;-&quot;??_);_(@_)"/>
    <numFmt numFmtId="167" formatCode="###,000"/>
    <numFmt numFmtId="168" formatCode="#,##0.00;\-#,##0.00;#,##0.00"/>
  </numFmts>
  <fonts count="16" x14ac:knownFonts="1"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sz val="11"/>
      <name val="Calibri"/>
      <family val="2"/>
      <scheme val="minor"/>
    </font>
    <font>
      <sz val="11"/>
      <color rgb="FF0000FF"/>
      <name val="Arial"/>
      <family val="2"/>
    </font>
    <font>
      <b/>
      <u val="singleAccounting"/>
      <sz val="11"/>
      <name val="Arial"/>
      <family val="2"/>
    </font>
    <font>
      <sz val="8"/>
      <color rgb="FF000000"/>
      <name val="Verdana"/>
      <family val="2"/>
    </font>
    <font>
      <sz val="11"/>
      <color rgb="FF00000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2" borderId="0" applyNumberFormat="0" applyBorder="0" applyAlignment="0" applyProtection="0"/>
    <xf numFmtId="167" fontId="10" fillId="0" borderId="4" applyNumberFormat="0" applyAlignment="0" applyProtection="0">
      <alignment horizontal="right" vertical="center" indent="1"/>
    </xf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7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17" fontId="6" fillId="0" borderId="0" xfId="0" applyNumberFormat="1" applyFont="1"/>
    <xf numFmtId="7" fontId="3" fillId="0" borderId="0" xfId="2" applyNumberFormat="1" applyFont="1" applyFill="1"/>
    <xf numFmtId="44" fontId="3" fillId="0" borderId="0" xfId="3" applyNumberFormat="1" applyFont="1" applyFill="1"/>
    <xf numFmtId="43" fontId="3" fillId="0" borderId="0" xfId="1" applyFont="1" applyFill="1"/>
    <xf numFmtId="44" fontId="3" fillId="0" borderId="0" xfId="0" applyNumberFormat="1" applyFont="1"/>
    <xf numFmtId="17" fontId="3" fillId="0" borderId="0" xfId="0" applyNumberFormat="1" applyFont="1"/>
    <xf numFmtId="7" fontId="3" fillId="0" borderId="0" xfId="1" applyNumberFormat="1" applyFont="1" applyFill="1"/>
    <xf numFmtId="7" fontId="3" fillId="0" borderId="1" xfId="2" applyNumberFormat="1" applyFont="1" applyFill="1" applyBorder="1"/>
    <xf numFmtId="44" fontId="7" fillId="0" borderId="1" xfId="3" applyNumberFormat="1" applyFont="1" applyFill="1" applyBorder="1"/>
    <xf numFmtId="44" fontId="3" fillId="0" borderId="1" xfId="2" applyFont="1" applyFill="1" applyBorder="1"/>
    <xf numFmtId="164" fontId="3" fillId="0" borderId="0" xfId="1" applyNumberFormat="1" applyFont="1" applyFill="1"/>
    <xf numFmtId="0" fontId="3" fillId="0" borderId="0" xfId="0" quotePrefix="1" applyFont="1"/>
    <xf numFmtId="10" fontId="8" fillId="0" borderId="0" xfId="0" applyNumberFormat="1" applyFont="1"/>
    <xf numFmtId="44" fontId="3" fillId="0" borderId="2" xfId="2" applyFont="1" applyFill="1" applyBorder="1"/>
    <xf numFmtId="7" fontId="3" fillId="0" borderId="0" xfId="2" applyNumberFormat="1" applyFont="1" applyFill="1" applyBorder="1"/>
    <xf numFmtId="0" fontId="3" fillId="0" borderId="0" xfId="0" applyFont="1" applyAlignment="1">
      <alignment horizontal="right"/>
    </xf>
    <xf numFmtId="7" fontId="3" fillId="0" borderId="0" xfId="0" applyNumberFormat="1" applyFont="1"/>
    <xf numFmtId="7" fontId="3" fillId="0" borderId="2" xfId="0" applyNumberFormat="1" applyFont="1" applyBorder="1"/>
    <xf numFmtId="7" fontId="3" fillId="0" borderId="2" xfId="2" applyNumberFormat="1" applyFont="1" applyFill="1" applyBorder="1"/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165" fontId="3" fillId="0" borderId="3" xfId="0" applyNumberFormat="1" applyFont="1" applyBorder="1"/>
    <xf numFmtId="166" fontId="3" fillId="0" borderId="0" xfId="1" applyNumberFormat="1" applyFont="1" applyFill="1"/>
    <xf numFmtId="43" fontId="9" fillId="0" borderId="0" xfId="1" applyFont="1" applyFill="1"/>
    <xf numFmtId="43" fontId="4" fillId="0" borderId="0" xfId="1" applyFont="1" applyFill="1"/>
    <xf numFmtId="0" fontId="3" fillId="0" borderId="0" xfId="1" applyNumberFormat="1" applyFont="1" applyFill="1"/>
    <xf numFmtId="168" fontId="11" fillId="0" borderId="0" xfId="4" applyNumberFormat="1" applyFont="1" applyBorder="1" applyAlignment="1"/>
    <xf numFmtId="7" fontId="7" fillId="0" borderId="1" xfId="3" applyNumberFormat="1" applyFont="1" applyFill="1" applyBorder="1"/>
    <xf numFmtId="10" fontId="3" fillId="0" borderId="0" xfId="0" applyNumberFormat="1" applyFont="1"/>
    <xf numFmtId="0" fontId="3" fillId="0" borderId="0" xfId="0" applyFont="1" applyAlignment="1">
      <alignment horizontal="left"/>
    </xf>
  </cellXfs>
  <cellStyles count="5">
    <cellStyle name="Comma" xfId="1" builtinId="3"/>
    <cellStyle name="Currency" xfId="2" builtinId="4"/>
    <cellStyle name="Good" xfId="3" builtinId="26"/>
    <cellStyle name="Normal" xfId="0" builtinId="0"/>
    <cellStyle name="SAPDataCell" xfId="4" xr:uid="{D00DF817-E083-414A-815F-E6B2485A4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dministration/5-Jurisdictional%20Files/Kentucky/DSM/2021/Data%20Request%20Response/Balancing%20Adjustment_Sep%202020%20-%20Sep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Instructions"/>
      <sheetName val="DLSA"/>
      <sheetName val="2021"/>
      <sheetName val="DSMRC Costs"/>
      <sheetName val="DSMRC Recoveries &amp; Sales"/>
      <sheetName val="FICA Recoveries"/>
      <sheetName val="DIA + DLSA Revenue"/>
      <sheetName val="Interest Rates"/>
      <sheetName val="Prior"/>
      <sheetName val="Sheet1"/>
      <sheetName val="Commercial Analysis"/>
      <sheetName val="Residential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D056-39C4-4E0D-9726-FC5FA17CEB79}">
  <dimension ref="A1:M99"/>
  <sheetViews>
    <sheetView showGridLines="0" tabSelected="1" view="pageBreakPreview" zoomScale="87" zoomScaleNormal="100" zoomScaleSheetLayoutView="87" zoomScalePageLayoutView="70" workbookViewId="0"/>
  </sheetViews>
  <sheetFormatPr defaultColWidth="13" defaultRowHeight="14.25" x14ac:dyDescent="0.2"/>
  <cols>
    <col min="1" max="1" width="13" style="1"/>
    <col min="2" max="4" width="13" style="2"/>
    <col min="5" max="5" width="14" style="2" bestFit="1" customWidth="1"/>
    <col min="6" max="6" width="13" style="2"/>
    <col min="7" max="7" width="14" style="2" bestFit="1" customWidth="1"/>
    <col min="8" max="16384" width="13" style="2"/>
  </cols>
  <sheetData>
    <row r="1" spans="1:11" x14ac:dyDescent="0.2">
      <c r="B1" s="38" t="s">
        <v>0</v>
      </c>
      <c r="C1" s="38"/>
      <c r="D1" s="38"/>
      <c r="E1" s="38"/>
      <c r="F1" s="38"/>
      <c r="G1" s="38"/>
    </row>
    <row r="2" spans="1:11" x14ac:dyDescent="0.2">
      <c r="B2" s="3" t="s">
        <v>1</v>
      </c>
      <c r="C2" s="3"/>
      <c r="D2" s="3"/>
      <c r="E2" s="3"/>
      <c r="F2" s="3"/>
      <c r="G2" s="3"/>
    </row>
    <row r="3" spans="1:11" x14ac:dyDescent="0.2">
      <c r="B3" s="38" t="s">
        <v>2</v>
      </c>
      <c r="C3" s="38"/>
      <c r="D3" s="38"/>
      <c r="E3" s="38"/>
      <c r="F3" s="38"/>
      <c r="G3" s="38"/>
    </row>
    <row r="5" spans="1:11" ht="15" x14ac:dyDescent="0.25">
      <c r="B5" s="4" t="s">
        <v>3</v>
      </c>
    </row>
    <row r="7" spans="1:11" ht="15" x14ac:dyDescent="0.25">
      <c r="B7" s="4" t="s">
        <v>4</v>
      </c>
      <c r="D7" s="1" t="s">
        <v>5</v>
      </c>
      <c r="E7" s="1" t="s">
        <v>6</v>
      </c>
      <c r="F7" s="1" t="s">
        <v>7</v>
      </c>
      <c r="G7" s="5" t="s">
        <v>8</v>
      </c>
    </row>
    <row r="8" spans="1:11" x14ac:dyDescent="0.2">
      <c r="G8" s="1" t="s">
        <v>9</v>
      </c>
    </row>
    <row r="9" spans="1:11" x14ac:dyDescent="0.2">
      <c r="D9" s="1" t="s">
        <v>10</v>
      </c>
      <c r="E9" s="1" t="s">
        <v>10</v>
      </c>
      <c r="F9" s="1" t="s">
        <v>11</v>
      </c>
      <c r="G9" s="1" t="s">
        <v>10</v>
      </c>
    </row>
    <row r="10" spans="1:11" x14ac:dyDescent="0.2">
      <c r="D10" s="6" t="s">
        <v>12</v>
      </c>
      <c r="E10" s="6" t="s">
        <v>13</v>
      </c>
      <c r="F10" s="6" t="s">
        <v>14</v>
      </c>
      <c r="G10" s="6" t="s">
        <v>15</v>
      </c>
    </row>
    <row r="11" spans="1:11" x14ac:dyDescent="0.2">
      <c r="D11" s="6"/>
      <c r="E11" s="6"/>
      <c r="F11" s="6"/>
      <c r="G11" s="6"/>
    </row>
    <row r="12" spans="1:11" x14ac:dyDescent="0.2">
      <c r="A12" s="1">
        <v>1</v>
      </c>
      <c r="B12" s="2" t="s">
        <v>16</v>
      </c>
      <c r="D12" s="6"/>
      <c r="E12" s="6"/>
      <c r="F12" s="6"/>
      <c r="G12" s="7">
        <v>-140650.46999999997</v>
      </c>
    </row>
    <row r="13" spans="1:11" ht="12.95" customHeight="1" x14ac:dyDescent="0.2">
      <c r="A13" s="1">
        <v>2</v>
      </c>
      <c r="D13" s="6"/>
      <c r="E13" s="6"/>
      <c r="F13" s="6"/>
      <c r="G13" s="8"/>
    </row>
    <row r="14" spans="1:11" x14ac:dyDescent="0.2">
      <c r="A14" s="1">
        <v>3</v>
      </c>
      <c r="C14" s="9">
        <v>44075</v>
      </c>
      <c r="D14" s="10">
        <v>573.9</v>
      </c>
      <c r="E14" s="11">
        <v>14445.71</v>
      </c>
      <c r="F14" s="10">
        <v>-12.151557863078351</v>
      </c>
      <c r="G14" s="10">
        <f>SUM(D14:F14)</f>
        <v>15007.45844213692</v>
      </c>
      <c r="I14" s="12"/>
      <c r="J14" s="12"/>
      <c r="K14" s="13"/>
    </row>
    <row r="15" spans="1:11" x14ac:dyDescent="0.2">
      <c r="A15" s="1">
        <v>4</v>
      </c>
      <c r="C15" s="14">
        <f>EDATE(C14,1)</f>
        <v>44105</v>
      </c>
      <c r="D15" s="10">
        <v>1067.18</v>
      </c>
      <c r="E15" s="11">
        <v>5802.34</v>
      </c>
      <c r="F15" s="10">
        <v>-37.626834175105614</v>
      </c>
      <c r="G15" s="10">
        <f>SUM(D15:F15)</f>
        <v>6831.8931658248948</v>
      </c>
      <c r="I15" s="12"/>
      <c r="J15" s="12"/>
      <c r="K15" s="13"/>
    </row>
    <row r="16" spans="1:11" x14ac:dyDescent="0.2">
      <c r="A16" s="1">
        <v>5</v>
      </c>
      <c r="C16" s="14">
        <f t="shared" ref="C16:C25" si="0">EDATE(C15,1)</f>
        <v>44136</v>
      </c>
      <c r="D16" s="10">
        <v>2619.9500000000003</v>
      </c>
      <c r="E16" s="11">
        <v>5596.61</v>
      </c>
      <c r="F16" s="10">
        <v>-121.28589851598453</v>
      </c>
      <c r="G16" s="10">
        <f t="shared" ref="G16:G22" si="1">SUM(D16:F16)</f>
        <v>8095.2741014840149</v>
      </c>
      <c r="I16" s="12"/>
      <c r="J16" s="12"/>
      <c r="K16" s="13"/>
    </row>
    <row r="17" spans="1:13" x14ac:dyDescent="0.2">
      <c r="A17" s="1">
        <v>6</v>
      </c>
      <c r="C17" s="14">
        <f t="shared" si="0"/>
        <v>44166</v>
      </c>
      <c r="D17" s="10">
        <v>5888.28</v>
      </c>
      <c r="E17" s="11">
        <v>0</v>
      </c>
      <c r="F17" s="10">
        <v>-278.51498426028928</v>
      </c>
      <c r="G17" s="10">
        <f t="shared" si="1"/>
        <v>5609.7650157397102</v>
      </c>
      <c r="I17" s="12"/>
      <c r="J17" s="12"/>
      <c r="K17" s="13"/>
    </row>
    <row r="18" spans="1:13" x14ac:dyDescent="0.2">
      <c r="A18" s="1">
        <v>7</v>
      </c>
      <c r="C18" s="14">
        <f t="shared" si="0"/>
        <v>44197</v>
      </c>
      <c r="D18" s="10">
        <v>-762.51</v>
      </c>
      <c r="E18" s="11">
        <v>2956.94</v>
      </c>
      <c r="F18" s="10">
        <v>-3.6829477355517239</v>
      </c>
      <c r="G18" s="10">
        <f t="shared" si="1"/>
        <v>2190.7470522644485</v>
      </c>
      <c r="I18" s="12"/>
      <c r="J18" s="12"/>
      <c r="K18" s="13"/>
    </row>
    <row r="19" spans="1:13" x14ac:dyDescent="0.2">
      <c r="A19" s="1">
        <v>8</v>
      </c>
      <c r="C19" s="14">
        <f t="shared" si="0"/>
        <v>44228</v>
      </c>
      <c r="D19" s="10">
        <v>-10999.6</v>
      </c>
      <c r="E19" s="11">
        <v>2558.6799999999998</v>
      </c>
      <c r="F19" s="10">
        <v>-431.88044196820823</v>
      </c>
      <c r="G19" s="10">
        <f t="shared" si="1"/>
        <v>-8872.8004419682075</v>
      </c>
      <c r="I19" s="12"/>
      <c r="J19" s="12"/>
      <c r="K19" s="13"/>
    </row>
    <row r="20" spans="1:13" x14ac:dyDescent="0.2">
      <c r="A20" s="1">
        <v>9</v>
      </c>
      <c r="C20" s="14">
        <f t="shared" si="0"/>
        <v>44256</v>
      </c>
      <c r="D20" s="10">
        <v>-9046.94</v>
      </c>
      <c r="E20" s="11">
        <v>4252.3500000000004</v>
      </c>
      <c r="F20" s="10">
        <v>-355.23758408154549</v>
      </c>
      <c r="G20" s="10">
        <f t="shared" si="1"/>
        <v>-5149.8275840815459</v>
      </c>
      <c r="I20" s="12"/>
      <c r="J20" s="12"/>
      <c r="K20" s="13"/>
    </row>
    <row r="21" spans="1:13" x14ac:dyDescent="0.2">
      <c r="A21" s="1">
        <v>10</v>
      </c>
      <c r="C21" s="14">
        <f t="shared" si="0"/>
        <v>44287</v>
      </c>
      <c r="D21" s="10">
        <v>-4354.4800000000005</v>
      </c>
      <c r="E21" s="11">
        <v>3000</v>
      </c>
      <c r="F21" s="10">
        <v>-171.48884445057999</v>
      </c>
      <c r="G21" s="10">
        <f t="shared" si="1"/>
        <v>-1525.9688444505805</v>
      </c>
      <c r="I21" s="12"/>
      <c r="J21" s="12"/>
      <c r="K21" s="13"/>
      <c r="M21" s="13"/>
    </row>
    <row r="22" spans="1:13" x14ac:dyDescent="0.2">
      <c r="A22" s="1">
        <v>11</v>
      </c>
      <c r="C22" s="14">
        <f t="shared" si="0"/>
        <v>44317</v>
      </c>
      <c r="D22" s="10">
        <v>-2275.7400000000002</v>
      </c>
      <c r="E22" s="11">
        <v>1569.23</v>
      </c>
      <c r="F22" s="10">
        <v>-89.883082820195554</v>
      </c>
      <c r="G22" s="10">
        <f t="shared" si="1"/>
        <v>-796.39308282019579</v>
      </c>
      <c r="I22" s="12"/>
      <c r="J22" s="12"/>
      <c r="K22" s="13"/>
      <c r="M22" s="13"/>
    </row>
    <row r="23" spans="1:13" x14ac:dyDescent="0.2">
      <c r="A23" s="1">
        <v>12</v>
      </c>
      <c r="C23" s="14">
        <f t="shared" si="0"/>
        <v>44348</v>
      </c>
      <c r="D23" s="10">
        <v>-1234.54</v>
      </c>
      <c r="E23" s="11">
        <v>5738.38</v>
      </c>
      <c r="F23" s="10">
        <v>-49.303712853560874</v>
      </c>
      <c r="G23" s="10">
        <f>SUM(D23:F23)</f>
        <v>4454.5362871464395</v>
      </c>
      <c r="I23" s="12"/>
      <c r="J23" s="12"/>
      <c r="K23" s="13"/>
      <c r="M23" s="13"/>
    </row>
    <row r="24" spans="1:13" x14ac:dyDescent="0.2">
      <c r="A24" s="1">
        <v>13</v>
      </c>
      <c r="C24" s="14">
        <f t="shared" si="0"/>
        <v>44378</v>
      </c>
      <c r="D24" s="10">
        <v>-857.73</v>
      </c>
      <c r="E24" s="11">
        <v>12000</v>
      </c>
      <c r="F24" s="10">
        <v>-34.675590594748726</v>
      </c>
      <c r="G24" s="10">
        <f>SUM(D24:F24)</f>
        <v>11107.594409405252</v>
      </c>
      <c r="I24" s="12"/>
      <c r="J24" s="12"/>
      <c r="K24" s="13"/>
      <c r="M24" s="13"/>
    </row>
    <row r="25" spans="1:13" x14ac:dyDescent="0.2">
      <c r="A25" s="1">
        <v>14</v>
      </c>
      <c r="C25" s="14">
        <f t="shared" si="0"/>
        <v>44409</v>
      </c>
      <c r="D25" s="10">
        <v>-733.38</v>
      </c>
      <c r="E25" s="11">
        <v>7347.41</v>
      </c>
      <c r="F25" s="10">
        <v>-30.425820681150487</v>
      </c>
      <c r="G25" s="10">
        <f>SUM(D25:F25)</f>
        <v>6583.6041793188497</v>
      </c>
      <c r="I25" s="12"/>
      <c r="J25" s="15"/>
      <c r="K25" s="13"/>
      <c r="M25" s="13"/>
    </row>
    <row r="26" spans="1:13" ht="15" x14ac:dyDescent="0.25">
      <c r="A26" s="1">
        <v>15</v>
      </c>
      <c r="D26" s="16">
        <f>SUM(D14:D25)</f>
        <v>-20115.610000000004</v>
      </c>
      <c r="E26" s="17">
        <f>SUM(E14:E25)</f>
        <v>65267.649999999994</v>
      </c>
      <c r="F26" s="18">
        <v>-1616.1572999999989</v>
      </c>
      <c r="G26" s="16">
        <f>SUM(G12:G25)</f>
        <v>-97114.58729999997</v>
      </c>
      <c r="J26" s="19"/>
    </row>
    <row r="27" spans="1:13" ht="5.25" customHeight="1" x14ac:dyDescent="0.2">
      <c r="A27" s="1">
        <v>16</v>
      </c>
      <c r="D27" s="12"/>
      <c r="E27" s="12"/>
      <c r="F27" s="12"/>
      <c r="G27" s="12"/>
    </row>
    <row r="28" spans="1:13" x14ac:dyDescent="0.2">
      <c r="A28" s="1">
        <v>17</v>
      </c>
      <c r="B28" s="20" t="str">
        <f>CONCATENATE("Annual Average Commercial Paper Rate at ",TEXT(EDATE(C25,1), "MMMM YYYY"))</f>
        <v>Annual Average Commercial Paper Rate at September 2021</v>
      </c>
      <c r="F28" s="21">
        <v>1E-3</v>
      </c>
      <c r="G28" s="22">
        <f>ROUND(G26*F28,2)</f>
        <v>-97.11</v>
      </c>
    </row>
    <row r="29" spans="1:13" x14ac:dyDescent="0.2">
      <c r="A29" s="1">
        <v>18</v>
      </c>
      <c r="B29" s="2" t="s">
        <v>17</v>
      </c>
      <c r="G29" s="23">
        <f>SUM(G26:G28)</f>
        <v>-97211.697299999971</v>
      </c>
    </row>
    <row r="30" spans="1:13" x14ac:dyDescent="0.2">
      <c r="A30" s="1">
        <v>19</v>
      </c>
      <c r="C30" s="14">
        <f>EDATE(C25,1)</f>
        <v>44440</v>
      </c>
      <c r="D30" s="10">
        <v>-843.54</v>
      </c>
      <c r="E30" s="23">
        <v>10660.75</v>
      </c>
      <c r="G30" s="23">
        <f>SUM(D30:F30)</f>
        <v>9817.2099999999991</v>
      </c>
    </row>
    <row r="31" spans="1:13" x14ac:dyDescent="0.2">
      <c r="A31" s="1">
        <v>20</v>
      </c>
      <c r="C31" s="24" t="s">
        <v>18</v>
      </c>
      <c r="D31" s="25">
        <v>0</v>
      </c>
      <c r="E31" s="25">
        <v>0</v>
      </c>
      <c r="G31" s="23">
        <f t="shared" ref="G31:G32" si="2">SUM(D31:F31)</f>
        <v>0</v>
      </c>
    </row>
    <row r="32" spans="1:13" ht="14.65" customHeight="1" x14ac:dyDescent="0.2">
      <c r="A32" s="1">
        <v>21</v>
      </c>
      <c r="C32" s="24" t="s">
        <v>37</v>
      </c>
      <c r="D32" s="26">
        <v>0</v>
      </c>
      <c r="E32" s="26">
        <v>100311.80500000001</v>
      </c>
      <c r="G32" s="27">
        <f t="shared" si="2"/>
        <v>100311.80500000001</v>
      </c>
    </row>
    <row r="33" spans="1:11" ht="14.65" customHeight="1" x14ac:dyDescent="0.2">
      <c r="A33" s="1">
        <v>22</v>
      </c>
      <c r="B33" s="2" t="s">
        <v>19</v>
      </c>
      <c r="D33" s="25">
        <f>SUM(D30:D32)</f>
        <v>-843.54</v>
      </c>
      <c r="E33" s="13">
        <f>SUM(E26,E30:E32)</f>
        <v>176240.20500000002</v>
      </c>
      <c r="G33" s="23">
        <f>SUM(G29:G32)</f>
        <v>12917.317700000029</v>
      </c>
    </row>
    <row r="34" spans="1:11" ht="14.65" customHeight="1" x14ac:dyDescent="0.2">
      <c r="A34" s="1">
        <v>23</v>
      </c>
    </row>
    <row r="35" spans="1:11" ht="14.65" customHeight="1" x14ac:dyDescent="0.2">
      <c r="A35" s="1">
        <v>24</v>
      </c>
      <c r="B35" s="2" t="s">
        <v>20</v>
      </c>
      <c r="E35" s="13"/>
      <c r="F35" s="13"/>
      <c r="G35" s="19">
        <v>8795048.6999999993</v>
      </c>
    </row>
    <row r="36" spans="1:11" ht="14.65" customHeight="1" x14ac:dyDescent="0.2">
      <c r="A36" s="1">
        <v>25</v>
      </c>
    </row>
    <row r="37" spans="1:11" ht="14.65" customHeight="1" x14ac:dyDescent="0.2">
      <c r="A37" s="1">
        <v>26</v>
      </c>
      <c r="B37" s="2" t="s">
        <v>21</v>
      </c>
      <c r="G37" s="28">
        <f>ROUND(G33/G35,4)</f>
        <v>1.5E-3</v>
      </c>
    </row>
    <row r="38" spans="1:11" ht="14.65" customHeight="1" x14ac:dyDescent="0.2">
      <c r="A38" s="1">
        <v>27</v>
      </c>
      <c r="G38" s="28"/>
    </row>
    <row r="39" spans="1:11" ht="14.65" customHeight="1" x14ac:dyDescent="0.2">
      <c r="A39" s="1">
        <v>28</v>
      </c>
      <c r="B39" s="2" t="s">
        <v>22</v>
      </c>
      <c r="D39" s="25"/>
      <c r="G39" s="28">
        <f>ROUND((108000/G35),4)</f>
        <v>1.23E-2</v>
      </c>
    </row>
    <row r="40" spans="1:11" ht="14.65" customHeight="1" x14ac:dyDescent="0.2">
      <c r="A40" s="1">
        <v>29</v>
      </c>
      <c r="G40" s="28"/>
    </row>
    <row r="41" spans="1:11" ht="14.65" customHeight="1" x14ac:dyDescent="0.2">
      <c r="A41" s="1">
        <v>30</v>
      </c>
      <c r="B41" s="2" t="s">
        <v>23</v>
      </c>
      <c r="G41" s="28">
        <v>1E-4</v>
      </c>
    </row>
    <row r="42" spans="1:11" ht="14.65" customHeight="1" x14ac:dyDescent="0.2">
      <c r="A42" s="1">
        <v>31</v>
      </c>
      <c r="B42" s="29"/>
      <c r="C42" s="29"/>
      <c r="G42" s="28"/>
    </row>
    <row r="43" spans="1:11" ht="14.65" customHeight="1" x14ac:dyDescent="0.2">
      <c r="A43" s="1">
        <v>32</v>
      </c>
      <c r="B43" s="2" t="s">
        <v>24</v>
      </c>
      <c r="G43" s="28">
        <v>0</v>
      </c>
    </row>
    <row r="44" spans="1:11" ht="14.65" customHeight="1" x14ac:dyDescent="0.2">
      <c r="A44" s="1">
        <v>33</v>
      </c>
      <c r="G44" s="28"/>
    </row>
    <row r="45" spans="1:11" ht="14.65" customHeight="1" thickBot="1" x14ac:dyDescent="0.25">
      <c r="A45" s="1">
        <v>34</v>
      </c>
      <c r="B45" s="2" t="s">
        <v>25</v>
      </c>
      <c r="G45" s="30">
        <f>SUM(G37:G44)</f>
        <v>1.3899999999999999E-2</v>
      </c>
      <c r="K45" s="31"/>
    </row>
    <row r="46" spans="1:11" ht="15" thickTop="1" x14ac:dyDescent="0.2">
      <c r="A46" s="1">
        <v>35</v>
      </c>
    </row>
    <row r="47" spans="1:11" x14ac:dyDescent="0.2">
      <c r="A47" s="1">
        <v>36</v>
      </c>
    </row>
    <row r="48" spans="1:11" ht="19.5" x14ac:dyDescent="0.55000000000000004">
      <c r="A48" s="1">
        <v>37</v>
      </c>
      <c r="B48" s="32" t="s">
        <v>26</v>
      </c>
    </row>
    <row r="49" spans="1:11" ht="15" x14ac:dyDescent="0.25">
      <c r="A49" s="1">
        <v>38</v>
      </c>
      <c r="B49" s="33" t="s">
        <v>27</v>
      </c>
    </row>
    <row r="50" spans="1:11" ht="15" x14ac:dyDescent="0.25">
      <c r="A50" s="1">
        <v>39</v>
      </c>
      <c r="B50" s="33" t="s">
        <v>28</v>
      </c>
    </row>
    <row r="51" spans="1:11" ht="15" x14ac:dyDescent="0.25">
      <c r="A51" s="1">
        <v>40</v>
      </c>
      <c r="B51" s="33" t="s">
        <v>29</v>
      </c>
    </row>
    <row r="52" spans="1:11" ht="15" x14ac:dyDescent="0.25">
      <c r="A52" s="1">
        <v>41</v>
      </c>
      <c r="B52" s="33" t="s">
        <v>30</v>
      </c>
    </row>
    <row r="57" spans="1:11" x14ac:dyDescent="0.2">
      <c r="A57" s="2"/>
    </row>
    <row r="58" spans="1:11" ht="15" x14ac:dyDescent="0.25">
      <c r="B58" s="4" t="s">
        <v>31</v>
      </c>
      <c r="D58" s="1" t="s">
        <v>5</v>
      </c>
      <c r="E58" s="1" t="s">
        <v>6</v>
      </c>
      <c r="F58" s="1" t="s">
        <v>7</v>
      </c>
      <c r="G58" s="5" t="s">
        <v>8</v>
      </c>
    </row>
    <row r="59" spans="1:11" x14ac:dyDescent="0.2">
      <c r="G59" s="1" t="s">
        <v>9</v>
      </c>
    </row>
    <row r="60" spans="1:11" x14ac:dyDescent="0.2">
      <c r="D60" s="1" t="s">
        <v>10</v>
      </c>
      <c r="E60" s="1" t="s">
        <v>10</v>
      </c>
      <c r="F60" s="1" t="s">
        <v>11</v>
      </c>
      <c r="G60" s="1" t="s">
        <v>10</v>
      </c>
    </row>
    <row r="61" spans="1:11" x14ac:dyDescent="0.2">
      <c r="D61" s="6" t="s">
        <v>12</v>
      </c>
      <c r="E61" s="6" t="s">
        <v>13</v>
      </c>
      <c r="F61" s="6" t="s">
        <v>14</v>
      </c>
      <c r="G61" s="6" t="s">
        <v>15</v>
      </c>
    </row>
    <row r="62" spans="1:11" x14ac:dyDescent="0.2">
      <c r="A62" s="1">
        <v>42</v>
      </c>
      <c r="B62" s="2" t="s">
        <v>16</v>
      </c>
      <c r="D62" s="6"/>
      <c r="E62" s="6"/>
      <c r="F62" s="6"/>
      <c r="G62" s="7">
        <v>-21290.400000000001</v>
      </c>
    </row>
    <row r="63" spans="1:11" x14ac:dyDescent="0.2">
      <c r="A63" s="1">
        <v>43</v>
      </c>
      <c r="D63" s="6"/>
      <c r="E63" s="6"/>
      <c r="F63" s="6"/>
      <c r="G63" s="8"/>
    </row>
    <row r="64" spans="1:11" x14ac:dyDescent="0.2">
      <c r="A64" s="1">
        <v>44</v>
      </c>
      <c r="C64" s="14">
        <f t="shared" ref="C64:C75" si="3">C14</f>
        <v>44075</v>
      </c>
      <c r="D64" s="10">
        <v>-1999.89</v>
      </c>
      <c r="E64" s="11">
        <v>0</v>
      </c>
      <c r="F64" s="10">
        <v>0</v>
      </c>
      <c r="G64" s="10">
        <f>SUM(D64:F64)</f>
        <v>-1999.89</v>
      </c>
      <c r="I64" s="15"/>
      <c r="J64" s="34"/>
      <c r="K64" s="13"/>
    </row>
    <row r="65" spans="1:11" x14ac:dyDescent="0.2">
      <c r="A65" s="1">
        <v>45</v>
      </c>
      <c r="C65" s="14">
        <f t="shared" si="3"/>
        <v>44105</v>
      </c>
      <c r="D65" s="10">
        <v>-2632.53</v>
      </c>
      <c r="E65" s="11">
        <v>0</v>
      </c>
      <c r="F65" s="10">
        <v>0</v>
      </c>
      <c r="G65" s="10">
        <f t="shared" ref="G65:G70" si="4">SUM(D65:F65)</f>
        <v>-2632.53</v>
      </c>
      <c r="I65" s="15"/>
      <c r="J65" s="12"/>
      <c r="K65" s="13"/>
    </row>
    <row r="66" spans="1:11" x14ac:dyDescent="0.2">
      <c r="A66" s="1">
        <v>46</v>
      </c>
      <c r="C66" s="14">
        <f t="shared" si="3"/>
        <v>44136</v>
      </c>
      <c r="D66" s="10">
        <v>-3209.89</v>
      </c>
      <c r="E66" s="11">
        <v>0</v>
      </c>
      <c r="F66" s="10">
        <v>0</v>
      </c>
      <c r="G66" s="10">
        <f t="shared" si="4"/>
        <v>-3209.89</v>
      </c>
      <c r="I66" s="15"/>
      <c r="J66" s="12"/>
      <c r="K66" s="13"/>
    </row>
    <row r="67" spans="1:11" x14ac:dyDescent="0.2">
      <c r="A67" s="1">
        <v>47</v>
      </c>
      <c r="C67" s="14">
        <f t="shared" si="3"/>
        <v>44166</v>
      </c>
      <c r="D67" s="10">
        <v>-6261.64</v>
      </c>
      <c r="E67" s="11">
        <v>0</v>
      </c>
      <c r="F67" s="10">
        <v>0</v>
      </c>
      <c r="G67" s="10">
        <f t="shared" si="4"/>
        <v>-6261.64</v>
      </c>
      <c r="I67" s="15"/>
      <c r="J67" s="12"/>
      <c r="K67" s="13"/>
    </row>
    <row r="68" spans="1:11" x14ac:dyDescent="0.2">
      <c r="A68" s="1">
        <v>48</v>
      </c>
      <c r="C68" s="14">
        <f t="shared" si="3"/>
        <v>44197</v>
      </c>
      <c r="D68" s="10">
        <v>-2849.3</v>
      </c>
      <c r="E68" s="11">
        <v>0</v>
      </c>
      <c r="F68" s="10">
        <v>0</v>
      </c>
      <c r="G68" s="10">
        <f>SUM(D68:F68)</f>
        <v>-2849.3</v>
      </c>
      <c r="I68" s="15"/>
      <c r="J68" s="12"/>
      <c r="K68" s="13"/>
    </row>
    <row r="69" spans="1:11" x14ac:dyDescent="0.2">
      <c r="A69" s="1">
        <v>49</v>
      </c>
      <c r="C69" s="14">
        <f t="shared" si="3"/>
        <v>44228</v>
      </c>
      <c r="D69" s="10">
        <v>4163.92</v>
      </c>
      <c r="E69" s="11">
        <v>0</v>
      </c>
      <c r="F69" s="10">
        <v>0</v>
      </c>
      <c r="G69" s="10">
        <f t="shared" si="4"/>
        <v>4163.92</v>
      </c>
      <c r="I69" s="15"/>
      <c r="J69" s="12"/>
      <c r="K69" s="13"/>
    </row>
    <row r="70" spans="1:11" x14ac:dyDescent="0.2">
      <c r="A70" s="1">
        <v>50</v>
      </c>
      <c r="C70" s="14">
        <f t="shared" si="3"/>
        <v>44256</v>
      </c>
      <c r="D70" s="10">
        <v>3494.33</v>
      </c>
      <c r="E70" s="11">
        <v>0</v>
      </c>
      <c r="F70" s="10">
        <v>0</v>
      </c>
      <c r="G70" s="10">
        <f t="shared" si="4"/>
        <v>3494.33</v>
      </c>
      <c r="I70" s="15"/>
      <c r="J70" s="12"/>
      <c r="K70" s="13"/>
    </row>
    <row r="71" spans="1:11" x14ac:dyDescent="0.2">
      <c r="A71" s="1">
        <v>51</v>
      </c>
      <c r="C71" s="14">
        <f t="shared" si="3"/>
        <v>44287</v>
      </c>
      <c r="D71" s="10">
        <v>1725.83</v>
      </c>
      <c r="E71" s="11">
        <v>0</v>
      </c>
      <c r="F71" s="10">
        <v>0</v>
      </c>
      <c r="G71" s="10">
        <f>SUM(D71:F71)</f>
        <v>1725.83</v>
      </c>
      <c r="I71" s="15"/>
      <c r="J71" s="12"/>
    </row>
    <row r="72" spans="1:11" x14ac:dyDescent="0.2">
      <c r="A72" s="1">
        <v>52</v>
      </c>
      <c r="B72" s="35"/>
      <c r="C72" s="14">
        <f t="shared" si="3"/>
        <v>44317</v>
      </c>
      <c r="D72" s="10">
        <v>995.7700000000001</v>
      </c>
      <c r="E72" s="11">
        <v>0</v>
      </c>
      <c r="F72" s="10">
        <v>0</v>
      </c>
      <c r="G72" s="10">
        <f>SUM(D72:F72)</f>
        <v>995.7700000000001</v>
      </c>
      <c r="I72" s="15"/>
      <c r="J72" s="12"/>
    </row>
    <row r="73" spans="1:11" x14ac:dyDescent="0.2">
      <c r="A73" s="1">
        <v>53</v>
      </c>
      <c r="B73" s="35"/>
      <c r="C73" s="14">
        <f t="shared" si="3"/>
        <v>44348</v>
      </c>
      <c r="D73" s="10">
        <v>731.77</v>
      </c>
      <c r="E73" s="11">
        <v>0</v>
      </c>
      <c r="F73" s="10">
        <v>0</v>
      </c>
      <c r="G73" s="10">
        <f>SUM(D73:F73)</f>
        <v>731.77</v>
      </c>
      <c r="I73" s="15"/>
      <c r="J73" s="12"/>
    </row>
    <row r="74" spans="1:11" x14ac:dyDescent="0.2">
      <c r="A74" s="1">
        <v>54</v>
      </c>
      <c r="B74" s="35"/>
      <c r="C74" s="14">
        <f t="shared" si="3"/>
        <v>44378</v>
      </c>
      <c r="D74" s="10">
        <v>670.66</v>
      </c>
      <c r="E74" s="11">
        <v>0</v>
      </c>
      <c r="F74" s="10">
        <v>0</v>
      </c>
      <c r="G74" s="10">
        <f>SUM(D74:F74)</f>
        <v>670.66</v>
      </c>
      <c r="I74" s="15"/>
      <c r="J74" s="12"/>
    </row>
    <row r="75" spans="1:11" ht="12" customHeight="1" x14ac:dyDescent="0.2">
      <c r="A75" s="1">
        <v>55</v>
      </c>
      <c r="B75" s="35"/>
      <c r="C75" s="14">
        <f t="shared" si="3"/>
        <v>44409</v>
      </c>
      <c r="D75" s="10">
        <v>599.28</v>
      </c>
      <c r="E75" s="11">
        <v>0</v>
      </c>
      <c r="F75" s="10">
        <v>0</v>
      </c>
      <c r="G75" s="10">
        <f>SUM(D75:F75)</f>
        <v>599.28</v>
      </c>
      <c r="I75" s="15"/>
      <c r="J75" s="12"/>
    </row>
    <row r="76" spans="1:11" ht="12" customHeight="1" x14ac:dyDescent="0.25">
      <c r="A76" s="1">
        <v>56</v>
      </c>
      <c r="D76" s="16">
        <f>SUM(D64:D75)</f>
        <v>-4571.6899999999996</v>
      </c>
      <c r="E76" s="36">
        <f>SUM(E64:E75)</f>
        <v>0</v>
      </c>
      <c r="F76" s="18">
        <v>0</v>
      </c>
      <c r="G76" s="16">
        <f>SUM(G62:G75)</f>
        <v>-25862.09</v>
      </c>
      <c r="I76" s="25"/>
    </row>
    <row r="77" spans="1:11" ht="12" customHeight="1" x14ac:dyDescent="0.2">
      <c r="A77" s="1">
        <v>57</v>
      </c>
      <c r="D77" s="12"/>
      <c r="E77" s="12"/>
      <c r="F77" s="12"/>
      <c r="G77" s="12"/>
    </row>
    <row r="78" spans="1:11" ht="12" customHeight="1" x14ac:dyDescent="0.2">
      <c r="A78" s="1">
        <v>58</v>
      </c>
      <c r="B78" s="20" t="str">
        <f>B28</f>
        <v>Annual Average Commercial Paper Rate at September 2021</v>
      </c>
      <c r="F78" s="37">
        <f>F28</f>
        <v>1E-3</v>
      </c>
      <c r="G78" s="22">
        <f>ROUND(G76*F78,2)</f>
        <v>-25.86</v>
      </c>
    </row>
    <row r="79" spans="1:11" ht="12" customHeight="1" x14ac:dyDescent="0.2">
      <c r="A79" s="1">
        <v>59</v>
      </c>
      <c r="B79" s="2" t="s">
        <v>32</v>
      </c>
      <c r="G79" s="23">
        <f>SUM(G76:G78)</f>
        <v>-25887.95</v>
      </c>
    </row>
    <row r="80" spans="1:11" ht="12" customHeight="1" x14ac:dyDescent="0.2">
      <c r="A80" s="1">
        <v>60</v>
      </c>
      <c r="C80" s="14">
        <v>44441</v>
      </c>
      <c r="D80" s="10">
        <v>1014.5</v>
      </c>
      <c r="E80" s="10">
        <v>0</v>
      </c>
      <c r="G80" s="23">
        <f>SUM(D80:F80)</f>
        <v>1014.5</v>
      </c>
    </row>
    <row r="81" spans="1:7" ht="12" customHeight="1" x14ac:dyDescent="0.2">
      <c r="A81" s="1">
        <v>61</v>
      </c>
      <c r="C81" s="24" t="s">
        <v>18</v>
      </c>
      <c r="D81" s="25">
        <v>0</v>
      </c>
      <c r="E81" s="25">
        <v>0</v>
      </c>
      <c r="G81" s="23">
        <f t="shared" ref="G81:G82" si="5">SUM(D81:F81)</f>
        <v>0</v>
      </c>
    </row>
    <row r="82" spans="1:7" ht="12" customHeight="1" x14ac:dyDescent="0.2">
      <c r="A82" s="1">
        <v>62</v>
      </c>
      <c r="C82" s="24" t="s">
        <v>37</v>
      </c>
      <c r="D82" s="26">
        <v>0</v>
      </c>
      <c r="E82" s="26">
        <v>0</v>
      </c>
      <c r="G82" s="27">
        <f t="shared" si="5"/>
        <v>0</v>
      </c>
    </row>
    <row r="83" spans="1:7" ht="12" customHeight="1" x14ac:dyDescent="0.2">
      <c r="A83" s="1">
        <v>63</v>
      </c>
      <c r="B83" s="2" t="s">
        <v>19</v>
      </c>
      <c r="C83" s="24"/>
      <c r="D83" s="25">
        <f>SUM(D80:D82)</f>
        <v>1014.5</v>
      </c>
      <c r="E83" s="25">
        <f>SUM(E80:E82)</f>
        <v>0</v>
      </c>
      <c r="G83" s="23">
        <f>SUM(G79:G82)</f>
        <v>-24873.45</v>
      </c>
    </row>
    <row r="84" spans="1:7" ht="12" customHeight="1" x14ac:dyDescent="0.2">
      <c r="A84" s="1">
        <v>64</v>
      </c>
    </row>
    <row r="85" spans="1:7" ht="12" customHeight="1" x14ac:dyDescent="0.2">
      <c r="A85" s="1">
        <v>65</v>
      </c>
      <c r="B85" s="2" t="s">
        <v>33</v>
      </c>
      <c r="E85" s="13"/>
      <c r="F85" s="13"/>
      <c r="G85" s="19">
        <v>4180859.2</v>
      </c>
    </row>
    <row r="86" spans="1:7" ht="12" customHeight="1" x14ac:dyDescent="0.2">
      <c r="A86" s="1">
        <v>66</v>
      </c>
    </row>
    <row r="87" spans="1:7" ht="12" customHeight="1" x14ac:dyDescent="0.2">
      <c r="A87" s="1">
        <v>67</v>
      </c>
      <c r="B87" s="2" t="s">
        <v>21</v>
      </c>
      <c r="G87" s="28">
        <f>ROUND(G83/G85,4)</f>
        <v>-5.8999999999999999E-3</v>
      </c>
    </row>
    <row r="88" spans="1:7" ht="12" customHeight="1" x14ac:dyDescent="0.2">
      <c r="A88" s="1">
        <v>68</v>
      </c>
      <c r="G88" s="28"/>
    </row>
    <row r="89" spans="1:7" ht="12" customHeight="1" x14ac:dyDescent="0.2">
      <c r="A89" s="1">
        <v>69</v>
      </c>
      <c r="B89" s="2" t="s">
        <v>22</v>
      </c>
      <c r="G89" s="28">
        <f>ROUND((0/G85),4)</f>
        <v>0</v>
      </c>
    </row>
    <row r="90" spans="1:7" ht="12" customHeight="1" x14ac:dyDescent="0.2">
      <c r="A90" s="1">
        <v>70</v>
      </c>
      <c r="G90" s="28"/>
    </row>
    <row r="91" spans="1:7" ht="12" customHeight="1" x14ac:dyDescent="0.2">
      <c r="A91" s="1">
        <v>71</v>
      </c>
      <c r="B91" s="2" t="s">
        <v>23</v>
      </c>
      <c r="G91" s="28">
        <v>0</v>
      </c>
    </row>
    <row r="92" spans="1:7" ht="12" customHeight="1" x14ac:dyDescent="0.2">
      <c r="A92" s="1">
        <v>72</v>
      </c>
      <c r="B92" s="29"/>
      <c r="C92" s="29"/>
      <c r="G92" s="28"/>
    </row>
    <row r="93" spans="1:7" ht="12" customHeight="1" x14ac:dyDescent="0.2">
      <c r="A93" s="1">
        <v>73</v>
      </c>
      <c r="B93" s="2" t="s">
        <v>24</v>
      </c>
      <c r="G93" s="28">
        <v>0</v>
      </c>
    </row>
    <row r="94" spans="1:7" ht="12" customHeight="1" x14ac:dyDescent="0.2">
      <c r="A94" s="1">
        <v>74</v>
      </c>
      <c r="G94" s="28"/>
    </row>
    <row r="95" spans="1:7" ht="12" customHeight="1" thickBot="1" x14ac:dyDescent="0.25">
      <c r="A95" s="1">
        <v>75</v>
      </c>
      <c r="B95" s="2" t="s">
        <v>34</v>
      </c>
      <c r="G95" s="30">
        <f>SUM(G87:G94)</f>
        <v>-5.8999999999999999E-3</v>
      </c>
    </row>
    <row r="96" spans="1:7" ht="15" thickTop="1" x14ac:dyDescent="0.2">
      <c r="A96" s="1">
        <v>76</v>
      </c>
    </row>
    <row r="97" spans="1:2" ht="19.5" x14ac:dyDescent="0.55000000000000004">
      <c r="A97" s="1">
        <v>77</v>
      </c>
      <c r="B97" s="32" t="s">
        <v>26</v>
      </c>
    </row>
    <row r="98" spans="1:2" ht="15" x14ac:dyDescent="0.25">
      <c r="A98" s="1">
        <v>78</v>
      </c>
      <c r="B98" s="33" t="s">
        <v>35</v>
      </c>
    </row>
    <row r="99" spans="1:2" ht="15" x14ac:dyDescent="0.25">
      <c r="A99" s="1">
        <v>79</v>
      </c>
      <c r="B99" s="33" t="s">
        <v>36</v>
      </c>
    </row>
  </sheetData>
  <mergeCells count="2">
    <mergeCell ref="B1:G1"/>
    <mergeCell ref="B3:G3"/>
  </mergeCells>
  <printOptions horizontalCentered="1"/>
  <pageMargins left="0.25" right="0.25" top="0.75" bottom="0.5" header="0.3" footer="0.3"/>
  <pageSetup scale="65" fitToHeight="2" orientation="portrait" r:id="rId1"/>
  <headerFooter alignWithMargins="0">
    <oddHeader>&amp;RCASE NO. 2021-00401
ATTACHMENT 2
TO STAFF DR NO. 1-05</oddHeader>
  </headerFooter>
  <rowBreaks count="1" manualBreakCount="1">
    <brk id="56" max="16383" man="1"/>
  </rowBreaks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</vt:lpstr>
      <vt:lpstr>'2021'!Print_Area</vt:lpstr>
      <vt:lpstr>'2021'!Print_Titles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  Philip</dc:creator>
  <cp:lastModifiedBy>Eric J Wilen</cp:lastModifiedBy>
  <cp:lastPrinted>2022-02-08T14:00:14Z</cp:lastPrinted>
  <dcterms:created xsi:type="dcterms:W3CDTF">2022-02-08T03:13:51Z</dcterms:created>
  <dcterms:modified xsi:type="dcterms:W3CDTF">2022-02-08T14:00:20Z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