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<sst xmlns="http://schemas.openxmlformats.org/spreadsheetml/2006/main" count="164" uniqueCount="152">
  <si>
    <t>TOTAL FIXED ASSETS</t>
  </si>
  <si>
    <t>06500-0050  Transportation-T&amp;D Operations</t>
  </si>
  <si>
    <t>02420-0030  Garbage Charges-Marion County</t>
  </si>
  <si>
    <t>04220-0000  Gain From Property Disposal</t>
  </si>
  <si>
    <t>06150-0080  Purchased Power-Admin/General</t>
  </si>
  <si>
    <t>01803-0040  Land, Land Rights &amp; Easements</t>
  </si>
  <si>
    <t>01910-0000  KIA Projects-Construction WIP</t>
  </si>
  <si>
    <t>Fiscal Year:</t>
  </si>
  <si>
    <t>01835-0040  Hydrants</t>
  </si>
  <si>
    <t>02430-0050  Child Support W/H</t>
  </si>
  <si>
    <t>01915-0000  Burkes Spring Rd WL Upgrade WIP</t>
  </si>
  <si>
    <t>01843-0050  Tools, Shop &amp; Garage Equipment</t>
  </si>
  <si>
    <t>06360-0050  Contractual Services-Meter Reading</t>
  </si>
  <si>
    <t>06310-0050  Contractual Services-Engineering</t>
  </si>
  <si>
    <t>03215-0000  Unappropriated Retained Earnings</t>
  </si>
  <si>
    <t>01840-0050  Office Furniture/Equipment/Fixtures</t>
  </si>
  <si>
    <t>06150-0050  Purchased Power-T&amp;D Operations</t>
  </si>
  <si>
    <t>Annual Report</t>
  </si>
  <si>
    <t>TOTAL OTHER &amp; DEF OUTFLOWS</t>
  </si>
  <si>
    <t>01270-0010  Reserve Account</t>
  </si>
  <si>
    <t>01831-0040  Transmission &amp; Dist Mains</t>
  </si>
  <si>
    <t>06670-0080  Regulatory Expense-Dept Local Gov't</t>
  </si>
  <si>
    <t>02410-0070  KY Sales Tax</t>
  </si>
  <si>
    <t>06590-0000  Insurance-Buildings, Bond</t>
  </si>
  <si>
    <t>06750-0070  Misc Expense-Customer Accounts</t>
  </si>
  <si>
    <t>01803-0050  Land General Plant</t>
  </si>
  <si>
    <t>02350-0000  Customer Deposits</t>
  </si>
  <si>
    <t>06700-0070  Bad Debt Expense</t>
  </si>
  <si>
    <t>02310-0000  Accounts Payable</t>
  </si>
  <si>
    <t>06750-0050  Misc Expense-T&amp;D Operations</t>
  </si>
  <si>
    <t>06010-0050  Wages-Trans &amp; Dist Operations</t>
  </si>
  <si>
    <t>01845-0050  Power Operated Equipment</t>
  </si>
  <si>
    <t>06427-0030  Interest on Long-Term Debt</t>
  </si>
  <si>
    <t>03214-0000  Appropriated Retained Earnings</t>
  </si>
  <si>
    <t>06580-0000  Insurance-Workers' Comp</t>
  </si>
  <si>
    <t>02410-0020  FICA</t>
  </si>
  <si>
    <t xml:space="preserve">Marion County Water District </t>
  </si>
  <si>
    <t>01310-0025  Operation &amp; Maintenance Account</t>
  </si>
  <si>
    <t>02360-0000  Accrued Unemployment</t>
  </si>
  <si>
    <t>02740-0040  Net Pension Liability</t>
  </si>
  <si>
    <t>Account</t>
  </si>
  <si>
    <t>06650-0080  Amortization Rate Case-PSC</t>
  </si>
  <si>
    <t>TOTAL REVENUE</t>
  </si>
  <si>
    <t>06200-0070  Materials &amp; Supplies-Customer Accounts</t>
  </si>
  <si>
    <t>06030-0080  Salaries-Officers &amp; Directors</t>
  </si>
  <si>
    <t>01430-0000  Accum Provision-Uncollectible Accts</t>
  </si>
  <si>
    <t>06320-0080  Contractual Services-Accounting</t>
  </si>
  <si>
    <t>02420-0020  Sewer Charges-Lebanon</t>
  </si>
  <si>
    <t>04710-0000  Misc Service Revenue</t>
  </si>
  <si>
    <t>02410-0010  Federal W/H Tax</t>
  </si>
  <si>
    <t>01846-0050  Communication Equipment</t>
  </si>
  <si>
    <t>06200-0050  Materials &amp; Supplies-T&amp;D Operations</t>
  </si>
  <si>
    <t>Period</t>
  </si>
  <si>
    <t>06750-0060  Misc Expense-T&amp;D Maintenance</t>
  </si>
  <si>
    <t>04610-0010  Metered Sales-Residential</t>
  </si>
  <si>
    <t>06403-0000  Depreciation Expense</t>
  </si>
  <si>
    <t>06010-0070  Wages-Customer Accounts</t>
  </si>
  <si>
    <t>04610-0020  Metered Sales-Commercial</t>
  </si>
  <si>
    <t>02740-0020  Deferred Inflows - Pensions</t>
  </si>
  <si>
    <t>06330-0080  Contractual Services-Legal</t>
  </si>
  <si>
    <t>02420-0015  Sewer Charges-Loretto</t>
  </si>
  <si>
    <t>01340-0000  Transfers</t>
  </si>
  <si>
    <t>01811-0020  Pumping Equipment</t>
  </si>
  <si>
    <t>TOTAL PROPRIETARY CAPITAL</t>
  </si>
  <si>
    <t>2020 Open</t>
  </si>
  <si>
    <t>TOTAL LONG-TERM LIAB</t>
  </si>
  <si>
    <t>04610-0050  Metered Sales-Multi Family Dwelling</t>
  </si>
  <si>
    <t>02410-0030  KY Withholding</t>
  </si>
  <si>
    <t>Period:</t>
  </si>
  <si>
    <t>02410-0040  Marion Co Occupational Tax</t>
  </si>
  <si>
    <t>TOTAL CURRENT ASSETS</t>
  </si>
  <si>
    <t>06010-0060  Wages-Trans &amp; Dist Maintenance</t>
  </si>
  <si>
    <t>01895-0000  Accumulated Depreciation</t>
  </si>
  <si>
    <t>02730-0060  Due to Lebanon Water Works</t>
  </si>
  <si>
    <t>01510-0000  Plant Materials &amp; Supplies</t>
  </si>
  <si>
    <t>Select Transactions By</t>
  </si>
  <si>
    <t>02740-0030  Net OPEB Liability</t>
  </si>
  <si>
    <t>04150-0000  Merchandising, Jobbing &amp; Contract Work</t>
  </si>
  <si>
    <t>02410-0080  Nelson Co School Tax</t>
  </si>
  <si>
    <t>06200-0060  Materials &amp; Supplies-T&amp;D Maintenance</t>
  </si>
  <si>
    <t>02420-0010  Sewer Charges-Bradfordsville</t>
  </si>
  <si>
    <t>01260-0000  Sinking Fund Account</t>
  </si>
  <si>
    <t>06500-0060  Transportation-T&amp;D Maintenance</t>
  </si>
  <si>
    <t>01970-0000  Deferred Outflows - Pensions</t>
  </si>
  <si>
    <t>02710-0020  Contrib in Aid of Const-Federal</t>
  </si>
  <si>
    <t>06040-0020  County Retirement-Employer Contribution</t>
  </si>
  <si>
    <t>TOTAL OPERATING EXPENSES</t>
  </si>
  <si>
    <t>02430-0020  Insurance W/H Dental</t>
  </si>
  <si>
    <t>N/A</t>
  </si>
  <si>
    <t>04610-0040  Metered Sales-Schools</t>
  </si>
  <si>
    <t>02320-0000  Notes Payable</t>
  </si>
  <si>
    <t>02430-0015  KY Deferred Compensation W/H</t>
  </si>
  <si>
    <t>04210-0000  Misc Non-Oper, Non-Utility Income</t>
  </si>
  <si>
    <t>02430-0010  County Employees Retirement Withholding</t>
  </si>
  <si>
    <t>06200-0080  Materials &amp; Supplies-Admin &amp; General</t>
  </si>
  <si>
    <t>01310-0010  Petty Cash</t>
  </si>
  <si>
    <t>02720-0035  KIA Loan-2018 System Improvemnts B18-010</t>
  </si>
  <si>
    <t>04720-0000  Rents From Water Property</t>
  </si>
  <si>
    <t>TOTAL CURRENT LIABILITIES</t>
  </si>
  <si>
    <t>04160-0000  Cost-Merch, Jobbing &amp; Contract Work</t>
  </si>
  <si>
    <t>01270-0060  KIA-TDF Account</t>
  </si>
  <si>
    <t>06570-0000  Insurance-General Liability</t>
  </si>
  <si>
    <t>02710-0030  Contrib in Aid of Const-Customers</t>
  </si>
  <si>
    <t>02450-0000  Accrued Wages</t>
  </si>
  <si>
    <t>01965-0000  Regulatory Asset</t>
  </si>
  <si>
    <t>02720-0010  Bond Issue of 2010 USDA 91-17</t>
  </si>
  <si>
    <t>02720-0015  KIA Loan-Hwy 84 Upgrade B12-06</t>
  </si>
  <si>
    <t>06408-0010  Utility Regulatory Assessment Fee-PSC</t>
  </si>
  <si>
    <t>02740-0010  Deferred Inflows - OPEB</t>
  </si>
  <si>
    <t>06427-0060  Loan Service Fees (KIA)</t>
  </si>
  <si>
    <t>02710-0010  Contrib in Aid of Const-KY</t>
  </si>
  <si>
    <t>01250-0000  Other Investments - CD's</t>
  </si>
  <si>
    <t>06560-0000  Insurance-Vehicle</t>
  </si>
  <si>
    <t>06427-0050  Interest Expense-Other</t>
  </si>
  <si>
    <t>01820-0030  Water Treatment Equipment</t>
  </si>
  <si>
    <t>Ending Date:</t>
  </si>
  <si>
    <t>01844-0050  Laboratory Equipment</t>
  </si>
  <si>
    <t>06750-0080  Misc Expense-Admin &amp; General</t>
  </si>
  <si>
    <t>02410-0075  Marion Co School Tax</t>
  </si>
  <si>
    <t>06720-0070  Collection Agency Fees</t>
  </si>
  <si>
    <t>06427-0040  Interest on Customer Deposits</t>
  </si>
  <si>
    <t>01833-0040  Services</t>
  </si>
  <si>
    <t>01310-0021  Revenue Account</t>
  </si>
  <si>
    <t>02720-0030  Citizens National Bank Loan Payable</t>
  </si>
  <si>
    <t>01620-0000  Prepayments</t>
  </si>
  <si>
    <t>01830-0040  Dist Reservoirs &amp; Standpipes</t>
  </si>
  <si>
    <t>04190-0000  Interest Income</t>
  </si>
  <si>
    <t>06100-0010  Purchased Water</t>
  </si>
  <si>
    <t>01841-0050  Transportation Equipment</t>
  </si>
  <si>
    <t>01804-0050  Bldg's (Office, Shop &amp; Maint)</t>
  </si>
  <si>
    <t>04740-0000  Other Revenue</t>
  </si>
  <si>
    <t>Beginning Date:</t>
  </si>
  <si>
    <t>01975-0000  Deferred Outflows - OPEB</t>
  </si>
  <si>
    <t>TOTAL OTHER-DEF INFLOWS</t>
  </si>
  <si>
    <t>06710-0070  Credit Card Fees</t>
  </si>
  <si>
    <t>Annual Trial Balance Report</t>
  </si>
  <si>
    <t>02420-0025  Garbage Charges-Bradfordsville</t>
  </si>
  <si>
    <t>06408-0020  Payroll Taxes &amp; Unemploy Insur Prem</t>
  </si>
  <si>
    <t>04700-0000  Forfeited Discounts-Penalties</t>
  </si>
  <si>
    <t>01420-0010  Returned Checks</t>
  </si>
  <si>
    <t>06040-0010  Employee Benefit-Health Insurance</t>
  </si>
  <si>
    <t>01270-0020  Short-Lived Asset Account</t>
  </si>
  <si>
    <t>02430-0025  Insurance W/H-Vision</t>
  </si>
  <si>
    <t>02430-0022  Insurance W/H Life</t>
  </si>
  <si>
    <t>01710-0000  Accrued Interest Receivable</t>
  </si>
  <si>
    <t>01834-0040  Meters &amp; Meter Installation</t>
  </si>
  <si>
    <t>01410-0000  Customer Accounts Receivable</t>
  </si>
  <si>
    <t>01420-0000  Other Accounts Receivable</t>
  </si>
  <si>
    <t>06500-0080  Transportation-Admin &amp; General</t>
  </si>
  <si>
    <t>Audit Entries</t>
  </si>
  <si>
    <t>Balance After</t>
  </si>
  <si>
    <t>Balance Before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</si>
</sst>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&quot;$&quot;???,??0.00"/>
    <numFmt numFmtId="173" formatCode="&quot;$&quot;0.00"/>
    <numFmt numFmtId="174" formatCode="&quot;$&quot;?,??0.00"/>
    <numFmt numFmtId="175" formatCode="&quot;$&quot;?0.00"/>
    <numFmt numFmtId="176" formatCode="&quot;$&quot;??,??0.00"/>
    <numFmt numFmtId="177" formatCode="\(&quot;$&quot;?,??0.00\);\(&quot;$&quot;?,??0.00\)"/>
    <numFmt numFmtId="178" formatCode="&quot;$&quot;??0.00"/>
    <numFmt numFmtId="179" formatCode="\(&quot;$&quot;?0.00\);\(&quot;$&quot;?0.00\)"/>
    <numFmt numFmtId="180" formatCode="&quot;$&quot;?,???,??0.00"/>
    <numFmt numFmtId="181" formatCode="\(&quot;$&quot;???,??0.00\);\(&quot;$&quot;???,??0.00\)"/>
    <numFmt numFmtId="182" formatCode="\(&quot;$&quot;??0.00\);\(&quot;$&quot;??0.00\)"/>
    <numFmt numFmtId="183" formatCode="&quot;$&quot;??,???,??0.00"/>
    <numFmt numFmtId="184" formatCode="\(&quot;$&quot;?,???,??0.00\);\(&quot;$&quot;?,???,??0.00\)"/>
    <numFmt numFmtId="185" formatCode="\(&quot;$&quot;??,??0.00\);\(&quot;$&quot;??,??0.00\)"/>
    <numFmt numFmtId="186" formatCode="?"/>
    <numFmt numFmtId="187" formatCode="\(&quot;$&quot;0.00\);\(&quot;$&quot;0.00\)"/>
    <numFmt numFmtId="188" formatCode="\(&quot;$&quot;??,???,??0.00\);\(&quot;$&quot;??,???,??0.00\)"/>
    <numFmt numFmtId="189" formatCode="&quot;$&quot;#,##0.00"/>
    <numFmt numFmtId="190" formatCode="[$-409]dddd\,\ mmmm\ d\,\ yyyy"/>
    <numFmt numFmtId="191" formatCode="[$-409]h:mm:ss\ AM/PM"/>
  </numFmts>
  <fonts count="42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42" applyFont="1" applyAlignment="1">
      <alignment horizontal="left" vertical="center"/>
      <protection/>
    </xf>
    <xf numFmtId="0" fontId="2" fillId="0" borderId="0" xfId="42" applyFont="1" applyAlignment="1">
      <alignment horizontal="left" vertical="center"/>
      <protection/>
    </xf>
    <xf numFmtId="0" fontId="3" fillId="0" borderId="0" xfId="42" applyFont="1" applyAlignment="1">
      <alignment horizontal="center" vertical="top"/>
      <protection/>
    </xf>
    <xf numFmtId="0" fontId="1" fillId="0" borderId="0" xfId="42" applyFont="1" applyAlignment="1">
      <alignment horizontal="left" vertical="top"/>
      <protection/>
    </xf>
    <xf numFmtId="0" fontId="2" fillId="0" borderId="0" xfId="42" applyFont="1" applyAlignment="1">
      <alignment horizontal="left" vertical="top"/>
      <protection/>
    </xf>
    <xf numFmtId="0" fontId="4" fillId="0" borderId="0" xfId="42" applyFont="1" applyAlignment="1">
      <alignment horizontal="center" vertical="top"/>
      <protection/>
    </xf>
    <xf numFmtId="0" fontId="6" fillId="0" borderId="0" xfId="42" applyFont="1" applyAlignment="1">
      <alignment horizontal="left" vertical="center"/>
      <protection/>
    </xf>
    <xf numFmtId="0" fontId="5" fillId="0" borderId="0" xfId="42" applyFont="1" applyAlignment="1">
      <alignment horizontal="left" vertical="top"/>
      <protection/>
    </xf>
    <xf numFmtId="172" fontId="5" fillId="0" borderId="0" xfId="42" applyNumberFormat="1" applyFont="1" applyAlignment="1">
      <alignment horizontal="right" vertical="top"/>
      <protection/>
    </xf>
    <xf numFmtId="173" fontId="5" fillId="0" borderId="0" xfId="42" applyNumberFormat="1" applyFont="1" applyAlignment="1">
      <alignment horizontal="right" vertical="top"/>
      <protection/>
    </xf>
    <xf numFmtId="174" fontId="5" fillId="0" borderId="0" xfId="42" applyNumberFormat="1" applyFont="1" applyAlignment="1">
      <alignment horizontal="right" vertical="top"/>
      <protection/>
    </xf>
    <xf numFmtId="175" fontId="5" fillId="0" borderId="0" xfId="42" applyNumberFormat="1" applyFont="1" applyAlignment="1">
      <alignment horizontal="right" vertical="top"/>
      <protection/>
    </xf>
    <xf numFmtId="176" fontId="5" fillId="0" borderId="0" xfId="42" applyNumberFormat="1" applyFont="1" applyAlignment="1">
      <alignment horizontal="right" vertical="top"/>
      <protection/>
    </xf>
    <xf numFmtId="177" fontId="5" fillId="0" borderId="0" xfId="42" applyNumberFormat="1" applyFont="1" applyAlignment="1">
      <alignment horizontal="right" vertical="top"/>
      <protection/>
    </xf>
    <xf numFmtId="178" fontId="5" fillId="0" borderId="0" xfId="42" applyNumberFormat="1" applyFont="1" applyAlignment="1">
      <alignment horizontal="right" vertical="top"/>
      <protection/>
    </xf>
    <xf numFmtId="179" fontId="5" fillId="0" borderId="0" xfId="42" applyNumberFormat="1" applyFont="1" applyAlignment="1">
      <alignment horizontal="right" vertical="top"/>
      <protection/>
    </xf>
    <xf numFmtId="180" fontId="5" fillId="0" borderId="0" xfId="42" applyNumberFormat="1" applyFont="1" applyAlignment="1">
      <alignment horizontal="right" vertical="top"/>
      <protection/>
    </xf>
    <xf numFmtId="181" fontId="5" fillId="0" borderId="0" xfId="42" applyNumberFormat="1" applyFont="1" applyAlignment="1">
      <alignment horizontal="right" vertical="top"/>
      <protection/>
    </xf>
    <xf numFmtId="182" fontId="5" fillId="0" borderId="0" xfId="42" applyNumberFormat="1" applyFont="1" applyAlignment="1">
      <alignment horizontal="right" vertical="top"/>
      <protection/>
    </xf>
    <xf numFmtId="0" fontId="6" fillId="0" borderId="0" xfId="42" applyFont="1" applyAlignment="1">
      <alignment horizontal="left"/>
      <protection/>
    </xf>
    <xf numFmtId="180" fontId="5" fillId="0" borderId="0" xfId="42" applyNumberFormat="1" applyFont="1" applyAlignment="1">
      <alignment horizontal="right"/>
      <protection/>
    </xf>
    <xf numFmtId="181" fontId="5" fillId="0" borderId="0" xfId="42" applyNumberFormat="1" applyFont="1" applyAlignment="1">
      <alignment horizontal="right"/>
      <protection/>
    </xf>
    <xf numFmtId="183" fontId="5" fillId="0" borderId="0" xfId="42" applyNumberFormat="1" applyFont="1" applyAlignment="1">
      <alignment horizontal="right" vertical="top"/>
      <protection/>
    </xf>
    <xf numFmtId="184" fontId="5" fillId="0" borderId="0" xfId="42" applyNumberFormat="1" applyFont="1" applyAlignment="1">
      <alignment horizontal="right" vertical="top"/>
      <protection/>
    </xf>
    <xf numFmtId="183" fontId="5" fillId="0" borderId="0" xfId="42" applyNumberFormat="1" applyFont="1" applyAlignment="1">
      <alignment horizontal="right"/>
      <protection/>
    </xf>
    <xf numFmtId="172" fontId="5" fillId="0" borderId="0" xfId="42" applyNumberFormat="1" applyFont="1" applyAlignment="1">
      <alignment horizontal="right"/>
      <protection/>
    </xf>
    <xf numFmtId="185" fontId="5" fillId="0" borderId="0" xfId="42" applyNumberFormat="1" applyFont="1" applyAlignment="1">
      <alignment horizontal="right" vertical="top"/>
      <protection/>
    </xf>
    <xf numFmtId="187" fontId="5" fillId="0" borderId="0" xfId="42" applyNumberFormat="1" applyFont="1" applyAlignment="1">
      <alignment horizontal="right" vertical="top"/>
      <protection/>
    </xf>
    <xf numFmtId="188" fontId="5" fillId="0" borderId="0" xfId="42" applyNumberFormat="1" applyFont="1" applyAlignment="1">
      <alignment horizontal="right"/>
      <protection/>
    </xf>
    <xf numFmtId="184" fontId="5" fillId="0" borderId="0" xfId="42" applyNumberFormat="1" applyFont="1" applyAlignment="1">
      <alignment horizontal="right"/>
      <protection/>
    </xf>
    <xf numFmtId="173" fontId="5" fillId="0" borderId="0" xfId="42" applyNumberFormat="1" applyFont="1" applyAlignment="1">
      <alignment horizontal="right"/>
      <protection/>
    </xf>
    <xf numFmtId="180" fontId="5" fillId="0" borderId="0" xfId="42" applyNumberFormat="1" applyFont="1" applyAlignment="1">
      <alignment horizontal="right" vertical="center"/>
      <protection/>
    </xf>
    <xf numFmtId="181" fontId="5" fillId="0" borderId="0" xfId="42" applyNumberFormat="1" applyFont="1" applyAlignment="1">
      <alignment horizontal="right" vertical="center"/>
      <protection/>
    </xf>
    <xf numFmtId="183" fontId="5" fillId="0" borderId="0" xfId="42" applyNumberFormat="1" applyFont="1" applyAlignment="1">
      <alignment horizontal="right" vertical="center"/>
      <protection/>
    </xf>
    <xf numFmtId="172" fontId="5" fillId="0" borderId="0" xfId="42" applyNumberFormat="1" applyFont="1" applyAlignment="1">
      <alignment horizontal="right" vertical="center"/>
      <protection/>
    </xf>
    <xf numFmtId="188" fontId="5" fillId="0" borderId="0" xfId="42" applyNumberFormat="1" applyFont="1" applyAlignment="1">
      <alignment horizontal="right" vertical="center"/>
      <protection/>
    </xf>
    <xf numFmtId="184" fontId="5" fillId="0" borderId="0" xfId="42" applyNumberFormat="1" applyFont="1" applyAlignment="1">
      <alignment horizontal="right" vertical="center"/>
      <protection/>
    </xf>
    <xf numFmtId="173" fontId="5" fillId="0" borderId="0" xfId="42" applyNumberFormat="1" applyFont="1" applyAlignment="1">
      <alignment horizontal="right" vertical="center"/>
      <protection/>
    </xf>
    <xf numFmtId="0" fontId="6" fillId="0" borderId="0" xfId="42" applyFont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5" fillId="0" borderId="10" xfId="42" applyFont="1" applyBorder="1" applyAlignment="1">
      <alignment horizontal="left" vertical="top"/>
      <protection/>
    </xf>
    <xf numFmtId="0" fontId="0" fillId="0" borderId="10" xfId="0" applyBorder="1" applyAlignment="1">
      <alignment/>
    </xf>
    <xf numFmtId="174" fontId="5" fillId="0" borderId="10" xfId="42" applyNumberFormat="1" applyFont="1" applyBorder="1" applyAlignment="1">
      <alignment horizontal="right" vertical="top"/>
      <protection/>
    </xf>
    <xf numFmtId="184" fontId="5" fillId="0" borderId="10" xfId="42" applyNumberFormat="1" applyFont="1" applyBorder="1" applyAlignment="1">
      <alignment horizontal="right" vertical="top"/>
      <protection/>
    </xf>
    <xf numFmtId="181" fontId="5" fillId="0" borderId="10" xfId="42" applyNumberFormat="1" applyFont="1" applyBorder="1" applyAlignment="1">
      <alignment horizontal="right" vertical="top"/>
      <protection/>
    </xf>
    <xf numFmtId="176" fontId="5" fillId="0" borderId="10" xfId="42" applyNumberFormat="1" applyFont="1" applyBorder="1" applyAlignment="1">
      <alignment horizontal="right" vertical="top"/>
      <protection/>
    </xf>
    <xf numFmtId="172" fontId="5" fillId="0" borderId="10" xfId="42" applyNumberFormat="1" applyFont="1" applyBorder="1" applyAlignment="1">
      <alignment horizontal="right" vertical="top"/>
      <protection/>
    </xf>
    <xf numFmtId="173" fontId="5" fillId="0" borderId="10" xfId="42" applyNumberFormat="1" applyFont="1" applyBorder="1" applyAlignment="1">
      <alignment horizontal="right" vertical="top"/>
      <protection/>
    </xf>
    <xf numFmtId="7" fontId="5" fillId="0" borderId="0" xfId="42" applyNumberFormat="1" applyFont="1" applyAlignment="1">
      <alignment horizontal="right"/>
      <protection/>
    </xf>
    <xf numFmtId="177" fontId="5" fillId="0" borderId="10" xfId="42" applyNumberFormat="1" applyFont="1" applyBorder="1" applyAlignment="1">
      <alignment horizontal="right" vertical="top"/>
      <protection/>
    </xf>
    <xf numFmtId="185" fontId="5" fillId="0" borderId="10" xfId="42" applyNumberFormat="1" applyFont="1" applyBorder="1" applyAlignment="1">
      <alignment horizontal="right" vertical="top"/>
      <protection/>
    </xf>
    <xf numFmtId="0" fontId="6" fillId="0" borderId="10" xfId="42" applyFont="1" applyBorder="1" applyAlignment="1">
      <alignment horizontal="left" vertical="center"/>
      <protection/>
    </xf>
    <xf numFmtId="180" fontId="5" fillId="0" borderId="10" xfId="42" applyNumberFormat="1" applyFont="1" applyBorder="1" applyAlignment="1">
      <alignment horizontal="right" vertical="center"/>
      <protection/>
    </xf>
    <xf numFmtId="7" fontId="5" fillId="0" borderId="0" xfId="42" applyNumberFormat="1" applyFont="1" applyAlignment="1">
      <alignment horizontal="right" vertical="top"/>
      <protection/>
    </xf>
    <xf numFmtId="7" fontId="0" fillId="0" borderId="0" xfId="0" applyNumberFormat="1" applyAlignment="1">
      <alignment/>
    </xf>
    <xf numFmtId="7" fontId="7" fillId="0" borderId="0" xfId="0" applyNumberFormat="1" applyFont="1" applyAlignment="1">
      <alignment horizontal="center"/>
    </xf>
    <xf numFmtId="7" fontId="6" fillId="0" borderId="0" xfId="42" applyNumberFormat="1" applyFont="1" applyAlignment="1">
      <alignment horizontal="center" vertical="center" wrapText="1"/>
      <protection/>
    </xf>
    <xf numFmtId="7" fontId="5" fillId="0" borderId="10" xfId="42" applyNumberFormat="1" applyFont="1" applyBorder="1" applyAlignment="1">
      <alignment horizontal="right" vertical="top"/>
      <protection/>
    </xf>
    <xf numFmtId="7" fontId="5" fillId="0" borderId="0" xfId="42" applyNumberFormat="1" applyFont="1" applyAlignment="1">
      <alignment horizontal="right" vertical="center"/>
      <protection/>
    </xf>
    <xf numFmtId="7" fontId="5" fillId="0" borderId="10" xfId="42" applyNumberFormat="1" applyFont="1" applyBorder="1" applyAlignment="1">
      <alignment horizontal="right" vertical="center"/>
      <protection/>
    </xf>
    <xf numFmtId="7" fontId="5" fillId="0" borderId="10" xfId="42" applyNumberFormat="1" applyFont="1" applyBorder="1" applyAlignment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PageLayoutView="0" workbookViewId="0" topLeftCell="A1">
      <selection activeCell="M97" sqref="M97"/>
    </sheetView>
  </sheetViews>
  <sheetFormatPr defaultColWidth="9.140625" defaultRowHeight="12.75"/>
  <cols>
    <col min="1" max="1" width="4.57421875" style="0" customWidth="1"/>
    <col min="2" max="2" width="14.7109375" style="0" customWidth="1"/>
    <col min="3" max="3" width="17.28125" style="0" customWidth="1"/>
    <col min="4" max="4" width="3.140625" style="0" customWidth="1"/>
    <col min="5" max="5" width="4.7109375" style="0" customWidth="1"/>
    <col min="6" max="6" width="5.8515625" style="0" customWidth="1"/>
    <col min="7" max="7" width="2.57421875" style="0" customWidth="1" collapsed="1"/>
    <col min="8" max="8" width="19.28125" style="0" customWidth="1" collapsed="1"/>
    <col min="9" max="9" width="15.00390625" style="55" customWidth="1"/>
    <col min="10" max="10" width="14.140625" style="0" customWidth="1" collapsed="1"/>
    <col min="11" max="11" width="16.57421875" style="0" customWidth="1"/>
    <col min="12" max="12" width="9.57421875" style="0" customWidth="1"/>
  </cols>
  <sheetData>
    <row r="1" spans="1:7" ht="12.75" customHeight="1">
      <c r="A1" s="2" t="s">
        <v>75</v>
      </c>
      <c r="C1" s="1" t="s">
        <v>52</v>
      </c>
      <c r="G1" s="3" t="s">
        <v>36</v>
      </c>
    </row>
    <row r="2" spans="1:7" ht="15" customHeight="1">
      <c r="A2" s="5" t="s">
        <v>7</v>
      </c>
      <c r="C2" s="4" t="s">
        <v>64</v>
      </c>
      <c r="G2" s="6" t="s">
        <v>135</v>
      </c>
    </row>
    <row r="3" spans="1:3" ht="10.5" customHeight="1">
      <c r="A3" s="5" t="s">
        <v>68</v>
      </c>
      <c r="C3" s="4" t="s">
        <v>17</v>
      </c>
    </row>
    <row r="4" spans="1:3" ht="10.5" customHeight="1">
      <c r="A4" s="5" t="s">
        <v>131</v>
      </c>
      <c r="C4" s="4" t="s">
        <v>88</v>
      </c>
    </row>
    <row r="5" spans="1:9" ht="10.5" customHeight="1">
      <c r="A5" s="5" t="s">
        <v>115</v>
      </c>
      <c r="C5" s="4" t="s">
        <v>88</v>
      </c>
      <c r="I5" s="56"/>
    </row>
    <row r="6" spans="1:10" ht="10.5" customHeight="1">
      <c r="A6" s="5"/>
      <c r="C6" s="4"/>
      <c r="H6" s="40" t="s">
        <v>151</v>
      </c>
      <c r="I6" s="56"/>
      <c r="J6" s="40" t="s">
        <v>150</v>
      </c>
    </row>
    <row r="7" spans="1:10" ht="12" customHeight="1">
      <c r="A7" s="7" t="s">
        <v>40</v>
      </c>
      <c r="H7" s="39" t="s">
        <v>149</v>
      </c>
      <c r="I7" s="57" t="s">
        <v>149</v>
      </c>
      <c r="J7" s="39" t="s">
        <v>149</v>
      </c>
    </row>
    <row r="8" spans="1:10" ht="12" customHeight="1">
      <c r="A8" s="8" t="s">
        <v>111</v>
      </c>
      <c r="H8" s="9">
        <v>750002.98</v>
      </c>
      <c r="I8" s="54"/>
      <c r="J8" s="54">
        <f>H8+I8</f>
        <v>750002.98</v>
      </c>
    </row>
    <row r="9" spans="1:10" ht="12" customHeight="1">
      <c r="A9" s="8" t="s">
        <v>81</v>
      </c>
      <c r="H9" s="11">
        <v>2795.44</v>
      </c>
      <c r="I9" s="54"/>
      <c r="J9" s="54">
        <f aca="true" t="shared" si="0" ref="J9:J23">H9+I9</f>
        <v>2795.44</v>
      </c>
    </row>
    <row r="10" spans="1:10" ht="12" customHeight="1">
      <c r="A10" s="8" t="s">
        <v>19</v>
      </c>
      <c r="H10" s="13">
        <v>21716.15</v>
      </c>
      <c r="I10" s="54"/>
      <c r="J10" s="54">
        <f t="shared" si="0"/>
        <v>21716.15</v>
      </c>
    </row>
    <row r="11" spans="1:10" ht="12" customHeight="1">
      <c r="A11" s="8" t="s">
        <v>141</v>
      </c>
      <c r="H11" s="9">
        <v>159166.58000000002</v>
      </c>
      <c r="I11" s="54"/>
      <c r="J11" s="54">
        <f t="shared" si="0"/>
        <v>159166.58000000002</v>
      </c>
    </row>
    <row r="12" spans="1:10" ht="12" customHeight="1">
      <c r="A12" s="8" t="s">
        <v>100</v>
      </c>
      <c r="H12" s="15">
        <v>543.5</v>
      </c>
      <c r="I12" s="54"/>
      <c r="J12" s="54">
        <f t="shared" si="0"/>
        <v>543.5</v>
      </c>
    </row>
    <row r="13" spans="1:10" ht="12" customHeight="1">
      <c r="A13" s="8" t="s">
        <v>95</v>
      </c>
      <c r="H13" s="15">
        <v>996.16</v>
      </c>
      <c r="I13" s="54"/>
      <c r="J13" s="54">
        <f t="shared" si="0"/>
        <v>996.16</v>
      </c>
    </row>
    <row r="14" spans="1:10" ht="12" customHeight="1">
      <c r="A14" s="8" t="s">
        <v>122</v>
      </c>
      <c r="H14" s="17">
        <v>1603496.27</v>
      </c>
      <c r="I14" s="54"/>
      <c r="J14" s="54">
        <f t="shared" si="0"/>
        <v>1603496.27</v>
      </c>
    </row>
    <row r="15" spans="1:10" ht="12" customHeight="1">
      <c r="A15" s="8" t="s">
        <v>37</v>
      </c>
      <c r="H15" s="9">
        <v>293031.22000000003</v>
      </c>
      <c r="I15" s="54"/>
      <c r="J15" s="54">
        <f t="shared" si="0"/>
        <v>293031.22000000003</v>
      </c>
    </row>
    <row r="16" spans="1:10" ht="12" customHeight="1">
      <c r="A16" s="8" t="s">
        <v>61</v>
      </c>
      <c r="H16" s="10">
        <v>0</v>
      </c>
      <c r="I16" s="54"/>
      <c r="J16" s="54">
        <f t="shared" si="0"/>
        <v>0</v>
      </c>
    </row>
    <row r="17" spans="1:10" ht="12" customHeight="1">
      <c r="A17" s="8" t="s">
        <v>146</v>
      </c>
      <c r="H17" s="9">
        <v>191917.45</v>
      </c>
      <c r="I17" s="54"/>
      <c r="J17" s="54">
        <f t="shared" si="0"/>
        <v>191917.45</v>
      </c>
    </row>
    <row r="18" spans="1:10" ht="12" customHeight="1">
      <c r="A18" s="8" t="s">
        <v>147</v>
      </c>
      <c r="H18" s="10">
        <v>0</v>
      </c>
      <c r="I18" s="54"/>
      <c r="J18" s="54">
        <f t="shared" si="0"/>
        <v>0</v>
      </c>
    </row>
    <row r="19" spans="1:10" ht="12" customHeight="1">
      <c r="A19" s="8" t="s">
        <v>139</v>
      </c>
      <c r="H19" s="15">
        <v>213.05</v>
      </c>
      <c r="I19" s="54"/>
      <c r="J19" s="54">
        <f t="shared" si="0"/>
        <v>213.05</v>
      </c>
    </row>
    <row r="20" spans="1:10" ht="12" customHeight="1">
      <c r="A20" s="8" t="s">
        <v>45</v>
      </c>
      <c r="H20" s="14">
        <v>-8424.55</v>
      </c>
      <c r="I20" s="54">
        <v>3576.55</v>
      </c>
      <c r="J20" s="54">
        <f t="shared" si="0"/>
        <v>-4847.999999999999</v>
      </c>
    </row>
    <row r="21" spans="1:10" ht="12" customHeight="1">
      <c r="A21" s="8" t="s">
        <v>74</v>
      </c>
      <c r="H21" s="13">
        <v>77899.86</v>
      </c>
      <c r="I21" s="54">
        <v>-6503.16</v>
      </c>
      <c r="J21" s="54">
        <f t="shared" si="0"/>
        <v>71396.7</v>
      </c>
    </row>
    <row r="22" spans="1:10" ht="12" customHeight="1">
      <c r="A22" s="8" t="s">
        <v>124</v>
      </c>
      <c r="H22" s="13">
        <v>16633.81</v>
      </c>
      <c r="I22" s="54">
        <v>933.93</v>
      </c>
      <c r="J22" s="54">
        <f t="shared" si="0"/>
        <v>17567.74</v>
      </c>
    </row>
    <row r="23" spans="1:10" ht="12" customHeight="1">
      <c r="A23" s="41" t="s">
        <v>144</v>
      </c>
      <c r="B23" s="42"/>
      <c r="C23" s="42"/>
      <c r="D23" s="42"/>
      <c r="E23" s="42"/>
      <c r="F23" s="42"/>
      <c r="G23" s="42"/>
      <c r="H23" s="43">
        <v>2162.75</v>
      </c>
      <c r="I23" s="58">
        <v>-427.4</v>
      </c>
      <c r="J23" s="58">
        <f t="shared" si="0"/>
        <v>1735.35</v>
      </c>
    </row>
    <row r="24" spans="2:10" ht="12" customHeight="1">
      <c r="B24" s="20" t="s">
        <v>70</v>
      </c>
      <c r="H24" s="21">
        <f>SUM(H8:H23)</f>
        <v>3112150.6700000004</v>
      </c>
      <c r="I24" s="49"/>
      <c r="J24" s="21">
        <f>SUM(J8:J23)</f>
        <v>3109730.590000001</v>
      </c>
    </row>
    <row r="25" spans="2:10" ht="12" customHeight="1">
      <c r="B25" s="20"/>
      <c r="H25" s="21"/>
      <c r="I25" s="49"/>
      <c r="J25" s="21"/>
    </row>
    <row r="26" spans="1:10" ht="12" customHeight="1">
      <c r="A26" s="8" t="s">
        <v>5</v>
      </c>
      <c r="H26" s="13">
        <v>84903.56</v>
      </c>
      <c r="I26" s="54"/>
      <c r="J26" s="13">
        <f>H26+I26</f>
        <v>84903.56</v>
      </c>
    </row>
    <row r="27" spans="1:10" ht="12" customHeight="1">
      <c r="A27" s="8" t="s">
        <v>25</v>
      </c>
      <c r="H27" s="13">
        <v>24400</v>
      </c>
      <c r="I27" s="54"/>
      <c r="J27" s="54">
        <f aca="true" t="shared" si="1" ref="J27:J42">H27+I27</f>
        <v>24400</v>
      </c>
    </row>
    <row r="28" spans="1:10" ht="12" customHeight="1">
      <c r="A28" s="8" t="s">
        <v>129</v>
      </c>
      <c r="H28" s="9">
        <v>275771.86</v>
      </c>
      <c r="I28" s="54"/>
      <c r="J28" s="54">
        <f t="shared" si="1"/>
        <v>275771.86</v>
      </c>
    </row>
    <row r="29" spans="1:10" ht="12" customHeight="1">
      <c r="A29" s="8" t="s">
        <v>62</v>
      </c>
      <c r="H29" s="9">
        <v>981289.11</v>
      </c>
      <c r="I29" s="54"/>
      <c r="J29" s="54">
        <f t="shared" si="1"/>
        <v>981289.11</v>
      </c>
    </row>
    <row r="30" spans="1:10" ht="12" customHeight="1">
      <c r="A30" s="8" t="s">
        <v>114</v>
      </c>
      <c r="H30" s="11">
        <v>3238.79</v>
      </c>
      <c r="I30" s="54"/>
      <c r="J30" s="54">
        <f t="shared" si="1"/>
        <v>3238.79</v>
      </c>
    </row>
    <row r="31" spans="1:10" ht="12" customHeight="1">
      <c r="A31" s="8" t="s">
        <v>125</v>
      </c>
      <c r="H31" s="17">
        <v>2142881.0300000003</v>
      </c>
      <c r="I31" s="54"/>
      <c r="J31" s="54">
        <f t="shared" si="1"/>
        <v>2142881.0300000003</v>
      </c>
    </row>
    <row r="32" spans="1:10" ht="12" customHeight="1">
      <c r="A32" s="8" t="s">
        <v>20</v>
      </c>
      <c r="H32" s="23">
        <v>14051623.93</v>
      </c>
      <c r="I32" s="54">
        <v>-6946.85</v>
      </c>
      <c r="J32" s="54">
        <f t="shared" si="1"/>
        <v>14044677.08</v>
      </c>
    </row>
    <row r="33" spans="1:10" ht="12" customHeight="1">
      <c r="A33" s="8" t="s">
        <v>121</v>
      </c>
      <c r="H33" s="9">
        <v>557794.55</v>
      </c>
      <c r="I33" s="54">
        <v>-425.25</v>
      </c>
      <c r="J33" s="54">
        <f t="shared" si="1"/>
        <v>557369.3</v>
      </c>
    </row>
    <row r="34" spans="1:10" ht="12" customHeight="1">
      <c r="A34" s="8" t="s">
        <v>145</v>
      </c>
      <c r="H34" s="17">
        <v>2950991.9</v>
      </c>
      <c r="I34" s="54">
        <v>13875.26</v>
      </c>
      <c r="J34" s="54">
        <f t="shared" si="1"/>
        <v>2964867.1599999997</v>
      </c>
    </row>
    <row r="35" spans="1:10" ht="12" customHeight="1">
      <c r="A35" s="8" t="s">
        <v>8</v>
      </c>
      <c r="H35" s="13">
        <v>90622.87</v>
      </c>
      <c r="I35" s="54">
        <v>-2015</v>
      </c>
      <c r="J35" s="54">
        <f t="shared" si="1"/>
        <v>88607.87</v>
      </c>
    </row>
    <row r="36" spans="1:10" ht="12" customHeight="1">
      <c r="A36" s="8" t="s">
        <v>15</v>
      </c>
      <c r="H36" s="13">
        <v>76483.31</v>
      </c>
      <c r="I36" s="54">
        <v>-7093.35</v>
      </c>
      <c r="J36" s="54">
        <f t="shared" si="1"/>
        <v>69389.95999999999</v>
      </c>
    </row>
    <row r="37" spans="1:10" ht="12" customHeight="1">
      <c r="A37" s="8" t="s">
        <v>128</v>
      </c>
      <c r="H37" s="9">
        <v>296180.3</v>
      </c>
      <c r="I37" s="54"/>
      <c r="J37" s="54">
        <f t="shared" si="1"/>
        <v>296180.3</v>
      </c>
    </row>
    <row r="38" spans="1:10" ht="12" customHeight="1">
      <c r="A38" s="8" t="s">
        <v>11</v>
      </c>
      <c r="H38" s="13">
        <v>14232.48</v>
      </c>
      <c r="I38" s="54"/>
      <c r="J38" s="54">
        <f t="shared" si="1"/>
        <v>14232.48</v>
      </c>
    </row>
    <row r="39" spans="1:10" ht="12" customHeight="1">
      <c r="A39" s="8" t="s">
        <v>116</v>
      </c>
      <c r="H39" s="11">
        <v>4618.78</v>
      </c>
      <c r="I39" s="54"/>
      <c r="J39" s="54">
        <f t="shared" si="1"/>
        <v>4618.78</v>
      </c>
    </row>
    <row r="40" spans="1:10" ht="12" customHeight="1">
      <c r="A40" s="8" t="s">
        <v>31</v>
      </c>
      <c r="H40" s="9">
        <v>204377.49</v>
      </c>
      <c r="I40" s="54"/>
      <c r="J40" s="54">
        <f t="shared" si="1"/>
        <v>204377.49</v>
      </c>
    </row>
    <row r="41" spans="1:10" ht="12" customHeight="1">
      <c r="A41" s="8" t="s">
        <v>50</v>
      </c>
      <c r="H41" s="9">
        <v>440599.61</v>
      </c>
      <c r="I41" s="54"/>
      <c r="J41" s="54">
        <f t="shared" si="1"/>
        <v>440599.61</v>
      </c>
    </row>
    <row r="42" spans="1:10" ht="12" customHeight="1">
      <c r="A42" s="41" t="s">
        <v>72</v>
      </c>
      <c r="B42" s="42"/>
      <c r="C42" s="42"/>
      <c r="D42" s="42"/>
      <c r="E42" s="42"/>
      <c r="F42" s="42"/>
      <c r="G42" s="42"/>
      <c r="H42" s="44">
        <v>-8808744.08</v>
      </c>
      <c r="I42" s="58">
        <f>8474.99-20003.83</f>
        <v>-11528.840000000002</v>
      </c>
      <c r="J42" s="58">
        <f t="shared" si="1"/>
        <v>-8820272.92</v>
      </c>
    </row>
    <row r="43" spans="2:10" ht="12" customHeight="1">
      <c r="B43" s="20" t="s">
        <v>0</v>
      </c>
      <c r="H43" s="25">
        <f>SUM(H26:H42)</f>
        <v>13391265.49</v>
      </c>
      <c r="I43" s="49"/>
      <c r="J43" s="25">
        <f>SUM(J26:J42)</f>
        <v>13377131.460000003</v>
      </c>
    </row>
    <row r="44" spans="2:10" ht="12" customHeight="1">
      <c r="B44" s="20"/>
      <c r="H44" s="25"/>
      <c r="I44" s="49"/>
      <c r="J44" s="25"/>
    </row>
    <row r="45" spans="1:10" ht="12" customHeight="1">
      <c r="A45" s="8" t="s">
        <v>6</v>
      </c>
      <c r="H45" s="10">
        <v>0</v>
      </c>
      <c r="I45" s="54"/>
      <c r="J45" s="31">
        <f>H45+I45</f>
        <v>0</v>
      </c>
    </row>
    <row r="46" spans="1:10" ht="12" customHeight="1">
      <c r="A46" s="8" t="s">
        <v>10</v>
      </c>
      <c r="H46" s="10">
        <v>0</v>
      </c>
      <c r="I46" s="54"/>
      <c r="J46" s="49">
        <f>H46+I46</f>
        <v>0</v>
      </c>
    </row>
    <row r="47" spans="1:10" ht="12" customHeight="1">
      <c r="A47" s="8" t="s">
        <v>104</v>
      </c>
      <c r="H47" s="13">
        <v>72000</v>
      </c>
      <c r="I47" s="54"/>
      <c r="J47" s="49">
        <f>H47+I47</f>
        <v>72000</v>
      </c>
    </row>
    <row r="48" spans="1:10" ht="12" customHeight="1">
      <c r="A48" s="8" t="s">
        <v>83</v>
      </c>
      <c r="H48" s="9">
        <v>180105</v>
      </c>
      <c r="I48" s="54">
        <v>50874</v>
      </c>
      <c r="J48" s="49">
        <f>H48+I48</f>
        <v>230979</v>
      </c>
    </row>
    <row r="49" spans="1:10" ht="12" customHeight="1">
      <c r="A49" s="41" t="s">
        <v>132</v>
      </c>
      <c r="B49" s="42"/>
      <c r="C49" s="42"/>
      <c r="D49" s="42"/>
      <c r="E49" s="42"/>
      <c r="F49" s="42"/>
      <c r="G49" s="42"/>
      <c r="H49" s="47">
        <v>85967</v>
      </c>
      <c r="I49" s="58">
        <v>95072</v>
      </c>
      <c r="J49" s="61">
        <f>H49+I49</f>
        <v>181039</v>
      </c>
    </row>
    <row r="50" spans="2:10" ht="12" customHeight="1">
      <c r="B50" s="20" t="s">
        <v>18</v>
      </c>
      <c r="H50" s="26">
        <f>SUM(H45:H49)</f>
        <v>338072</v>
      </c>
      <c r="I50" s="49"/>
      <c r="J50" s="26">
        <f>SUM(J45:J49)</f>
        <v>484018</v>
      </c>
    </row>
    <row r="51" spans="2:10" ht="12" customHeight="1">
      <c r="B51" s="20"/>
      <c r="H51" s="26"/>
      <c r="I51" s="49"/>
      <c r="J51" s="26"/>
    </row>
    <row r="52" spans="1:10" ht="12" customHeight="1">
      <c r="A52" s="8" t="s">
        <v>28</v>
      </c>
      <c r="H52" s="18">
        <v>-192560.42</v>
      </c>
      <c r="I52" s="54"/>
      <c r="J52" s="18">
        <f>H52+I52</f>
        <v>-192560.42</v>
      </c>
    </row>
    <row r="53" spans="1:10" ht="12" customHeight="1">
      <c r="A53" s="8" t="s">
        <v>90</v>
      </c>
      <c r="H53" s="10">
        <v>0</v>
      </c>
      <c r="I53" s="54"/>
      <c r="J53" s="54">
        <f aca="true" t="shared" si="2" ref="J53:J59">H53+I53</f>
        <v>0</v>
      </c>
    </row>
    <row r="54" spans="1:10" ht="12" customHeight="1">
      <c r="A54" s="8" t="s">
        <v>26</v>
      </c>
      <c r="H54" s="27">
        <v>-37385.79</v>
      </c>
      <c r="I54" s="54"/>
      <c r="J54" s="54">
        <f t="shared" si="2"/>
        <v>-37385.79</v>
      </c>
    </row>
    <row r="55" spans="1:10" ht="12" customHeight="1">
      <c r="A55" s="8" t="s">
        <v>38</v>
      </c>
      <c r="H55" s="14">
        <v>-1771.68</v>
      </c>
      <c r="I55" s="54"/>
      <c r="J55" s="54">
        <f t="shared" si="2"/>
        <v>-1771.68</v>
      </c>
    </row>
    <row r="56" spans="1:10" ht="12" customHeight="1">
      <c r="A56" s="8" t="s">
        <v>49</v>
      </c>
      <c r="H56" s="10">
        <v>0</v>
      </c>
      <c r="I56" s="54"/>
      <c r="J56" s="54">
        <f t="shared" si="2"/>
        <v>0</v>
      </c>
    </row>
    <row r="57" spans="1:10" ht="12" customHeight="1">
      <c r="A57" s="8" t="s">
        <v>35</v>
      </c>
      <c r="H57" s="10">
        <v>0</v>
      </c>
      <c r="I57" s="54"/>
      <c r="J57" s="54">
        <f t="shared" si="2"/>
        <v>0</v>
      </c>
    </row>
    <row r="58" spans="1:10" ht="12" customHeight="1">
      <c r="A58" s="8" t="s">
        <v>67</v>
      </c>
      <c r="H58" s="14">
        <v>-1630.63</v>
      </c>
      <c r="I58" s="54"/>
      <c r="J58" s="54">
        <f t="shared" si="2"/>
        <v>-1630.63</v>
      </c>
    </row>
    <row r="59" spans="1:10" ht="12" customHeight="1">
      <c r="A59" s="8" t="s">
        <v>69</v>
      </c>
      <c r="H59" s="14">
        <v>-1019.07</v>
      </c>
      <c r="I59" s="54"/>
      <c r="J59" s="54">
        <f t="shared" si="2"/>
        <v>-1019.07</v>
      </c>
    </row>
    <row r="60" spans="1:10" ht="12" customHeight="1">
      <c r="A60" s="8" t="s">
        <v>22</v>
      </c>
      <c r="H60" s="14">
        <v>-2039.91</v>
      </c>
      <c r="I60" s="54">
        <v>-259.59</v>
      </c>
      <c r="J60" s="14">
        <f>H60+I60</f>
        <v>-2299.5</v>
      </c>
    </row>
    <row r="61" spans="1:10" ht="12" customHeight="1">
      <c r="A61" s="8" t="s">
        <v>118</v>
      </c>
      <c r="H61" s="14">
        <v>-6561.9400000000005</v>
      </c>
      <c r="I61" s="54"/>
      <c r="J61" s="54">
        <f aca="true" t="shared" si="3" ref="J61:J74">H61+I61</f>
        <v>-6561.9400000000005</v>
      </c>
    </row>
    <row r="62" spans="1:10" ht="12" customHeight="1">
      <c r="A62" s="8" t="s">
        <v>78</v>
      </c>
      <c r="H62" s="19">
        <v>-617.77</v>
      </c>
      <c r="I62" s="54"/>
      <c r="J62" s="54">
        <f t="shared" si="3"/>
        <v>-617.77</v>
      </c>
    </row>
    <row r="63" spans="1:10" ht="12" customHeight="1">
      <c r="A63" s="8" t="s">
        <v>80</v>
      </c>
      <c r="H63" s="14">
        <v>-3843.89</v>
      </c>
      <c r="I63" s="54"/>
      <c r="J63" s="54">
        <f t="shared" si="3"/>
        <v>-3843.89</v>
      </c>
    </row>
    <row r="64" spans="1:10" ht="12" customHeight="1">
      <c r="A64" s="8" t="s">
        <v>60</v>
      </c>
      <c r="H64" s="27">
        <v>-28577.12</v>
      </c>
      <c r="I64" s="54">
        <v>-1115.17</v>
      </c>
      <c r="J64" s="54">
        <f t="shared" si="3"/>
        <v>-29692.29</v>
      </c>
    </row>
    <row r="65" spans="1:10" ht="12" customHeight="1">
      <c r="A65" s="8" t="s">
        <v>47</v>
      </c>
      <c r="H65" s="14">
        <v>-1790.7</v>
      </c>
      <c r="I65" s="54">
        <v>-811.18</v>
      </c>
      <c r="J65" s="54">
        <f t="shared" si="3"/>
        <v>-2601.88</v>
      </c>
    </row>
    <row r="66" spans="1:10" ht="12" customHeight="1">
      <c r="A66" s="8" t="s">
        <v>136</v>
      </c>
      <c r="H66" s="14">
        <v>-1221.03</v>
      </c>
      <c r="I66" s="54"/>
      <c r="J66" s="54">
        <f t="shared" si="3"/>
        <v>-1221.03</v>
      </c>
    </row>
    <row r="67" spans="1:10" ht="12" customHeight="1">
      <c r="A67" s="8" t="s">
        <v>2</v>
      </c>
      <c r="H67" s="27">
        <v>-93788.16</v>
      </c>
      <c r="I67" s="54">
        <v>-999.14</v>
      </c>
      <c r="J67" s="54">
        <f t="shared" si="3"/>
        <v>-94787.3</v>
      </c>
    </row>
    <row r="68" spans="1:10" ht="12" customHeight="1">
      <c r="A68" s="8" t="s">
        <v>93</v>
      </c>
      <c r="H68" s="27">
        <v>-8332.98</v>
      </c>
      <c r="I68" s="54">
        <v>-2496.27</v>
      </c>
      <c r="J68" s="54">
        <f t="shared" si="3"/>
        <v>-10829.25</v>
      </c>
    </row>
    <row r="69" spans="1:10" ht="12" customHeight="1">
      <c r="A69" s="8" t="s">
        <v>91</v>
      </c>
      <c r="H69" s="28">
        <v>-0.4</v>
      </c>
      <c r="I69" s="54"/>
      <c r="J69" s="54">
        <f t="shared" si="3"/>
        <v>-0.4</v>
      </c>
    </row>
    <row r="70" spans="1:10" ht="12" customHeight="1">
      <c r="A70" s="8" t="s">
        <v>87</v>
      </c>
      <c r="H70" s="16">
        <v>-29.59</v>
      </c>
      <c r="I70" s="54"/>
      <c r="J70" s="54">
        <f t="shared" si="3"/>
        <v>-29.59</v>
      </c>
    </row>
    <row r="71" spans="1:10" ht="12" customHeight="1">
      <c r="A71" s="8" t="s">
        <v>143</v>
      </c>
      <c r="H71" s="28">
        <v>-6.05</v>
      </c>
      <c r="I71" s="54"/>
      <c r="J71" s="54">
        <f t="shared" si="3"/>
        <v>-6.05</v>
      </c>
    </row>
    <row r="72" spans="1:10" ht="12" customHeight="1">
      <c r="A72" s="8" t="s">
        <v>142</v>
      </c>
      <c r="H72" s="28">
        <v>-1.09</v>
      </c>
      <c r="I72" s="54"/>
      <c r="J72" s="54">
        <f t="shared" si="3"/>
        <v>-1.09</v>
      </c>
    </row>
    <row r="73" spans="1:10" ht="12" customHeight="1">
      <c r="A73" s="8" t="s">
        <v>9</v>
      </c>
      <c r="H73" s="10">
        <v>0</v>
      </c>
      <c r="I73" s="54"/>
      <c r="J73" s="54">
        <f t="shared" si="3"/>
        <v>0</v>
      </c>
    </row>
    <row r="74" spans="1:10" ht="12" customHeight="1">
      <c r="A74" s="41" t="s">
        <v>103</v>
      </c>
      <c r="B74" s="42"/>
      <c r="C74" s="42"/>
      <c r="D74" s="42"/>
      <c r="E74" s="42"/>
      <c r="F74" s="42"/>
      <c r="G74" s="42"/>
      <c r="H74" s="48">
        <v>0</v>
      </c>
      <c r="I74" s="58"/>
      <c r="J74" s="58">
        <f t="shared" si="3"/>
        <v>0</v>
      </c>
    </row>
    <row r="75" spans="2:10" ht="12" customHeight="1">
      <c r="B75" s="20" t="s">
        <v>98</v>
      </c>
      <c r="H75" s="49">
        <f>SUM(H52:H59)+SUM(H60:H74)</f>
        <v>-381178.22</v>
      </c>
      <c r="I75" s="49"/>
      <c r="J75" s="22">
        <f>SUM(J52:J74)</f>
        <v>-386859.5700000001</v>
      </c>
    </row>
    <row r="76" spans="2:10" ht="12" customHeight="1">
      <c r="B76" s="20"/>
      <c r="H76" s="49"/>
      <c r="I76" s="49"/>
      <c r="J76" s="22"/>
    </row>
    <row r="77" spans="1:10" ht="12" customHeight="1">
      <c r="A77" s="8" t="s">
        <v>110</v>
      </c>
      <c r="H77" s="24">
        <v>-3013644.07</v>
      </c>
      <c r="I77" s="54">
        <v>-950000</v>
      </c>
      <c r="J77" s="24">
        <f>H77+I77</f>
        <v>-3963644.07</v>
      </c>
    </row>
    <row r="78" spans="1:10" ht="12" customHeight="1">
      <c r="A78" s="8" t="s">
        <v>84</v>
      </c>
      <c r="H78" s="24">
        <v>-4645550</v>
      </c>
      <c r="I78" s="54">
        <v>950000</v>
      </c>
      <c r="J78" s="54">
        <f aca="true" t="shared" si="4" ref="J78:J84">H78+I78</f>
        <v>-3695550</v>
      </c>
    </row>
    <row r="79" spans="1:10" ht="12" customHeight="1">
      <c r="A79" s="8" t="s">
        <v>102</v>
      </c>
      <c r="H79" s="24">
        <v>-3747089.7800000003</v>
      </c>
      <c r="I79" s="54"/>
      <c r="J79" s="54">
        <f t="shared" si="4"/>
        <v>-3747089.7800000003</v>
      </c>
    </row>
    <row r="80" spans="1:10" ht="12" customHeight="1">
      <c r="A80" s="8" t="s">
        <v>105</v>
      </c>
      <c r="H80" s="24">
        <v>-1245000</v>
      </c>
      <c r="I80" s="54"/>
      <c r="J80" s="54">
        <f t="shared" si="4"/>
        <v>-1245000</v>
      </c>
    </row>
    <row r="81" spans="1:10" ht="12" customHeight="1">
      <c r="A81" s="8" t="s">
        <v>106</v>
      </c>
      <c r="H81" s="18">
        <v>-390504.03</v>
      </c>
      <c r="I81" s="54"/>
      <c r="J81" s="54">
        <f t="shared" si="4"/>
        <v>-390504.03</v>
      </c>
    </row>
    <row r="82" spans="1:10" ht="12" customHeight="1">
      <c r="A82" s="8" t="s">
        <v>123</v>
      </c>
      <c r="H82" s="18">
        <v>-523955.5</v>
      </c>
      <c r="I82" s="54"/>
      <c r="J82" s="54">
        <f t="shared" si="4"/>
        <v>-523955.5</v>
      </c>
    </row>
    <row r="83" spans="1:10" ht="12" customHeight="1">
      <c r="A83" s="8" t="s">
        <v>96</v>
      </c>
      <c r="H83" s="18">
        <v>-930061.59</v>
      </c>
      <c r="I83" s="54"/>
      <c r="J83" s="54">
        <f t="shared" si="4"/>
        <v>-930061.59</v>
      </c>
    </row>
    <row r="84" spans="1:10" ht="12" customHeight="1">
      <c r="A84" s="41" t="s">
        <v>73</v>
      </c>
      <c r="B84" s="42"/>
      <c r="C84" s="42"/>
      <c r="D84" s="42"/>
      <c r="E84" s="42"/>
      <c r="F84" s="42"/>
      <c r="G84" s="42"/>
      <c r="H84" s="51">
        <v>-12000</v>
      </c>
      <c r="I84" s="58"/>
      <c r="J84" s="58">
        <f t="shared" si="4"/>
        <v>-12000</v>
      </c>
    </row>
    <row r="85" spans="2:10" ht="12" customHeight="1">
      <c r="B85" s="20" t="s">
        <v>65</v>
      </c>
      <c r="H85" s="29">
        <f>SUM(H77:H84)</f>
        <v>-14507804.97</v>
      </c>
      <c r="I85" s="49"/>
      <c r="J85" s="29">
        <f>SUM(J77:J84)</f>
        <v>-14507804.97</v>
      </c>
    </row>
    <row r="86" spans="2:10" ht="12" customHeight="1">
      <c r="B86" s="20"/>
      <c r="H86" s="29"/>
      <c r="I86" s="49"/>
      <c r="J86" s="29"/>
    </row>
    <row r="87" spans="1:10" ht="12" customHeight="1">
      <c r="A87" s="8" t="s">
        <v>108</v>
      </c>
      <c r="H87" s="27">
        <v>-79279</v>
      </c>
      <c r="I87" s="54">
        <v>11294</v>
      </c>
      <c r="J87" s="27">
        <f>H87+I87</f>
        <v>-67985</v>
      </c>
    </row>
    <row r="88" spans="1:10" ht="12" customHeight="1">
      <c r="A88" s="8" t="s">
        <v>58</v>
      </c>
      <c r="H88" s="27">
        <v>-43878</v>
      </c>
      <c r="I88" s="54">
        <v>18743</v>
      </c>
      <c r="J88" s="27">
        <f>H88+I88</f>
        <v>-25135</v>
      </c>
    </row>
    <row r="89" spans="1:10" ht="12" customHeight="1">
      <c r="A89" s="8" t="s">
        <v>76</v>
      </c>
      <c r="H89" s="18">
        <v>-208832</v>
      </c>
      <c r="I89" s="54">
        <v>-129346</v>
      </c>
      <c r="J89" s="27">
        <f>H89+I89</f>
        <v>-338178</v>
      </c>
    </row>
    <row r="90" spans="1:10" ht="12" customHeight="1">
      <c r="A90" s="41" t="s">
        <v>39</v>
      </c>
      <c r="B90" s="42"/>
      <c r="C90" s="42"/>
      <c r="D90" s="42"/>
      <c r="E90" s="42"/>
      <c r="F90" s="42"/>
      <c r="G90" s="42"/>
      <c r="H90" s="44">
        <v>-873504</v>
      </c>
      <c r="I90" s="58">
        <v>-200975</v>
      </c>
      <c r="J90" s="51">
        <f>H90+I90</f>
        <v>-1074479</v>
      </c>
    </row>
    <row r="91" spans="2:10" ht="12" customHeight="1">
      <c r="B91" s="20" t="s">
        <v>133</v>
      </c>
      <c r="H91" s="30">
        <f>SUM(H87:H90)</f>
        <v>-1205493</v>
      </c>
      <c r="I91" s="49"/>
      <c r="J91" s="30">
        <f>SUM(J87:J90)</f>
        <v>-1505777</v>
      </c>
    </row>
    <row r="92" spans="2:10" ht="12" customHeight="1">
      <c r="B92" s="20"/>
      <c r="H92" s="30"/>
      <c r="I92" s="49"/>
      <c r="J92" s="30"/>
    </row>
    <row r="93" spans="1:10" ht="12" customHeight="1">
      <c r="A93" s="8" t="s">
        <v>33</v>
      </c>
      <c r="H93" s="18">
        <v>-964512.21</v>
      </c>
      <c r="I93" s="54">
        <v>9165</v>
      </c>
      <c r="J93" s="18">
        <f>H93+I93</f>
        <v>-955347.21</v>
      </c>
    </row>
    <row r="94" spans="1:10" ht="12" customHeight="1">
      <c r="A94" s="41" t="s">
        <v>14</v>
      </c>
      <c r="B94" s="42"/>
      <c r="C94" s="42"/>
      <c r="D94" s="42"/>
      <c r="E94" s="42"/>
      <c r="F94" s="42"/>
      <c r="G94" s="42"/>
      <c r="H94" s="45">
        <v>-116970.97</v>
      </c>
      <c r="I94" s="58">
        <v>-9165</v>
      </c>
      <c r="J94" s="45">
        <f>H94+I94</f>
        <v>-126135.97</v>
      </c>
    </row>
    <row r="95" spans="2:10" ht="12" customHeight="1">
      <c r="B95" s="20" t="s">
        <v>63</v>
      </c>
      <c r="H95" s="30">
        <f>SUM(H93:H94)</f>
        <v>-1081483.18</v>
      </c>
      <c r="I95" s="49"/>
      <c r="J95" s="30">
        <f>SUM(J93:J94)</f>
        <v>-1081483.18</v>
      </c>
    </row>
    <row r="96" spans="2:10" ht="12" customHeight="1">
      <c r="B96" s="20"/>
      <c r="H96" s="30"/>
      <c r="I96" s="49"/>
      <c r="J96" s="30"/>
    </row>
    <row r="97" spans="1:10" ht="12" customHeight="1">
      <c r="A97" s="8" t="s">
        <v>77</v>
      </c>
      <c r="H97" s="14">
        <v>-1413.2</v>
      </c>
      <c r="I97" s="54"/>
      <c r="J97" s="14">
        <f>H97+I97</f>
        <v>-1413.2</v>
      </c>
    </row>
    <row r="98" spans="1:10" ht="12" customHeight="1">
      <c r="A98" s="8" t="s">
        <v>99</v>
      </c>
      <c r="H98" s="15">
        <v>0</v>
      </c>
      <c r="I98" s="54">
        <v>856.31</v>
      </c>
      <c r="J98" s="54">
        <f aca="true" t="shared" si="5" ref="J98:J109">H98+I98</f>
        <v>856.31</v>
      </c>
    </row>
    <row r="99" spans="1:10" ht="12" customHeight="1">
      <c r="A99" s="8" t="s">
        <v>126</v>
      </c>
      <c r="H99" s="27">
        <v>-13705.59</v>
      </c>
      <c r="I99" s="54">
        <v>427.4</v>
      </c>
      <c r="J99" s="54">
        <f t="shared" si="5"/>
        <v>-13278.19</v>
      </c>
    </row>
    <row r="100" spans="1:10" ht="12" customHeight="1">
      <c r="A100" s="8" t="s">
        <v>92</v>
      </c>
      <c r="H100" s="27">
        <v>-46402.78</v>
      </c>
      <c r="I100" s="54">
        <f>1115.17+811.18+999.14</f>
        <v>2925.49</v>
      </c>
      <c r="J100" s="54">
        <f t="shared" si="5"/>
        <v>-43477.29</v>
      </c>
    </row>
    <row r="101" spans="1:10" ht="12" customHeight="1">
      <c r="A101" s="8" t="s">
        <v>3</v>
      </c>
      <c r="H101" s="15">
        <v>0</v>
      </c>
      <c r="I101" s="54">
        <v>633.36</v>
      </c>
      <c r="J101" s="54">
        <f t="shared" si="5"/>
        <v>633.36</v>
      </c>
    </row>
    <row r="102" spans="1:10" ht="12" customHeight="1">
      <c r="A102" s="8" t="s">
        <v>54</v>
      </c>
      <c r="H102" s="24">
        <v>-2427662.97</v>
      </c>
      <c r="I102" s="54"/>
      <c r="J102" s="54">
        <f t="shared" si="5"/>
        <v>-2427662.97</v>
      </c>
    </row>
    <row r="103" spans="1:10" ht="12" customHeight="1">
      <c r="A103" s="8" t="s">
        <v>57</v>
      </c>
      <c r="H103" s="18">
        <v>-519192.03</v>
      </c>
      <c r="I103" s="54"/>
      <c r="J103" s="54">
        <f t="shared" si="5"/>
        <v>-519192.03</v>
      </c>
    </row>
    <row r="104" spans="1:10" ht="12" customHeight="1">
      <c r="A104" s="8" t="s">
        <v>89</v>
      </c>
      <c r="H104" s="27">
        <v>-16024.49</v>
      </c>
      <c r="I104" s="54"/>
      <c r="J104" s="54">
        <f t="shared" si="5"/>
        <v>-16024.49</v>
      </c>
    </row>
    <row r="105" spans="1:10" ht="12" customHeight="1">
      <c r="A105" s="8" t="s">
        <v>66</v>
      </c>
      <c r="H105" s="27">
        <v>-16015.81</v>
      </c>
      <c r="I105" s="54"/>
      <c r="J105" s="54">
        <f t="shared" si="5"/>
        <v>-16015.81</v>
      </c>
    </row>
    <row r="106" spans="1:10" ht="12" customHeight="1">
      <c r="A106" s="8" t="s">
        <v>138</v>
      </c>
      <c r="H106" s="27">
        <v>-10191.67</v>
      </c>
      <c r="I106" s="54"/>
      <c r="J106" s="54">
        <f t="shared" si="5"/>
        <v>-10191.67</v>
      </c>
    </row>
    <row r="107" spans="1:10" ht="12" customHeight="1">
      <c r="A107" s="8" t="s">
        <v>48</v>
      </c>
      <c r="H107" s="27">
        <v>-26390.21</v>
      </c>
      <c r="I107" s="54">
        <v>259.59</v>
      </c>
      <c r="J107" s="54">
        <f t="shared" si="5"/>
        <v>-26130.62</v>
      </c>
    </row>
    <row r="108" spans="1:10" ht="12" customHeight="1">
      <c r="A108" s="8" t="s">
        <v>97</v>
      </c>
      <c r="H108" s="14">
        <v>-5250</v>
      </c>
      <c r="I108" s="54"/>
      <c r="J108" s="54">
        <f t="shared" si="5"/>
        <v>-5250</v>
      </c>
    </row>
    <row r="109" spans="1:10" ht="12" customHeight="1">
      <c r="A109" s="41" t="s">
        <v>130</v>
      </c>
      <c r="B109" s="42"/>
      <c r="C109" s="42"/>
      <c r="D109" s="42"/>
      <c r="E109" s="42"/>
      <c r="F109" s="42"/>
      <c r="G109" s="42"/>
      <c r="H109" s="50">
        <v>0</v>
      </c>
      <c r="I109" s="58">
        <v>-1241.33</v>
      </c>
      <c r="J109" s="58">
        <f t="shared" si="5"/>
        <v>-1241.33</v>
      </c>
    </row>
    <row r="110" spans="2:10" ht="12" customHeight="1">
      <c r="B110" s="20" t="s">
        <v>42</v>
      </c>
      <c r="H110" s="30">
        <f>SUM(H97:H109)</f>
        <v>-3082248.7500000005</v>
      </c>
      <c r="I110" s="49"/>
      <c r="J110" s="30">
        <f>SUM(J97:J109)</f>
        <v>-3078387.93</v>
      </c>
    </row>
    <row r="111" spans="2:10" ht="12" customHeight="1">
      <c r="B111" s="20"/>
      <c r="H111" s="30"/>
      <c r="I111" s="49"/>
      <c r="J111" s="30"/>
    </row>
    <row r="112" spans="1:10" ht="12" customHeight="1">
      <c r="A112" s="8" t="s">
        <v>30</v>
      </c>
      <c r="H112" s="9">
        <v>178159.08000000002</v>
      </c>
      <c r="I112" s="54"/>
      <c r="J112" s="54">
        <f>H112+I112</f>
        <v>178159.08000000002</v>
      </c>
    </row>
    <row r="113" spans="1:10" ht="12" customHeight="1">
      <c r="A113" s="8" t="s">
        <v>71</v>
      </c>
      <c r="H113" s="13">
        <v>52906.07</v>
      </c>
      <c r="I113" s="54">
        <v>-856.31</v>
      </c>
      <c r="J113" s="54">
        <f aca="true" t="shared" si="6" ref="J113:J151">H113+I113</f>
        <v>52049.76</v>
      </c>
    </row>
    <row r="114" spans="1:10" ht="12" customHeight="1">
      <c r="A114" s="8" t="s">
        <v>56</v>
      </c>
      <c r="H114" s="9">
        <v>130233.75</v>
      </c>
      <c r="I114" s="54"/>
      <c r="J114" s="54">
        <f t="shared" si="6"/>
        <v>130233.75</v>
      </c>
    </row>
    <row r="115" spans="1:10" ht="12" customHeight="1">
      <c r="A115" s="8" t="s">
        <v>44</v>
      </c>
      <c r="H115" s="13">
        <v>55802.56</v>
      </c>
      <c r="I115" s="54"/>
      <c r="J115" s="54">
        <f t="shared" si="6"/>
        <v>55802.56</v>
      </c>
    </row>
    <row r="116" spans="1:10" ht="12" customHeight="1">
      <c r="A116" s="8" t="s">
        <v>140</v>
      </c>
      <c r="H116" s="13">
        <v>55626.68</v>
      </c>
      <c r="I116" s="54">
        <v>42052</v>
      </c>
      <c r="J116" s="54">
        <f t="shared" si="6"/>
        <v>97678.68</v>
      </c>
    </row>
    <row r="117" spans="1:10" ht="12" customHeight="1">
      <c r="A117" s="8" t="s">
        <v>85</v>
      </c>
      <c r="H117" s="9">
        <v>93829.74</v>
      </c>
      <c r="I117" s="54">
        <f>2496.27+112286</f>
        <v>114782.27</v>
      </c>
      <c r="J117" s="54">
        <f t="shared" si="6"/>
        <v>208612.01</v>
      </c>
    </row>
    <row r="118" spans="1:10" ht="12" customHeight="1">
      <c r="A118" s="8" t="s">
        <v>127</v>
      </c>
      <c r="H118" s="17">
        <v>1918513.6400000001</v>
      </c>
      <c r="I118" s="54"/>
      <c r="J118" s="54">
        <f t="shared" si="6"/>
        <v>1918513.6400000001</v>
      </c>
    </row>
    <row r="119" spans="1:10" ht="12" customHeight="1">
      <c r="A119" s="8" t="s">
        <v>16</v>
      </c>
      <c r="H119" s="13">
        <v>32652.690000000002</v>
      </c>
      <c r="I119" s="54"/>
      <c r="J119" s="54">
        <f t="shared" si="6"/>
        <v>32652.690000000002</v>
      </c>
    </row>
    <row r="120" spans="1:10" ht="12" customHeight="1">
      <c r="A120" s="8" t="s">
        <v>4</v>
      </c>
      <c r="H120" s="11">
        <v>2589.7400000000002</v>
      </c>
      <c r="I120" s="54"/>
      <c r="J120" s="54">
        <f t="shared" si="6"/>
        <v>2589.7400000000002</v>
      </c>
    </row>
    <row r="121" spans="1:10" ht="12" customHeight="1">
      <c r="A121" s="8" t="s">
        <v>51</v>
      </c>
      <c r="H121" s="13">
        <v>36082.21</v>
      </c>
      <c r="I121" s="54"/>
      <c r="J121" s="54">
        <f t="shared" si="6"/>
        <v>36082.21</v>
      </c>
    </row>
    <row r="122" spans="1:10" ht="12" customHeight="1">
      <c r="A122" s="8" t="s">
        <v>79</v>
      </c>
      <c r="H122" s="13">
        <v>90514.49</v>
      </c>
      <c r="I122" s="54"/>
      <c r="J122" s="54">
        <f t="shared" si="6"/>
        <v>90514.49</v>
      </c>
    </row>
    <row r="123" spans="1:10" ht="12" customHeight="1">
      <c r="A123" s="8" t="s">
        <v>43</v>
      </c>
      <c r="H123" s="13">
        <v>35811.94</v>
      </c>
      <c r="I123" s="54"/>
      <c r="J123" s="54">
        <f t="shared" si="6"/>
        <v>35811.94</v>
      </c>
    </row>
    <row r="124" spans="1:10" ht="12" customHeight="1">
      <c r="A124" s="8" t="s">
        <v>94</v>
      </c>
      <c r="H124" s="13">
        <v>23794.850000000002</v>
      </c>
      <c r="I124" s="54"/>
      <c r="J124" s="54">
        <f t="shared" si="6"/>
        <v>23794.850000000002</v>
      </c>
    </row>
    <row r="125" spans="1:10" ht="12" customHeight="1">
      <c r="A125" s="8" t="s">
        <v>13</v>
      </c>
      <c r="H125" s="11">
        <v>1500</v>
      </c>
      <c r="I125" s="54"/>
      <c r="J125" s="54">
        <f t="shared" si="6"/>
        <v>1500</v>
      </c>
    </row>
    <row r="126" spans="1:10" ht="12" customHeight="1">
      <c r="A126" s="8" t="s">
        <v>46</v>
      </c>
      <c r="H126" s="13">
        <v>10685</v>
      </c>
      <c r="I126" s="54"/>
      <c r="J126" s="54">
        <f t="shared" si="6"/>
        <v>10685</v>
      </c>
    </row>
    <row r="127" spans="1:10" ht="12" customHeight="1">
      <c r="A127" s="8" t="s">
        <v>59</v>
      </c>
      <c r="H127" s="11">
        <v>1215</v>
      </c>
      <c r="I127" s="54"/>
      <c r="J127" s="54">
        <f t="shared" si="6"/>
        <v>1215</v>
      </c>
    </row>
    <row r="128" spans="1:10" ht="12" customHeight="1">
      <c r="A128" s="8" t="s">
        <v>12</v>
      </c>
      <c r="H128" s="13">
        <v>19753.96</v>
      </c>
      <c r="I128" s="54"/>
      <c r="J128" s="54">
        <f t="shared" si="6"/>
        <v>19753.96</v>
      </c>
    </row>
    <row r="129" spans="1:10" ht="12" customHeight="1">
      <c r="A129" s="8" t="s">
        <v>55</v>
      </c>
      <c r="H129" s="9">
        <v>476804.5</v>
      </c>
      <c r="I129" s="54">
        <v>20003.83</v>
      </c>
      <c r="J129" s="54">
        <f t="shared" si="6"/>
        <v>496808.33</v>
      </c>
    </row>
    <row r="130" spans="1:10" ht="12" customHeight="1">
      <c r="A130" s="8" t="s">
        <v>107</v>
      </c>
      <c r="H130" s="11">
        <v>6207.52</v>
      </c>
      <c r="I130" s="54"/>
      <c r="J130" s="54">
        <f t="shared" si="6"/>
        <v>6207.52</v>
      </c>
    </row>
    <row r="131" spans="1:10" ht="12" customHeight="1">
      <c r="A131" s="8" t="s">
        <v>137</v>
      </c>
      <c r="H131" s="13">
        <v>33272.39</v>
      </c>
      <c r="I131" s="54"/>
      <c r="J131" s="54">
        <f t="shared" si="6"/>
        <v>33272.39</v>
      </c>
    </row>
    <row r="132" spans="1:10" ht="12" customHeight="1">
      <c r="A132" s="8" t="s">
        <v>32</v>
      </c>
      <c r="H132" s="13">
        <v>65726.53</v>
      </c>
      <c r="I132" s="54"/>
      <c r="J132" s="54">
        <f t="shared" si="6"/>
        <v>65726.53</v>
      </c>
    </row>
    <row r="133" spans="1:10" ht="12" customHeight="1">
      <c r="A133" s="8" t="s">
        <v>120</v>
      </c>
      <c r="H133" s="12">
        <v>37.78</v>
      </c>
      <c r="I133" s="54"/>
      <c r="J133" s="54">
        <f t="shared" si="6"/>
        <v>37.78</v>
      </c>
    </row>
    <row r="134" spans="1:10" ht="12" customHeight="1">
      <c r="A134" s="8" t="s">
        <v>113</v>
      </c>
      <c r="H134" s="10">
        <v>0</v>
      </c>
      <c r="I134" s="54"/>
      <c r="J134" s="54">
        <f t="shared" si="6"/>
        <v>0</v>
      </c>
    </row>
    <row r="135" spans="1:10" ht="12" customHeight="1">
      <c r="A135" s="8" t="s">
        <v>109</v>
      </c>
      <c r="H135" s="10">
        <v>0</v>
      </c>
      <c r="I135" s="54"/>
      <c r="J135" s="54">
        <f t="shared" si="6"/>
        <v>0</v>
      </c>
    </row>
    <row r="136" spans="1:10" ht="12" customHeight="1">
      <c r="A136" s="8" t="s">
        <v>1</v>
      </c>
      <c r="H136" s="13">
        <v>15721.300000000001</v>
      </c>
      <c r="I136" s="54"/>
      <c r="J136" s="54">
        <f t="shared" si="6"/>
        <v>15721.300000000001</v>
      </c>
    </row>
    <row r="137" spans="1:10" ht="12" customHeight="1">
      <c r="A137" s="8" t="s">
        <v>82</v>
      </c>
      <c r="H137" s="11">
        <v>5274.31</v>
      </c>
      <c r="I137" s="54"/>
      <c r="J137" s="54">
        <f t="shared" si="6"/>
        <v>5274.31</v>
      </c>
    </row>
    <row r="138" spans="1:10" ht="12" customHeight="1">
      <c r="A138" s="8" t="s">
        <v>148</v>
      </c>
      <c r="H138" s="10">
        <v>0</v>
      </c>
      <c r="I138" s="54"/>
      <c r="J138" s="54">
        <f t="shared" si="6"/>
        <v>0</v>
      </c>
    </row>
    <row r="139" spans="1:10" ht="12" customHeight="1">
      <c r="A139" s="8" t="s">
        <v>112</v>
      </c>
      <c r="H139" s="11">
        <v>8889.98</v>
      </c>
      <c r="I139" s="54">
        <v>-19.99</v>
      </c>
      <c r="J139" s="54">
        <f t="shared" si="6"/>
        <v>8869.99</v>
      </c>
    </row>
    <row r="140" spans="1:10" ht="12" customHeight="1">
      <c r="A140" s="8" t="s">
        <v>101</v>
      </c>
      <c r="H140" s="13">
        <v>12671.67</v>
      </c>
      <c r="I140" s="54">
        <f>-230.2+1241.33</f>
        <v>1011.1299999999999</v>
      </c>
      <c r="J140" s="54">
        <f t="shared" si="6"/>
        <v>13682.8</v>
      </c>
    </row>
    <row r="141" spans="1:10" ht="12" customHeight="1">
      <c r="A141" s="8" t="s">
        <v>34</v>
      </c>
      <c r="H141" s="11">
        <v>4160.8</v>
      </c>
      <c r="I141" s="54">
        <v>61.38</v>
      </c>
      <c r="J141" s="54">
        <f t="shared" si="6"/>
        <v>4222.18</v>
      </c>
    </row>
    <row r="142" spans="1:10" ht="12" customHeight="1">
      <c r="A142" s="8" t="s">
        <v>23</v>
      </c>
      <c r="H142" s="11">
        <v>7922.85</v>
      </c>
      <c r="I142" s="54">
        <v>-745.12</v>
      </c>
      <c r="J142" s="54">
        <f t="shared" si="6"/>
        <v>7177.7300000000005</v>
      </c>
    </row>
    <row r="143" spans="1:10" ht="12" customHeight="1">
      <c r="A143" s="8" t="s">
        <v>41</v>
      </c>
      <c r="H143" s="10">
        <v>0</v>
      </c>
      <c r="I143" s="54"/>
      <c r="J143" s="54">
        <f t="shared" si="6"/>
        <v>0</v>
      </c>
    </row>
    <row r="144" spans="1:10" ht="12" customHeight="1">
      <c r="A144" s="8" t="s">
        <v>21</v>
      </c>
      <c r="H144" s="15">
        <v>500</v>
      </c>
      <c r="I144" s="54"/>
      <c r="J144" s="54">
        <f t="shared" si="6"/>
        <v>500</v>
      </c>
    </row>
    <row r="145" spans="1:10" ht="12" customHeight="1">
      <c r="A145" s="8" t="s">
        <v>27</v>
      </c>
      <c r="H145" s="11">
        <v>6755</v>
      </c>
      <c r="I145" s="54">
        <v>-3576.55</v>
      </c>
      <c r="J145" s="54">
        <f t="shared" si="6"/>
        <v>3178.45</v>
      </c>
    </row>
    <row r="146" spans="1:10" ht="12" customHeight="1">
      <c r="A146" s="8" t="s">
        <v>134</v>
      </c>
      <c r="H146" s="13">
        <v>22632.24</v>
      </c>
      <c r="I146" s="54"/>
      <c r="J146" s="54">
        <f t="shared" si="6"/>
        <v>22632.24</v>
      </c>
    </row>
    <row r="147" spans="1:10" ht="12" customHeight="1">
      <c r="A147" s="8" t="s">
        <v>119</v>
      </c>
      <c r="H147" s="15">
        <v>303.14</v>
      </c>
      <c r="I147" s="54"/>
      <c r="J147" s="54">
        <f t="shared" si="6"/>
        <v>303.14</v>
      </c>
    </row>
    <row r="148" spans="1:10" ht="12" customHeight="1">
      <c r="A148" s="8" t="s">
        <v>29</v>
      </c>
      <c r="H148" s="10">
        <v>0</v>
      </c>
      <c r="I148" s="54"/>
      <c r="J148" s="54">
        <f t="shared" si="6"/>
        <v>0</v>
      </c>
    </row>
    <row r="149" spans="1:10" ht="12" customHeight="1">
      <c r="A149" s="8" t="s">
        <v>53</v>
      </c>
      <c r="H149" s="10">
        <v>0</v>
      </c>
      <c r="I149" s="54"/>
      <c r="J149" s="54">
        <f t="shared" si="6"/>
        <v>0</v>
      </c>
    </row>
    <row r="150" spans="1:10" ht="12" customHeight="1">
      <c r="A150" s="8" t="s">
        <v>24</v>
      </c>
      <c r="H150" s="10">
        <v>0</v>
      </c>
      <c r="I150" s="54"/>
      <c r="J150" s="54">
        <f t="shared" si="6"/>
        <v>0</v>
      </c>
    </row>
    <row r="151" spans="1:10" ht="12" customHeight="1">
      <c r="A151" s="41" t="s">
        <v>117</v>
      </c>
      <c r="B151" s="42"/>
      <c r="C151" s="42"/>
      <c r="D151" s="42"/>
      <c r="E151" s="42"/>
      <c r="F151" s="42"/>
      <c r="G151" s="42"/>
      <c r="H151" s="46">
        <v>10168.550000000001</v>
      </c>
      <c r="I151" s="58"/>
      <c r="J151" s="58">
        <f t="shared" si="6"/>
        <v>10168.550000000001</v>
      </c>
    </row>
    <row r="152" spans="2:10" ht="12" customHeight="1">
      <c r="B152" s="20" t="s">
        <v>86</v>
      </c>
      <c r="H152" s="21">
        <f>SUM(H112:H116)+SUM(H117:H151)</f>
        <v>3416719.96</v>
      </c>
      <c r="I152" s="49"/>
      <c r="J152" s="21">
        <f>SUM(J112:J151)</f>
        <v>3589432.600000001</v>
      </c>
    </row>
    <row r="153" spans="2:10" ht="12" customHeight="1">
      <c r="B153" s="20"/>
      <c r="H153" s="21"/>
      <c r="I153" s="49"/>
      <c r="J153" s="21"/>
    </row>
    <row r="154" spans="2:10" ht="12" customHeight="1">
      <c r="B154" s="20"/>
      <c r="H154" s="21"/>
      <c r="I154" s="49"/>
      <c r="J154" s="21"/>
    </row>
    <row r="155" spans="2:10" ht="12" customHeight="1">
      <c r="B155" s="7" t="s">
        <v>70</v>
      </c>
      <c r="H155" s="32">
        <f>H24</f>
        <v>3112150.6700000004</v>
      </c>
      <c r="I155" s="59"/>
      <c r="J155" s="32">
        <f>J24</f>
        <v>3109730.590000001</v>
      </c>
    </row>
    <row r="156" spans="2:10" ht="12" customHeight="1">
      <c r="B156" s="7" t="s">
        <v>0</v>
      </c>
      <c r="H156" s="34">
        <f>H43</f>
        <v>13391265.49</v>
      </c>
      <c r="I156" s="59"/>
      <c r="J156" s="34">
        <f>J43</f>
        <v>13377131.460000003</v>
      </c>
    </row>
    <row r="157" spans="2:10" ht="12" customHeight="1">
      <c r="B157" s="7" t="s">
        <v>18</v>
      </c>
      <c r="H157" s="35">
        <f>H50</f>
        <v>338072</v>
      </c>
      <c r="I157" s="59"/>
      <c r="J157" s="35">
        <f>J50</f>
        <v>484018</v>
      </c>
    </row>
    <row r="158" spans="2:10" ht="12" customHeight="1">
      <c r="B158" s="7" t="s">
        <v>98</v>
      </c>
      <c r="H158" s="33">
        <f>H75</f>
        <v>-381178.22</v>
      </c>
      <c r="I158" s="59"/>
      <c r="J158" s="33">
        <f>J75</f>
        <v>-386859.5700000001</v>
      </c>
    </row>
    <row r="159" spans="2:10" ht="12" customHeight="1">
      <c r="B159" s="7" t="s">
        <v>65</v>
      </c>
      <c r="H159" s="36">
        <f>H85</f>
        <v>-14507804.97</v>
      </c>
      <c r="I159" s="59"/>
      <c r="J159" s="36">
        <f>J85</f>
        <v>-14507804.97</v>
      </c>
    </row>
    <row r="160" spans="2:10" ht="12" customHeight="1">
      <c r="B160" s="7" t="s">
        <v>133</v>
      </c>
      <c r="H160" s="37">
        <f>H91</f>
        <v>-1205493</v>
      </c>
      <c r="I160" s="59"/>
      <c r="J160" s="37">
        <f>J91</f>
        <v>-1505777</v>
      </c>
    </row>
    <row r="161" spans="2:10" ht="12" customHeight="1">
      <c r="B161" s="7" t="s">
        <v>63</v>
      </c>
      <c r="H161" s="37">
        <f>H95</f>
        <v>-1081483.18</v>
      </c>
      <c r="I161" s="59"/>
      <c r="J161" s="37">
        <f>J95</f>
        <v>-1081483.18</v>
      </c>
    </row>
    <row r="162" spans="2:10" ht="12" customHeight="1">
      <c r="B162" s="7" t="s">
        <v>42</v>
      </c>
      <c r="H162" s="37">
        <f>H110</f>
        <v>-3082248.7500000005</v>
      </c>
      <c r="I162" s="59"/>
      <c r="J162" s="37">
        <f>J110</f>
        <v>-3078387.93</v>
      </c>
    </row>
    <row r="163" spans="1:10" ht="12" customHeight="1">
      <c r="A163" s="42"/>
      <c r="B163" s="52" t="s">
        <v>86</v>
      </c>
      <c r="C163" s="42"/>
      <c r="D163" s="42"/>
      <c r="E163" s="42"/>
      <c r="F163" s="42"/>
      <c r="G163" s="42"/>
      <c r="H163" s="53">
        <f>H152</f>
        <v>3416719.96</v>
      </c>
      <c r="I163" s="60"/>
      <c r="J163" s="53">
        <f>J152</f>
        <v>3589432.600000001</v>
      </c>
    </row>
    <row r="164" spans="8:10" ht="12" customHeight="1">
      <c r="H164" s="38">
        <f>SUM(H155:H163)</f>
        <v>0</v>
      </c>
      <c r="I164" s="59"/>
      <c r="J164" s="38">
        <f>SUM(J155:J163)</f>
        <v>4.190951585769653E-09</v>
      </c>
    </row>
  </sheetData>
  <sheetProtection/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Sullivan</dc:creator>
  <cp:keywords/>
  <dc:description/>
  <cp:lastModifiedBy>Lee Mudd</cp:lastModifiedBy>
  <cp:lastPrinted>2021-12-14T21:15:10Z</cp:lastPrinted>
  <dcterms:created xsi:type="dcterms:W3CDTF">2021-12-14T21:27:33Z</dcterms:created>
  <dcterms:modified xsi:type="dcterms:W3CDTF">2021-12-15T18:26:09Z</dcterms:modified>
  <cp:category/>
  <cp:version/>
  <cp:contentType/>
  <cp:contentStatus/>
</cp:coreProperties>
</file>