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Table 1" sheetId="5" r:id="rId1"/>
    <sheet name="Table 2" sheetId="6" r:id="rId2"/>
    <sheet name="Table 3" sheetId="7" r:id="rId3"/>
    <sheet name="Table 4" sheetId="4" r:id="rId4"/>
    <sheet name="Residential Rate Impact" sheetId="8" r:id="rId5"/>
  </sheets>
  <definedNames>
    <definedName name="_xlnm.Print_Area" localSheetId="0">'Table 1'!$A$1:$J$39</definedName>
    <definedName name="_xlnm.Print_Area" localSheetId="1">'Table 2'!$B$2:$G$30</definedName>
    <definedName name="_xlnm.Print_Area" localSheetId="2">'Table 3'!$B$2:$G$30</definedName>
    <definedName name="_xlnm.Print_Area" localSheetId="3">'Table 4'!$B$2:$I$38</definedName>
  </definedNames>
  <calcPr calcId="145621"/>
</workbook>
</file>

<file path=xl/calcChain.xml><?xml version="1.0" encoding="utf-8"?>
<calcChain xmlns="http://schemas.openxmlformats.org/spreadsheetml/2006/main">
  <c r="F36" i="8" l="1"/>
  <c r="F25" i="8"/>
  <c r="F7" i="8" l="1"/>
  <c r="F5" i="8"/>
  <c r="F35" i="8" l="1"/>
  <c r="F38" i="8" s="1"/>
  <c r="F24" i="8"/>
  <c r="F27" i="8" s="1"/>
  <c r="F15" i="8"/>
  <c r="F9" i="8"/>
  <c r="P35" i="5"/>
  <c r="P29" i="5"/>
  <c r="P23" i="5"/>
  <c r="P17" i="5"/>
  <c r="M36" i="5"/>
  <c r="F33" i="8" l="1"/>
  <c r="F34" i="8" s="1"/>
  <c r="F22" i="8"/>
  <c r="F23" i="8" s="1"/>
  <c r="F13" i="8"/>
  <c r="F14" i="8" s="1"/>
  <c r="F16" i="8" s="1"/>
  <c r="F18" i="8" s="1"/>
  <c r="L28" i="5"/>
  <c r="L16" i="5"/>
  <c r="L12" i="5" l="1"/>
  <c r="L24" i="5"/>
  <c r="L35" i="5" l="1"/>
  <c r="L34" i="5"/>
  <c r="L33" i="5"/>
  <c r="L32" i="5"/>
  <c r="L31" i="5"/>
  <c r="L30" i="5"/>
  <c r="O35" i="5" s="1"/>
  <c r="Q35" i="5" s="1"/>
  <c r="L29" i="5"/>
  <c r="L27" i="5"/>
  <c r="L26" i="5"/>
  <c r="L25" i="5"/>
  <c r="O29" i="5" s="1"/>
  <c r="Q29" i="5" s="1"/>
  <c r="L23" i="5"/>
  <c r="L22" i="5"/>
  <c r="L21" i="5"/>
  <c r="L20" i="5"/>
  <c r="L19" i="5"/>
  <c r="L18" i="5"/>
  <c r="L17" i="5"/>
  <c r="L15" i="5"/>
  <c r="L14" i="5"/>
  <c r="L13" i="5"/>
  <c r="O17" i="5" s="1"/>
  <c r="Q17" i="5" s="1"/>
  <c r="O23" i="5" l="1"/>
  <c r="Q23" i="5" s="1"/>
  <c r="L36" i="5"/>
  <c r="Q36" i="5" s="1"/>
  <c r="I36" i="5"/>
  <c r="C41" i="4" l="1"/>
  <c r="F41" i="4"/>
  <c r="D41" i="4"/>
  <c r="G41" i="4"/>
  <c r="E41" i="4"/>
  <c r="E36" i="5"/>
  <c r="D36" i="5"/>
  <c r="I38" i="5" s="1"/>
  <c r="C36" i="5" l="1"/>
  <c r="F35" i="5"/>
  <c r="F34" i="5"/>
  <c r="F33" i="5"/>
  <c r="F32" i="5"/>
  <c r="F31" i="5"/>
  <c r="F30" i="5"/>
  <c r="F23" i="5"/>
  <c r="F22" i="5"/>
  <c r="F21" i="5"/>
  <c r="F20" i="5"/>
  <c r="F19" i="5"/>
  <c r="F18" i="5"/>
  <c r="F17" i="5"/>
  <c r="F16" i="5"/>
  <c r="F15" i="5"/>
  <c r="F14" i="5"/>
  <c r="F13" i="5"/>
  <c r="F12" i="5"/>
  <c r="G47" i="7" l="1"/>
  <c r="G37" i="7" s="1"/>
  <c r="F47" i="7"/>
  <c r="F37" i="7" s="1"/>
  <c r="E47" i="7"/>
  <c r="E37" i="7" s="1"/>
  <c r="D47" i="7"/>
  <c r="D37" i="7" s="1"/>
  <c r="C47" i="7"/>
  <c r="C37" i="7" s="1"/>
  <c r="G46" i="7"/>
  <c r="G36" i="7" s="1"/>
  <c r="F46" i="7"/>
  <c r="F36" i="7" s="1"/>
  <c r="E46" i="7"/>
  <c r="E36" i="7" s="1"/>
  <c r="D46" i="7"/>
  <c r="D36" i="7" s="1"/>
  <c r="C46" i="7"/>
  <c r="C36" i="7" s="1"/>
  <c r="G45" i="7"/>
  <c r="G35" i="7" s="1"/>
  <c r="F45" i="7"/>
  <c r="F35" i="7" s="1"/>
  <c r="E45" i="7"/>
  <c r="D45" i="7"/>
  <c r="D35" i="7" s="1"/>
  <c r="C45" i="7"/>
  <c r="C35" i="7" s="1"/>
  <c r="G44" i="7"/>
  <c r="G34" i="7" s="1"/>
  <c r="F44" i="7"/>
  <c r="F34" i="7" s="1"/>
  <c r="E44" i="7"/>
  <c r="E34" i="7" s="1"/>
  <c r="D44" i="7"/>
  <c r="C44" i="7"/>
  <c r="C34" i="7" s="1"/>
  <c r="G43" i="7"/>
  <c r="F43" i="7"/>
  <c r="F33" i="7" s="1"/>
  <c r="E43" i="7"/>
  <c r="E33" i="7" s="1"/>
  <c r="D43" i="7"/>
  <c r="C43" i="7"/>
  <c r="E35" i="7"/>
  <c r="D34" i="7"/>
  <c r="F35" i="6"/>
  <c r="G46" i="6"/>
  <c r="G37" i="6" s="1"/>
  <c r="F46" i="6"/>
  <c r="F37" i="6" s="1"/>
  <c r="E46" i="6"/>
  <c r="E37" i="6" s="1"/>
  <c r="D46" i="6"/>
  <c r="D37" i="6" s="1"/>
  <c r="G45" i="6"/>
  <c r="G36" i="6" s="1"/>
  <c r="F45" i="6"/>
  <c r="F36" i="6" s="1"/>
  <c r="E45" i="6"/>
  <c r="E36" i="6" s="1"/>
  <c r="D45" i="6"/>
  <c r="D36" i="6" s="1"/>
  <c r="G44" i="6"/>
  <c r="G35" i="6" s="1"/>
  <c r="F44" i="6"/>
  <c r="E44" i="6"/>
  <c r="E35" i="6" s="1"/>
  <c r="D44" i="6"/>
  <c r="D35" i="6" s="1"/>
  <c r="G43" i="6"/>
  <c r="G34" i="6" s="1"/>
  <c r="F43" i="6"/>
  <c r="F34" i="6" s="1"/>
  <c r="E43" i="6"/>
  <c r="E34" i="6" s="1"/>
  <c r="D43" i="6"/>
  <c r="D34" i="6" s="1"/>
  <c r="G42" i="6"/>
  <c r="G48" i="6" s="1"/>
  <c r="F42" i="6"/>
  <c r="F48" i="6" s="1"/>
  <c r="E42" i="6"/>
  <c r="E33" i="6" s="1"/>
  <c r="D42" i="6"/>
  <c r="D48" i="6" s="1"/>
  <c r="C46" i="6"/>
  <c r="C37" i="6" s="1"/>
  <c r="C45" i="6"/>
  <c r="C36" i="6" s="1"/>
  <c r="C44" i="6"/>
  <c r="C35" i="6" s="1"/>
  <c r="C43" i="6"/>
  <c r="C34" i="6" s="1"/>
  <c r="C42" i="6"/>
  <c r="C48" i="6" l="1"/>
  <c r="F33" i="6"/>
  <c r="E48" i="6"/>
  <c r="G49" i="7"/>
  <c r="G33" i="7"/>
  <c r="D49" i="7"/>
  <c r="D33" i="7"/>
  <c r="C49" i="7"/>
  <c r="C33" i="7"/>
  <c r="C33" i="6"/>
  <c r="G33" i="6"/>
  <c r="D33" i="6"/>
  <c r="E49" i="7"/>
  <c r="F49" i="7"/>
  <c r="F29" i="5" l="1"/>
  <c r="F28" i="5"/>
  <c r="F27" i="5"/>
  <c r="F26" i="5"/>
  <c r="F25" i="5"/>
  <c r="F24" i="5"/>
  <c r="F36" i="5" l="1"/>
  <c r="I30" i="4"/>
  <c r="I28" i="4"/>
  <c r="I27" i="4"/>
  <c r="I26" i="4"/>
</calcChain>
</file>

<file path=xl/sharedStrings.xml><?xml version="1.0" encoding="utf-8"?>
<sst xmlns="http://schemas.openxmlformats.org/spreadsheetml/2006/main" count="154" uniqueCount="77">
  <si>
    <t>Generating Unit Net Capacity Factor [%]</t>
  </si>
  <si>
    <t>Big Sandy 1</t>
  </si>
  <si>
    <t>Mitchell 1</t>
  </si>
  <si>
    <t>Mitchell 2</t>
  </si>
  <si>
    <t>Rockport 1</t>
  </si>
  <si>
    <t>Rockport 2</t>
  </si>
  <si>
    <t>Generating Unit Equivalent Availability Factor [%]</t>
  </si>
  <si>
    <t xml:space="preserve">Kentucky Power Company </t>
  </si>
  <si>
    <t>PJM Avg</t>
  </si>
  <si>
    <t xml:space="preserve">Market </t>
  </si>
  <si>
    <t>Purchases</t>
  </si>
  <si>
    <t>$/mWh</t>
  </si>
  <si>
    <t xml:space="preserve">Average Monthly Generating Unit Fuel Costs, PJM Market Purchase Costs, and PUE  </t>
  </si>
  <si>
    <t>Avg PUE</t>
  </si>
  <si>
    <t>or Highest</t>
  </si>
  <si>
    <t>Cost Unit</t>
  </si>
  <si>
    <t>Used for</t>
  </si>
  <si>
    <t>FAC</t>
  </si>
  <si>
    <t>Limitation</t>
  </si>
  <si>
    <t>Costs</t>
  </si>
  <si>
    <t>Avg Fuel</t>
  </si>
  <si>
    <t>Note:  Average PUE for March 2022 was $83.593/mWh</t>
  </si>
  <si>
    <t>Internal</t>
  </si>
  <si>
    <t>Load</t>
  </si>
  <si>
    <t>mWh</t>
  </si>
  <si>
    <t>Does Not Include Limited Purchases Assigned to Marginal Losses</t>
  </si>
  <si>
    <t xml:space="preserve">Purchases </t>
  </si>
  <si>
    <t xml:space="preserve">Internal </t>
  </si>
  <si>
    <t>for</t>
  </si>
  <si>
    <t>Total</t>
  </si>
  <si>
    <t>$</t>
  </si>
  <si>
    <t>Average</t>
  </si>
  <si>
    <t>Hourly</t>
  </si>
  <si>
    <t>mW</t>
  </si>
  <si>
    <t>Average Internal Load and PJM Purchases for Internal Load</t>
  </si>
  <si>
    <t>November 1, 2020 - October 31, 2022</t>
  </si>
  <si>
    <t>1st 6 Mos</t>
  </si>
  <si>
    <t>2nd 6 Mos</t>
  </si>
  <si>
    <t>3rd 6 Mos</t>
  </si>
  <si>
    <t>4th 6 Mos</t>
  </si>
  <si>
    <t>24 Mos</t>
  </si>
  <si>
    <t>Averages</t>
  </si>
  <si>
    <t>Check</t>
  </si>
  <si>
    <t>Monthly Sum</t>
  </si>
  <si>
    <t>Native</t>
  </si>
  <si>
    <t xml:space="preserve">Number </t>
  </si>
  <si>
    <t>of Days</t>
  </si>
  <si>
    <t>Number</t>
  </si>
  <si>
    <t>of Hours</t>
  </si>
  <si>
    <t>Daylight Savings</t>
  </si>
  <si>
    <t>2 Yr Avg</t>
  </si>
  <si>
    <t>1st 6 Mo Avg</t>
  </si>
  <si>
    <t>2nd 6 Mo Avg</t>
  </si>
  <si>
    <t>3rd 6 Mo Avg</t>
  </si>
  <si>
    <t>4th 6 Mo Avg</t>
  </si>
  <si>
    <t>% of</t>
  </si>
  <si>
    <t>Hours</t>
  </si>
  <si>
    <t>BUE</t>
  </si>
  <si>
    <t>@100mW</t>
  </si>
  <si>
    <t>Modified</t>
  </si>
  <si>
    <t>PUE</t>
  </si>
  <si>
    <t>AG-KIUC Computed Residential Ratepayer Impact</t>
  </si>
  <si>
    <t>Residential mWh</t>
  </si>
  <si>
    <t>Total Retail mWh</t>
  </si>
  <si>
    <t>Residential Average as a Percent of Total Retail Average</t>
  </si>
  <si>
    <t>Alternative</t>
  </si>
  <si>
    <t>Average Residential kWh</t>
  </si>
  <si>
    <t>Refund Per Avergae Annual Residential kWh</t>
  </si>
  <si>
    <t>Average Residential kWh Per Month</t>
  </si>
  <si>
    <t>Refund Per Month for 12 Months for Each Residential Customer</t>
  </si>
  <si>
    <t>Refund Only for Change in PUE Start-Up Costs - Total Retail</t>
  </si>
  <si>
    <t>Refund for Modified PUE - 100mW Limit and then Highest Cost Coal - Total Retail</t>
  </si>
  <si>
    <t>Refund for Modified PUE - 200mW Limit and then Highest Cost Coal - Total Retail</t>
  </si>
  <si>
    <t>Percentage Residential</t>
  </si>
  <si>
    <t>Refund Only for Change in PUE Start-Up Costs - Residential</t>
  </si>
  <si>
    <t>Refund for Modified PUE - 100mW Limit and then Highest Cost Coal - Residential</t>
  </si>
  <si>
    <t>Refund for Modified PUE - 200mW Limit and then Highest Cost Coal -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</si>
</sst>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17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Border="1"/>
    <xf numFmtId="43" fontId="0" fillId="0" borderId="1" xfId="1" applyFont="1" applyBorder="1"/>
    <xf numFmtId="164" fontId="0" fillId="0" borderId="2" xfId="1" applyNumberFormat="1" applyFont="1" applyBorder="1"/>
    <xf numFmtId="43" fontId="0" fillId="0" borderId="0" xfId="0" applyNumberFormat="1"/>
    <xf numFmtId="0" fontId="0" fillId="0" borderId="1" xfId="0" quotePrefix="1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2" xfId="1" applyNumberFormat="1" applyFont="1" applyBorder="1"/>
    <xf numFmtId="0" fontId="0" fillId="0" borderId="2" xfId="0" applyBorder="1" applyAlignment="1">
      <alignment horizontal="center"/>
    </xf>
    <xf numFmtId="43" fontId="0" fillId="0" borderId="2" xfId="1" applyFont="1" applyBorder="1" applyAlignment="1"/>
    <xf numFmtId="17" fontId="0" fillId="0" borderId="0" xfId="0" applyNumberFormat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37" fontId="0" fillId="0" borderId="12" xfId="1" applyNumberFormat="1" applyFont="1" applyBorder="1" applyAlignment="1">
      <alignment horizontal="center"/>
    </xf>
    <xf numFmtId="37" fontId="0" fillId="0" borderId="2" xfId="1" applyNumberFormat="1" applyFont="1" applyBorder="1" applyAlignment="1">
      <alignment horizontal="center"/>
    </xf>
    <xf numFmtId="39" fontId="0" fillId="0" borderId="12" xfId="1" applyNumberFormat="1" applyFont="1" applyBorder="1" applyAlignment="1"/>
    <xf numFmtId="39" fontId="0" fillId="0" borderId="2" xfId="1" applyNumberFormat="1" applyFont="1" applyBorder="1" applyAlignment="1"/>
    <xf numFmtId="39" fontId="0" fillId="0" borderId="2" xfId="1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39" fontId="0" fillId="0" borderId="1" xfId="1" applyNumberFormat="1" applyFont="1" applyBorder="1" applyAlignment="1"/>
    <xf numFmtId="39" fontId="0" fillId="0" borderId="0" xfId="1" applyNumberFormat="1" applyFont="1" applyBorder="1" applyAlignment="1"/>
    <xf numFmtId="43" fontId="0" fillId="0" borderId="2" xfId="0" applyNumberFormat="1" applyBorder="1"/>
    <xf numFmtId="0" fontId="0" fillId="0" borderId="0" xfId="0" quotePrefix="1"/>
    <xf numFmtId="164" fontId="0" fillId="0" borderId="12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9" fontId="0" fillId="0" borderId="0" xfId="2" applyFont="1"/>
    <xf numFmtId="165" fontId="0" fillId="0" borderId="0" xfId="1" applyNumberFormat="1" applyFont="1"/>
    <xf numFmtId="0" fontId="0" fillId="0" borderId="0" xfId="0" quotePrefix="1" applyAlignment="1">
      <alignment horizontal="center"/>
    </xf>
    <xf numFmtId="10" fontId="0" fillId="0" borderId="0" xfId="2" applyNumberFormat="1" applyFont="1"/>
    <xf numFmtId="166" fontId="0" fillId="0" borderId="0" xfId="3" applyNumberFormat="1" applyFont="1"/>
    <xf numFmtId="165" fontId="0" fillId="0" borderId="1" xfId="1" applyNumberFormat="1" applyFont="1" applyBorder="1"/>
    <xf numFmtId="167" fontId="0" fillId="0" borderId="0" xfId="3" applyNumberFormat="1" applyFont="1"/>
    <xf numFmtId="167" fontId="0" fillId="0" borderId="0" xfId="3" applyNumberFormat="1" applyFont="1" applyBorder="1"/>
    <xf numFmtId="9" fontId="0" fillId="0" borderId="1" xfId="2" applyFont="1" applyBorder="1"/>
    <xf numFmtId="44" fontId="0" fillId="0" borderId="13" xfId="3" applyFont="1" applyBorder="1"/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workbookViewId="0">
      <selection activeCell="P17" sqref="P17"/>
    </sheetView>
  </sheetViews>
  <sheetFormatPr defaultRowHeight="12.75" x14ac:dyDescent="0.2"/>
  <cols>
    <col min="1" max="1" width="1.28515625" customWidth="1"/>
    <col min="2" max="2" width="20.5703125" customWidth="1"/>
    <col min="3" max="6" width="12.7109375" customWidth="1"/>
    <col min="7" max="7" width="1.28515625" customWidth="1"/>
    <col min="9" max="9" width="15.5703125" customWidth="1"/>
    <col min="10" max="10" width="16.28515625" customWidth="1"/>
    <col min="14" max="14" width="12.5703125" customWidth="1"/>
    <col min="15" max="15" width="8.85546875" customWidth="1"/>
    <col min="16" max="16" width="11.140625" customWidth="1"/>
  </cols>
  <sheetData>
    <row r="1" spans="1:17" ht="6.75" customHeight="1" x14ac:dyDescent="0.2">
      <c r="A1" s="2"/>
      <c r="B1" s="3"/>
      <c r="C1" s="3"/>
      <c r="D1" s="3"/>
      <c r="E1" s="3"/>
      <c r="F1" s="3"/>
      <c r="G1" s="4"/>
    </row>
    <row r="2" spans="1:17" x14ac:dyDescent="0.2">
      <c r="A2" s="5"/>
      <c r="B2" s="50" t="s">
        <v>7</v>
      </c>
      <c r="C2" s="50"/>
      <c r="D2" s="50"/>
      <c r="E2" s="50"/>
      <c r="F2" s="50"/>
      <c r="G2" s="6"/>
    </row>
    <row r="3" spans="1:17" x14ac:dyDescent="0.2">
      <c r="A3" s="5"/>
      <c r="B3" s="50" t="s">
        <v>34</v>
      </c>
      <c r="C3" s="50"/>
      <c r="D3" s="50"/>
      <c r="E3" s="50"/>
      <c r="F3" s="50"/>
      <c r="G3" s="6"/>
    </row>
    <row r="4" spans="1:17" x14ac:dyDescent="0.2">
      <c r="A4" s="5"/>
      <c r="B4" s="50" t="s">
        <v>25</v>
      </c>
      <c r="C4" s="50"/>
      <c r="D4" s="50"/>
      <c r="E4" s="50"/>
      <c r="F4" s="50"/>
      <c r="G4" s="6"/>
    </row>
    <row r="5" spans="1:17" x14ac:dyDescent="0.2">
      <c r="A5" s="5"/>
      <c r="B5" s="50" t="s">
        <v>35</v>
      </c>
      <c r="C5" s="50"/>
      <c r="D5" s="50"/>
      <c r="E5" s="50"/>
      <c r="F5" s="50"/>
      <c r="G5" s="6"/>
    </row>
    <row r="6" spans="1:17" ht="20.25" customHeight="1" x14ac:dyDescent="0.2">
      <c r="A6" s="5"/>
      <c r="B6" s="11"/>
      <c r="C6" s="11"/>
      <c r="D6" s="11"/>
      <c r="E6" s="11"/>
      <c r="F6" s="11"/>
      <c r="G6" s="6"/>
      <c r="K6" s="7"/>
      <c r="L6" s="7"/>
      <c r="M6" s="7"/>
      <c r="N6" s="7"/>
      <c r="O6" s="7"/>
      <c r="P6" s="7"/>
      <c r="Q6" s="7"/>
    </row>
    <row r="7" spans="1:17" x14ac:dyDescent="0.2">
      <c r="A7" s="5"/>
      <c r="C7" s="21" t="s">
        <v>31</v>
      </c>
      <c r="D7" s="21" t="s">
        <v>26</v>
      </c>
      <c r="E7" s="21" t="s">
        <v>26</v>
      </c>
      <c r="F7" s="21" t="s">
        <v>26</v>
      </c>
      <c r="G7" s="6"/>
      <c r="I7" s="7" t="s">
        <v>43</v>
      </c>
      <c r="K7" s="7"/>
      <c r="L7" s="7"/>
      <c r="M7" s="7" t="s">
        <v>59</v>
      </c>
      <c r="N7" s="7"/>
      <c r="O7" s="7"/>
      <c r="P7" s="7" t="s">
        <v>59</v>
      </c>
      <c r="Q7" s="7" t="s">
        <v>55</v>
      </c>
    </row>
    <row r="8" spans="1:17" x14ac:dyDescent="0.2">
      <c r="A8" s="5"/>
      <c r="C8" s="18" t="s">
        <v>32</v>
      </c>
      <c r="D8" s="18" t="s">
        <v>28</v>
      </c>
      <c r="E8" s="18" t="s">
        <v>28</v>
      </c>
      <c r="F8" s="18" t="s">
        <v>28</v>
      </c>
      <c r="G8" s="6"/>
      <c r="I8" s="7" t="s">
        <v>22</v>
      </c>
      <c r="K8" s="7" t="s">
        <v>45</v>
      </c>
      <c r="L8" s="7" t="s">
        <v>47</v>
      </c>
      <c r="M8" s="7" t="s">
        <v>60</v>
      </c>
      <c r="N8" s="7"/>
      <c r="O8" s="7" t="s">
        <v>47</v>
      </c>
      <c r="P8" s="7" t="s">
        <v>60</v>
      </c>
      <c r="Q8" s="7" t="s">
        <v>56</v>
      </c>
    </row>
    <row r="9" spans="1:17" ht="12.75" customHeight="1" x14ac:dyDescent="0.2">
      <c r="A9" s="5"/>
      <c r="C9" s="18" t="s">
        <v>22</v>
      </c>
      <c r="D9" s="18" t="s">
        <v>27</v>
      </c>
      <c r="E9" s="18" t="s">
        <v>27</v>
      </c>
      <c r="F9" s="18" t="s">
        <v>27</v>
      </c>
      <c r="G9" s="6"/>
      <c r="I9" s="7" t="s">
        <v>44</v>
      </c>
      <c r="K9" s="7" t="s">
        <v>46</v>
      </c>
      <c r="L9" s="7" t="s">
        <v>48</v>
      </c>
      <c r="M9" s="42" t="s">
        <v>58</v>
      </c>
      <c r="N9" s="7"/>
      <c r="O9" s="7" t="s">
        <v>48</v>
      </c>
      <c r="P9" s="42" t="s">
        <v>58</v>
      </c>
      <c r="Q9" s="7" t="s">
        <v>57</v>
      </c>
    </row>
    <row r="10" spans="1:17" ht="12.75" customHeight="1" x14ac:dyDescent="0.2">
      <c r="A10" s="5"/>
      <c r="C10" s="18" t="s">
        <v>23</v>
      </c>
      <c r="D10" s="18" t="s">
        <v>23</v>
      </c>
      <c r="E10" s="18" t="s">
        <v>23</v>
      </c>
      <c r="F10" s="18" t="s">
        <v>23</v>
      </c>
      <c r="G10" s="6"/>
      <c r="I10" s="7" t="s">
        <v>23</v>
      </c>
      <c r="O10" s="7"/>
      <c r="P10" s="7"/>
    </row>
    <row r="11" spans="1:17" ht="12.75" customHeight="1" x14ac:dyDescent="0.2">
      <c r="A11" s="5"/>
      <c r="C11" s="20" t="s">
        <v>33</v>
      </c>
      <c r="D11" s="20" t="s">
        <v>24</v>
      </c>
      <c r="E11" s="20" t="s">
        <v>30</v>
      </c>
      <c r="F11" s="20" t="s">
        <v>11</v>
      </c>
      <c r="G11" s="6"/>
      <c r="I11" s="39" t="s">
        <v>24</v>
      </c>
    </row>
    <row r="12" spans="1:17" ht="12.75" customHeight="1" x14ac:dyDescent="0.2">
      <c r="A12" s="5"/>
      <c r="B12" s="10">
        <v>44136</v>
      </c>
      <c r="C12" s="27">
        <v>598</v>
      </c>
      <c r="D12" s="26">
        <v>141068</v>
      </c>
      <c r="E12" s="26">
        <v>2822050</v>
      </c>
      <c r="F12" s="31">
        <f t="shared" ref="F12:F23" si="0">E12/D12</f>
        <v>20.004891258116654</v>
      </c>
      <c r="G12" s="6"/>
      <c r="I12" s="22">
        <v>431056.8</v>
      </c>
      <c r="J12" t="s">
        <v>49</v>
      </c>
      <c r="K12">
        <v>30</v>
      </c>
      <c r="L12">
        <f>K12*24+1</f>
        <v>721</v>
      </c>
      <c r="M12">
        <v>12</v>
      </c>
    </row>
    <row r="13" spans="1:17" ht="12.75" customHeight="1" x14ac:dyDescent="0.2">
      <c r="A13" s="5"/>
      <c r="B13" s="10">
        <v>44166</v>
      </c>
      <c r="C13" s="27">
        <v>756</v>
      </c>
      <c r="D13" s="26">
        <v>311069</v>
      </c>
      <c r="E13" s="26">
        <v>7616489</v>
      </c>
      <c r="F13" s="31">
        <f t="shared" si="0"/>
        <v>24.484885989925065</v>
      </c>
      <c r="G13" s="6"/>
      <c r="I13" s="22">
        <v>562810.36</v>
      </c>
      <c r="K13">
        <v>31</v>
      </c>
      <c r="L13">
        <f t="shared" ref="L13:L35" si="1">K13*24</f>
        <v>744</v>
      </c>
      <c r="M13">
        <v>92</v>
      </c>
    </row>
    <row r="14" spans="1:17" ht="12.75" customHeight="1" x14ac:dyDescent="0.2">
      <c r="A14" s="5"/>
      <c r="B14" s="10">
        <v>44197</v>
      </c>
      <c r="C14" s="27">
        <v>775</v>
      </c>
      <c r="D14" s="26">
        <v>412489</v>
      </c>
      <c r="E14" s="26">
        <v>10293680</v>
      </c>
      <c r="F14" s="31">
        <f t="shared" si="0"/>
        <v>24.955041225341766</v>
      </c>
      <c r="G14" s="6"/>
      <c r="I14" s="22">
        <v>521023.19</v>
      </c>
      <c r="K14">
        <v>31</v>
      </c>
      <c r="L14">
        <f t="shared" si="1"/>
        <v>744</v>
      </c>
      <c r="M14">
        <v>0</v>
      </c>
    </row>
    <row r="15" spans="1:17" ht="12.75" customHeight="1" x14ac:dyDescent="0.2">
      <c r="A15" s="5"/>
      <c r="B15" s="10">
        <v>44228</v>
      </c>
      <c r="C15" s="27">
        <v>781</v>
      </c>
      <c r="D15" s="26">
        <v>170292</v>
      </c>
      <c r="E15" s="26">
        <v>5194594</v>
      </c>
      <c r="F15" s="31">
        <f t="shared" si="0"/>
        <v>30.504040119324454</v>
      </c>
      <c r="G15" s="6"/>
      <c r="I15" s="22">
        <v>524915.18000000005</v>
      </c>
      <c r="K15">
        <v>28</v>
      </c>
      <c r="L15">
        <f t="shared" si="1"/>
        <v>672</v>
      </c>
      <c r="M15">
        <v>167</v>
      </c>
    </row>
    <row r="16" spans="1:17" ht="12.75" customHeight="1" x14ac:dyDescent="0.2">
      <c r="A16" s="5"/>
      <c r="B16" s="10">
        <v>44256</v>
      </c>
      <c r="C16" s="27">
        <v>628</v>
      </c>
      <c r="D16" s="26">
        <v>319472</v>
      </c>
      <c r="E16" s="26">
        <v>7874923</v>
      </c>
      <c r="F16" s="31">
        <f t="shared" si="0"/>
        <v>24.649806555817097</v>
      </c>
      <c r="G16" s="6"/>
      <c r="I16" s="22">
        <v>466319.01</v>
      </c>
      <c r="J16" t="s">
        <v>49</v>
      </c>
      <c r="K16">
        <v>31</v>
      </c>
      <c r="L16">
        <f>K16*24-1</f>
        <v>743</v>
      </c>
      <c r="M16">
        <v>2</v>
      </c>
    </row>
    <row r="17" spans="1:17" ht="12.75" customHeight="1" x14ac:dyDescent="0.2">
      <c r="A17" s="5"/>
      <c r="B17" s="10">
        <v>44287</v>
      </c>
      <c r="C17" s="27">
        <v>569</v>
      </c>
      <c r="D17" s="26">
        <v>270908</v>
      </c>
      <c r="E17" s="26">
        <v>7324918</v>
      </c>
      <c r="F17" s="31">
        <f t="shared" si="0"/>
        <v>27.038396798913283</v>
      </c>
      <c r="G17" s="6"/>
      <c r="I17" s="22">
        <v>409545.41</v>
      </c>
      <c r="K17">
        <v>30</v>
      </c>
      <c r="L17">
        <f t="shared" si="1"/>
        <v>720</v>
      </c>
      <c r="M17">
        <v>98</v>
      </c>
      <c r="N17" t="s">
        <v>51</v>
      </c>
      <c r="O17">
        <f>AVERAGE(L12:L17)</f>
        <v>724</v>
      </c>
      <c r="P17" s="41">
        <f>AVERAGE(M12:M17)</f>
        <v>61.833333333333336</v>
      </c>
      <c r="Q17" s="40">
        <f>P17/O17</f>
        <v>8.5405156537753227E-2</v>
      </c>
    </row>
    <row r="18" spans="1:17" ht="12.75" customHeight="1" x14ac:dyDescent="0.2">
      <c r="A18" s="5"/>
      <c r="B18" s="10">
        <v>44317</v>
      </c>
      <c r="C18" s="27">
        <v>550</v>
      </c>
      <c r="D18" s="26">
        <v>118767</v>
      </c>
      <c r="E18" s="26">
        <v>2920374</v>
      </c>
      <c r="F18" s="31">
        <f t="shared" si="0"/>
        <v>24.58910303367097</v>
      </c>
      <c r="G18" s="6"/>
      <c r="I18" s="22">
        <v>409221.6</v>
      </c>
      <c r="K18">
        <v>31</v>
      </c>
      <c r="L18">
        <f t="shared" si="1"/>
        <v>744</v>
      </c>
      <c r="M18">
        <v>56</v>
      </c>
      <c r="P18" s="41"/>
      <c r="Q18" s="40"/>
    </row>
    <row r="19" spans="1:17" ht="12.75" customHeight="1" x14ac:dyDescent="0.2">
      <c r="A19" s="5"/>
      <c r="B19" s="10">
        <v>44348</v>
      </c>
      <c r="C19" s="27">
        <v>625</v>
      </c>
      <c r="D19" s="26">
        <v>68519</v>
      </c>
      <c r="E19" s="26">
        <v>1978453</v>
      </c>
      <c r="F19" s="31">
        <f t="shared" si="0"/>
        <v>28.874516557451219</v>
      </c>
      <c r="G19" s="6"/>
      <c r="I19" s="22">
        <v>449999.94</v>
      </c>
      <c r="K19">
        <v>30</v>
      </c>
      <c r="L19">
        <f t="shared" si="1"/>
        <v>720</v>
      </c>
      <c r="M19">
        <v>48</v>
      </c>
      <c r="P19" s="41"/>
      <c r="Q19" s="40"/>
    </row>
    <row r="20" spans="1:17" ht="12.75" customHeight="1" x14ac:dyDescent="0.2">
      <c r="A20" s="5"/>
      <c r="B20" s="10">
        <v>44378</v>
      </c>
      <c r="C20" s="27">
        <v>663</v>
      </c>
      <c r="D20" s="26">
        <v>24761</v>
      </c>
      <c r="E20" s="26">
        <v>755860</v>
      </c>
      <c r="F20" s="31">
        <f t="shared" si="0"/>
        <v>30.526230766124147</v>
      </c>
      <c r="G20" s="6"/>
      <c r="I20" s="22">
        <v>493608.07</v>
      </c>
      <c r="K20">
        <v>31</v>
      </c>
      <c r="L20">
        <f t="shared" si="1"/>
        <v>744</v>
      </c>
      <c r="M20">
        <v>38</v>
      </c>
      <c r="P20" s="41"/>
      <c r="Q20" s="40"/>
    </row>
    <row r="21" spans="1:17" ht="12.75" customHeight="1" x14ac:dyDescent="0.2">
      <c r="A21" s="5"/>
      <c r="B21" s="10">
        <v>44409</v>
      </c>
      <c r="C21" s="27">
        <v>674</v>
      </c>
      <c r="D21" s="26">
        <v>60527</v>
      </c>
      <c r="E21" s="26">
        <v>3145704</v>
      </c>
      <c r="F21" s="31">
        <f t="shared" si="0"/>
        <v>51.9719133609794</v>
      </c>
      <c r="G21" s="6"/>
      <c r="I21" s="22">
        <v>501746.94</v>
      </c>
      <c r="K21">
        <v>31</v>
      </c>
      <c r="L21">
        <f t="shared" si="1"/>
        <v>744</v>
      </c>
      <c r="M21">
        <v>89</v>
      </c>
      <c r="P21" s="41"/>
      <c r="Q21" s="40"/>
    </row>
    <row r="22" spans="1:17" ht="12.75" customHeight="1" x14ac:dyDescent="0.2">
      <c r="A22" s="5"/>
      <c r="B22" s="10">
        <v>44440</v>
      </c>
      <c r="C22" s="27">
        <v>591</v>
      </c>
      <c r="D22" s="26">
        <v>91050</v>
      </c>
      <c r="E22" s="26">
        <v>4209361</v>
      </c>
      <c r="F22" s="31">
        <f t="shared" si="0"/>
        <v>46.231312465678201</v>
      </c>
      <c r="G22" s="6"/>
      <c r="I22" s="22">
        <v>425393.95</v>
      </c>
      <c r="K22">
        <v>30</v>
      </c>
      <c r="L22">
        <f t="shared" si="1"/>
        <v>720</v>
      </c>
      <c r="M22">
        <v>173</v>
      </c>
      <c r="P22" s="41"/>
      <c r="Q22" s="40"/>
    </row>
    <row r="23" spans="1:17" ht="12.75" customHeight="1" x14ac:dyDescent="0.2">
      <c r="A23" s="5"/>
      <c r="B23" s="10">
        <v>44470</v>
      </c>
      <c r="C23" s="27">
        <v>518</v>
      </c>
      <c r="D23" s="26">
        <v>225252</v>
      </c>
      <c r="E23" s="26">
        <v>12923530</v>
      </c>
      <c r="F23" s="31">
        <f t="shared" si="0"/>
        <v>57.373652620176514</v>
      </c>
      <c r="G23" s="6"/>
      <c r="I23" s="22">
        <v>385394.45</v>
      </c>
      <c r="K23">
        <v>31</v>
      </c>
      <c r="L23">
        <f t="shared" si="1"/>
        <v>744</v>
      </c>
      <c r="M23">
        <v>606</v>
      </c>
      <c r="N23" t="s">
        <v>52</v>
      </c>
      <c r="O23">
        <f>AVERAGE(L18:L23)</f>
        <v>736</v>
      </c>
      <c r="P23" s="41">
        <f>AVERAGE(M18:M23)</f>
        <v>168.33333333333334</v>
      </c>
      <c r="Q23" s="40">
        <f>P23/O23</f>
        <v>0.22871376811594205</v>
      </c>
    </row>
    <row r="24" spans="1:17" ht="15" customHeight="1" x14ac:dyDescent="0.2">
      <c r="A24" s="5"/>
      <c r="B24" s="10">
        <v>44501</v>
      </c>
      <c r="C24" s="28">
        <v>638</v>
      </c>
      <c r="D24" s="22">
        <v>365863.37</v>
      </c>
      <c r="E24" s="22">
        <v>22677866.870000001</v>
      </c>
      <c r="F24" s="31">
        <f>E24/D24</f>
        <v>61.984524086136311</v>
      </c>
      <c r="G24" s="6"/>
      <c r="I24" s="22">
        <v>460265.17</v>
      </c>
      <c r="J24" t="s">
        <v>49</v>
      </c>
      <c r="K24">
        <v>30</v>
      </c>
      <c r="L24">
        <f>K24*24+1</f>
        <v>721</v>
      </c>
      <c r="M24">
        <v>721</v>
      </c>
      <c r="P24" s="41"/>
      <c r="Q24" s="40"/>
    </row>
    <row r="25" spans="1:17" ht="15" customHeight="1" x14ac:dyDescent="0.2">
      <c r="A25" s="5"/>
      <c r="B25" s="10">
        <v>44531</v>
      </c>
      <c r="C25" s="28">
        <v>667</v>
      </c>
      <c r="D25" s="22">
        <v>213336.6</v>
      </c>
      <c r="E25" s="22">
        <v>8299627.5499999998</v>
      </c>
      <c r="F25" s="31">
        <f t="shared" ref="F25:F36" si="2">E25/D25</f>
        <v>38.903908424527245</v>
      </c>
      <c r="G25" s="6"/>
      <c r="I25" s="22">
        <v>495945.8</v>
      </c>
      <c r="K25">
        <v>31</v>
      </c>
      <c r="L25">
        <f t="shared" si="1"/>
        <v>744</v>
      </c>
      <c r="M25">
        <v>397</v>
      </c>
      <c r="P25" s="41"/>
      <c r="Q25" s="40"/>
    </row>
    <row r="26" spans="1:17" ht="15" customHeight="1" x14ac:dyDescent="0.2">
      <c r="A26" s="5"/>
      <c r="B26" s="10">
        <v>44562</v>
      </c>
      <c r="C26" s="28">
        <v>841</v>
      </c>
      <c r="D26" s="22">
        <v>85674.61</v>
      </c>
      <c r="E26" s="22">
        <v>5300032.22</v>
      </c>
      <c r="F26" s="31">
        <f t="shared" si="2"/>
        <v>61.86234428146215</v>
      </c>
      <c r="G26" s="6"/>
      <c r="I26" s="22">
        <v>625583.48</v>
      </c>
      <c r="K26">
        <v>31</v>
      </c>
      <c r="L26">
        <f t="shared" si="1"/>
        <v>744</v>
      </c>
      <c r="M26">
        <v>299</v>
      </c>
      <c r="P26" s="41"/>
      <c r="Q26" s="40"/>
    </row>
    <row r="27" spans="1:17" ht="15" customHeight="1" x14ac:dyDescent="0.2">
      <c r="A27" s="5"/>
      <c r="B27" s="10">
        <v>44593</v>
      </c>
      <c r="C27" s="28">
        <v>755</v>
      </c>
      <c r="D27" s="22">
        <v>284404.45</v>
      </c>
      <c r="E27" s="22">
        <v>13777033.6</v>
      </c>
      <c r="F27" s="31">
        <f t="shared" si="2"/>
        <v>48.441694917220879</v>
      </c>
      <c r="G27" s="6"/>
      <c r="I27" s="22">
        <v>507131.46</v>
      </c>
      <c r="K27">
        <v>28</v>
      </c>
      <c r="L27">
        <f t="shared" si="1"/>
        <v>672</v>
      </c>
      <c r="M27">
        <v>538</v>
      </c>
      <c r="P27" s="41"/>
      <c r="Q27" s="40"/>
    </row>
    <row r="28" spans="1:17" ht="15" customHeight="1" x14ac:dyDescent="0.2">
      <c r="A28" s="5"/>
      <c r="B28" s="10">
        <v>44621</v>
      </c>
      <c r="C28" s="28">
        <v>642</v>
      </c>
      <c r="D28" s="22">
        <v>439650.33</v>
      </c>
      <c r="E28" s="22">
        <v>19809171.969999999</v>
      </c>
      <c r="F28" s="31">
        <f t="shared" si="2"/>
        <v>45.056652112600482</v>
      </c>
      <c r="G28" s="6"/>
      <c r="I28" s="22">
        <v>476957.86</v>
      </c>
      <c r="J28" t="s">
        <v>49</v>
      </c>
      <c r="K28">
        <v>31</v>
      </c>
      <c r="L28">
        <f>K28*24-1</f>
        <v>743</v>
      </c>
      <c r="M28">
        <v>686</v>
      </c>
      <c r="P28" s="41"/>
      <c r="Q28" s="40"/>
    </row>
    <row r="29" spans="1:17" ht="15" customHeight="1" x14ac:dyDescent="0.2">
      <c r="A29" s="5"/>
      <c r="B29" s="10">
        <v>44652</v>
      </c>
      <c r="C29" s="28">
        <v>583</v>
      </c>
      <c r="D29" s="22">
        <v>170316.15</v>
      </c>
      <c r="E29" s="22">
        <v>10297213.380000001</v>
      </c>
      <c r="F29" s="31">
        <f t="shared" si="2"/>
        <v>60.459406697485832</v>
      </c>
      <c r="G29" s="6"/>
      <c r="I29" s="22">
        <v>419549.37</v>
      </c>
      <c r="K29">
        <v>30</v>
      </c>
      <c r="L29">
        <f t="shared" si="1"/>
        <v>720</v>
      </c>
      <c r="M29">
        <v>442</v>
      </c>
      <c r="N29" t="s">
        <v>53</v>
      </c>
      <c r="O29">
        <f>AVERAGE(L24:L29)</f>
        <v>724</v>
      </c>
      <c r="P29" s="41">
        <f>AVERAGE(M24:M29)</f>
        <v>513.83333333333337</v>
      </c>
      <c r="Q29" s="40">
        <f>P29/O29</f>
        <v>0.7097145488029466</v>
      </c>
    </row>
    <row r="30" spans="1:17" ht="15" customHeight="1" x14ac:dyDescent="0.2">
      <c r="A30" s="5"/>
      <c r="B30" s="10">
        <v>44682</v>
      </c>
      <c r="C30" s="28">
        <v>597</v>
      </c>
      <c r="D30" s="22">
        <v>137445</v>
      </c>
      <c r="E30" s="22">
        <v>10578184</v>
      </c>
      <c r="F30" s="31">
        <f t="shared" si="2"/>
        <v>76.963032485721556</v>
      </c>
      <c r="G30" s="6"/>
      <c r="I30" s="22">
        <v>443884.28</v>
      </c>
      <c r="K30">
        <v>31</v>
      </c>
      <c r="L30">
        <f t="shared" si="1"/>
        <v>744</v>
      </c>
      <c r="M30">
        <v>548</v>
      </c>
      <c r="P30" s="41"/>
      <c r="Q30" s="40"/>
    </row>
    <row r="31" spans="1:17" ht="15" customHeight="1" x14ac:dyDescent="0.2">
      <c r="A31" s="5"/>
      <c r="B31" s="10">
        <v>44713</v>
      </c>
      <c r="C31" s="28">
        <v>674</v>
      </c>
      <c r="D31" s="22">
        <v>144844</v>
      </c>
      <c r="E31" s="22">
        <v>11461650</v>
      </c>
      <c r="F31" s="31">
        <f t="shared" si="2"/>
        <v>79.130996106155592</v>
      </c>
      <c r="G31" s="6"/>
      <c r="I31" s="22">
        <v>484992.73</v>
      </c>
      <c r="K31">
        <v>30</v>
      </c>
      <c r="L31">
        <f t="shared" si="1"/>
        <v>720</v>
      </c>
      <c r="M31">
        <v>452</v>
      </c>
      <c r="P31" s="41"/>
      <c r="Q31" s="40"/>
    </row>
    <row r="32" spans="1:17" ht="15" customHeight="1" x14ac:dyDescent="0.2">
      <c r="A32" s="5"/>
      <c r="B32" s="10">
        <v>44743</v>
      </c>
      <c r="C32" s="28">
        <v>695</v>
      </c>
      <c r="D32" s="22">
        <v>84091</v>
      </c>
      <c r="E32" s="22">
        <v>7129273</v>
      </c>
      <c r="F32" s="31">
        <f t="shared" si="2"/>
        <v>84.780452129240942</v>
      </c>
      <c r="G32" s="6"/>
      <c r="I32" s="22">
        <v>517028.4</v>
      </c>
      <c r="K32">
        <v>31</v>
      </c>
      <c r="L32">
        <f t="shared" si="1"/>
        <v>744</v>
      </c>
      <c r="M32">
        <v>267</v>
      </c>
      <c r="P32" s="41"/>
      <c r="Q32" s="40"/>
    </row>
    <row r="33" spans="1:17" ht="15" customHeight="1" x14ac:dyDescent="0.2">
      <c r="A33" s="5"/>
      <c r="B33" s="10">
        <v>44774</v>
      </c>
      <c r="C33" s="28">
        <v>680</v>
      </c>
      <c r="D33" s="22">
        <v>139498</v>
      </c>
      <c r="E33" s="22">
        <v>14284767</v>
      </c>
      <c r="F33" s="31">
        <f t="shared" si="2"/>
        <v>102.40123155887539</v>
      </c>
      <c r="G33" s="6"/>
      <c r="I33" s="22">
        <v>506028.93</v>
      </c>
      <c r="K33">
        <v>31</v>
      </c>
      <c r="L33">
        <f t="shared" si="1"/>
        <v>744</v>
      </c>
      <c r="M33">
        <v>453</v>
      </c>
      <c r="Q33" s="40"/>
    </row>
    <row r="34" spans="1:17" ht="15" customHeight="1" x14ac:dyDescent="0.2">
      <c r="A34" s="5"/>
      <c r="B34" s="10">
        <v>44805</v>
      </c>
      <c r="C34" s="28">
        <v>604</v>
      </c>
      <c r="D34" s="22">
        <v>295085</v>
      </c>
      <c r="E34" s="22">
        <v>23201818</v>
      </c>
      <c r="F34" s="31">
        <f t="shared" si="2"/>
        <v>78.627575105478087</v>
      </c>
      <c r="G34" s="6"/>
      <c r="I34" s="22">
        <v>435153.98</v>
      </c>
      <c r="K34">
        <v>30</v>
      </c>
      <c r="L34">
        <f t="shared" si="1"/>
        <v>720</v>
      </c>
      <c r="M34">
        <v>665</v>
      </c>
      <c r="Q34" s="40"/>
    </row>
    <row r="35" spans="1:17" ht="15" customHeight="1" x14ac:dyDescent="0.2">
      <c r="A35" s="5"/>
      <c r="B35" s="10">
        <v>44835</v>
      </c>
      <c r="C35" s="28">
        <v>585</v>
      </c>
      <c r="D35" s="22">
        <v>428797</v>
      </c>
      <c r="E35" s="22">
        <v>24844424</v>
      </c>
      <c r="F35" s="31">
        <f t="shared" si="2"/>
        <v>57.939827004386693</v>
      </c>
      <c r="G35" s="6"/>
      <c r="I35" s="22">
        <v>435534.42</v>
      </c>
      <c r="K35">
        <v>31</v>
      </c>
      <c r="L35">
        <f t="shared" si="1"/>
        <v>744</v>
      </c>
      <c r="M35">
        <v>603</v>
      </c>
      <c r="N35" t="s">
        <v>54</v>
      </c>
      <c r="O35">
        <f>AVERAGE(L30:L35)</f>
        <v>736</v>
      </c>
      <c r="P35">
        <f>AVERAGE(M30:M35)</f>
        <v>498</v>
      </c>
      <c r="Q35" s="40">
        <f>P35/O35</f>
        <v>0.67663043478260865</v>
      </c>
    </row>
    <row r="36" spans="1:17" ht="21.75" customHeight="1" x14ac:dyDescent="0.2">
      <c r="A36" s="5"/>
      <c r="B36" s="23" t="s">
        <v>29</v>
      </c>
      <c r="C36" s="28">
        <f>AVERAGE(C12:C35)</f>
        <v>653.70833333333337</v>
      </c>
      <c r="D36" s="22">
        <f>SUM(D12:D35)</f>
        <v>5003179.51</v>
      </c>
      <c r="E36" s="22">
        <f>SUM(E12:E35)</f>
        <v>238720997.58999997</v>
      </c>
      <c r="F36" s="31">
        <f t="shared" si="2"/>
        <v>47.713858180155519</v>
      </c>
      <c r="G36" s="6"/>
      <c r="I36" s="22">
        <f>SUM(I12:I35)</f>
        <v>11389090.780000001</v>
      </c>
      <c r="L36">
        <f>SUM(L12:L35)</f>
        <v>17520</v>
      </c>
      <c r="M36">
        <f>SUM(M12:M35)</f>
        <v>7452</v>
      </c>
      <c r="N36" t="s">
        <v>50</v>
      </c>
      <c r="O36" s="40"/>
      <c r="P36" s="40"/>
      <c r="Q36" s="40">
        <f>M36/L36</f>
        <v>0.42534246575342466</v>
      </c>
    </row>
    <row r="37" spans="1:17" ht="6.75" customHeight="1" x14ac:dyDescent="0.2">
      <c r="A37" s="8"/>
      <c r="B37" s="16"/>
      <c r="C37" s="16"/>
      <c r="D37" s="1"/>
      <c r="E37" s="1"/>
      <c r="F37" s="1"/>
      <c r="G37" s="9"/>
    </row>
    <row r="38" spans="1:17" x14ac:dyDescent="0.2">
      <c r="I38" s="40">
        <f>D36/I36</f>
        <v>0.43929577932471264</v>
      </c>
    </row>
  </sheetData>
  <mergeCells count="4">
    <mergeCell ref="B2:F2"/>
    <mergeCell ref="B3:F3"/>
    <mergeCell ref="B4:F4"/>
    <mergeCell ref="B5:F5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4" workbookViewId="0">
      <selection activeCell="M21" sqref="M21"/>
    </sheetView>
  </sheetViews>
  <sheetFormatPr defaultRowHeight="12.75" x14ac:dyDescent="0.2"/>
  <cols>
    <col min="1" max="1" width="1.28515625" customWidth="1"/>
    <col min="2" max="2" width="10.140625" customWidth="1"/>
    <col min="3" max="7" width="12.7109375" customWidth="1"/>
    <col min="8" max="8" width="1.28515625" customWidth="1"/>
  </cols>
  <sheetData>
    <row r="1" spans="1:8" ht="6.75" customHeight="1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B2" s="50" t="s">
        <v>7</v>
      </c>
      <c r="C2" s="50"/>
      <c r="D2" s="50"/>
      <c r="E2" s="50"/>
      <c r="F2" s="50"/>
      <c r="G2" s="50"/>
      <c r="H2" s="6"/>
    </row>
    <row r="3" spans="1:8" x14ac:dyDescent="0.2">
      <c r="A3" s="5"/>
      <c r="B3" s="50" t="s">
        <v>0</v>
      </c>
      <c r="C3" s="50"/>
      <c r="D3" s="50"/>
      <c r="E3" s="50"/>
      <c r="F3" s="50"/>
      <c r="G3" s="50"/>
      <c r="H3" s="6"/>
    </row>
    <row r="4" spans="1:8" x14ac:dyDescent="0.2">
      <c r="A4" s="5"/>
      <c r="B4" s="50" t="s">
        <v>35</v>
      </c>
      <c r="C4" s="50"/>
      <c r="D4" s="50"/>
      <c r="E4" s="50"/>
      <c r="F4" s="50"/>
      <c r="G4" s="50"/>
      <c r="H4" s="6"/>
    </row>
    <row r="5" spans="1:8" x14ac:dyDescent="0.2">
      <c r="A5" s="5"/>
      <c r="B5" s="11"/>
      <c r="C5" s="11"/>
      <c r="D5" s="11"/>
      <c r="E5" s="11"/>
      <c r="F5" s="11"/>
      <c r="G5" s="11"/>
      <c r="H5" s="6"/>
    </row>
    <row r="6" spans="1:8" x14ac:dyDescent="0.2">
      <c r="A6" s="5"/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6"/>
    </row>
    <row r="7" spans="1:8" ht="15" customHeight="1" x14ac:dyDescent="0.2">
      <c r="A7" s="5"/>
      <c r="B7" s="10">
        <v>44136</v>
      </c>
      <c r="C7" s="29">
        <v>42.29</v>
      </c>
      <c r="D7" s="29">
        <v>0</v>
      </c>
      <c r="E7" s="29">
        <v>53.11</v>
      </c>
      <c r="F7" s="29">
        <v>9</v>
      </c>
      <c r="G7" s="29">
        <v>37.869999999999997</v>
      </c>
      <c r="H7" s="6"/>
    </row>
    <row r="8" spans="1:8" ht="15" customHeight="1" x14ac:dyDescent="0.2">
      <c r="A8" s="5"/>
      <c r="B8" s="10">
        <v>44166</v>
      </c>
      <c r="C8" s="29">
        <v>32.659999999999997</v>
      </c>
      <c r="D8" s="29">
        <v>17.010000000000002</v>
      </c>
      <c r="E8" s="29">
        <v>43.99</v>
      </c>
      <c r="F8" s="29">
        <v>0</v>
      </c>
      <c r="G8" s="29">
        <v>0</v>
      </c>
      <c r="H8" s="6"/>
    </row>
    <row r="9" spans="1:8" ht="15" customHeight="1" x14ac:dyDescent="0.2">
      <c r="A9" s="5"/>
      <c r="B9" s="10">
        <v>44197</v>
      </c>
      <c r="C9" s="29">
        <v>18.79</v>
      </c>
      <c r="D9" s="29">
        <v>41.38</v>
      </c>
      <c r="E9" s="29">
        <v>0</v>
      </c>
      <c r="F9" s="29">
        <v>1.56</v>
      </c>
      <c r="G9" s="29">
        <v>0</v>
      </c>
      <c r="H9" s="6"/>
    </row>
    <row r="10" spans="1:8" ht="15" customHeight="1" x14ac:dyDescent="0.2">
      <c r="A10" s="5"/>
      <c r="B10" s="10">
        <v>44228</v>
      </c>
      <c r="C10" s="29">
        <v>35.99</v>
      </c>
      <c r="D10" s="29">
        <v>36.53</v>
      </c>
      <c r="E10" s="29">
        <v>37.74</v>
      </c>
      <c r="F10" s="29">
        <v>67.77</v>
      </c>
      <c r="G10" s="29">
        <v>39.619999999999997</v>
      </c>
      <c r="H10" s="6"/>
    </row>
    <row r="11" spans="1:8" ht="15" customHeight="1" x14ac:dyDescent="0.2">
      <c r="A11" s="5"/>
      <c r="B11" s="10">
        <v>44256</v>
      </c>
      <c r="C11" s="29">
        <v>29.99</v>
      </c>
      <c r="D11" s="29">
        <v>12.93</v>
      </c>
      <c r="E11" s="29">
        <v>9.1</v>
      </c>
      <c r="F11" s="29">
        <v>12.34</v>
      </c>
      <c r="G11" s="29">
        <v>3.75</v>
      </c>
      <c r="H11" s="6"/>
    </row>
    <row r="12" spans="1:8" ht="15" customHeight="1" x14ac:dyDescent="0.2">
      <c r="A12" s="5"/>
      <c r="B12" s="10">
        <v>44287</v>
      </c>
      <c r="C12" s="29">
        <v>16.829999999999998</v>
      </c>
      <c r="D12" s="29">
        <v>15.18</v>
      </c>
      <c r="E12" s="29">
        <v>10.72</v>
      </c>
      <c r="F12" s="29">
        <v>21.23</v>
      </c>
      <c r="G12" s="29">
        <v>0</v>
      </c>
      <c r="H12" s="6"/>
    </row>
    <row r="13" spans="1:8" ht="15" customHeight="1" x14ac:dyDescent="0.2">
      <c r="A13" s="5"/>
      <c r="B13" s="10">
        <v>44317</v>
      </c>
      <c r="C13" s="29">
        <v>17.329999999999998</v>
      </c>
      <c r="D13" s="29">
        <v>0</v>
      </c>
      <c r="E13" s="29">
        <v>65.03</v>
      </c>
      <c r="F13" s="29">
        <v>47.7</v>
      </c>
      <c r="G13" s="29">
        <v>0</v>
      </c>
      <c r="H13" s="6"/>
    </row>
    <row r="14" spans="1:8" ht="15" customHeight="1" x14ac:dyDescent="0.2">
      <c r="A14" s="5"/>
      <c r="B14" s="10">
        <v>44348</v>
      </c>
      <c r="C14" s="29">
        <v>29.72</v>
      </c>
      <c r="D14" s="29">
        <v>55.9</v>
      </c>
      <c r="E14" s="29">
        <v>51.02</v>
      </c>
      <c r="F14" s="29">
        <v>62.92</v>
      </c>
      <c r="G14" s="29">
        <v>29.2</v>
      </c>
      <c r="H14" s="6"/>
    </row>
    <row r="15" spans="1:8" ht="15" customHeight="1" x14ac:dyDescent="0.2">
      <c r="A15" s="5"/>
      <c r="B15" s="10">
        <v>44378</v>
      </c>
      <c r="C15" s="29">
        <v>44.62</v>
      </c>
      <c r="D15" s="29">
        <v>54.13</v>
      </c>
      <c r="E15" s="29">
        <v>71.11</v>
      </c>
      <c r="F15" s="29">
        <v>37.700000000000003</v>
      </c>
      <c r="G15" s="29">
        <v>45.65</v>
      </c>
      <c r="H15" s="6"/>
    </row>
    <row r="16" spans="1:8" ht="15" customHeight="1" x14ac:dyDescent="0.2">
      <c r="A16" s="5"/>
      <c r="B16" s="10">
        <v>44409</v>
      </c>
      <c r="C16" s="29">
        <v>17.23</v>
      </c>
      <c r="D16" s="29">
        <v>45.2</v>
      </c>
      <c r="E16" s="29">
        <v>77.099999999999994</v>
      </c>
      <c r="F16" s="29">
        <v>26.72</v>
      </c>
      <c r="G16" s="29">
        <v>54.43</v>
      </c>
      <c r="H16" s="6"/>
    </row>
    <row r="17" spans="1:8" ht="15" customHeight="1" x14ac:dyDescent="0.2">
      <c r="A17" s="5"/>
      <c r="B17" s="10">
        <v>44440</v>
      </c>
      <c r="C17" s="29">
        <v>30.74</v>
      </c>
      <c r="D17" s="29">
        <v>47.19</v>
      </c>
      <c r="E17" s="29">
        <v>55.23</v>
      </c>
      <c r="F17" s="29">
        <v>0</v>
      </c>
      <c r="G17" s="29">
        <v>8.56</v>
      </c>
      <c r="H17" s="6"/>
    </row>
    <row r="18" spans="1:8" ht="15" customHeight="1" x14ac:dyDescent="0.2">
      <c r="A18" s="5"/>
      <c r="B18" s="10">
        <v>44470</v>
      </c>
      <c r="C18" s="29">
        <v>0</v>
      </c>
      <c r="D18" s="29">
        <v>9.64</v>
      </c>
      <c r="E18" s="29">
        <v>45.54</v>
      </c>
      <c r="F18" s="29">
        <v>0</v>
      </c>
      <c r="G18" s="29">
        <v>0</v>
      </c>
      <c r="H18" s="6"/>
    </row>
    <row r="19" spans="1:8" ht="15" customHeight="1" x14ac:dyDescent="0.2">
      <c r="A19" s="5"/>
      <c r="B19" s="10">
        <v>44501</v>
      </c>
      <c r="C19" s="30">
        <v>0</v>
      </c>
      <c r="D19" s="30">
        <v>0</v>
      </c>
      <c r="E19" s="30">
        <v>29.93</v>
      </c>
      <c r="F19" s="30">
        <v>0</v>
      </c>
      <c r="G19" s="30">
        <v>0</v>
      </c>
      <c r="H19" s="6"/>
    </row>
    <row r="20" spans="1:8" ht="15" customHeight="1" x14ac:dyDescent="0.2">
      <c r="A20" s="5"/>
      <c r="B20" s="10">
        <v>44531</v>
      </c>
      <c r="C20" s="30">
        <v>15.31</v>
      </c>
      <c r="D20" s="30">
        <v>0</v>
      </c>
      <c r="E20" s="30">
        <v>63.42</v>
      </c>
      <c r="F20" s="30">
        <v>0</v>
      </c>
      <c r="G20" s="30">
        <v>47.61</v>
      </c>
      <c r="H20" s="6"/>
    </row>
    <row r="21" spans="1:8" ht="15" customHeight="1" x14ac:dyDescent="0.2">
      <c r="A21" s="5"/>
      <c r="B21" s="10">
        <v>44562</v>
      </c>
      <c r="C21" s="30">
        <v>76.040000000000006</v>
      </c>
      <c r="D21" s="30">
        <v>37.700000000000003</v>
      </c>
      <c r="E21" s="30">
        <v>55.82</v>
      </c>
      <c r="F21" s="30">
        <v>7.24</v>
      </c>
      <c r="G21" s="30">
        <v>65.05</v>
      </c>
      <c r="H21" s="6"/>
    </row>
    <row r="22" spans="1:8" ht="15" customHeight="1" x14ac:dyDescent="0.2">
      <c r="A22" s="5"/>
      <c r="B22" s="10">
        <v>44593</v>
      </c>
      <c r="C22" s="30">
        <v>17.18</v>
      </c>
      <c r="D22" s="30">
        <v>0</v>
      </c>
      <c r="E22" s="30">
        <v>38.96</v>
      </c>
      <c r="F22" s="30">
        <v>39.26</v>
      </c>
      <c r="G22" s="30">
        <v>19.37</v>
      </c>
      <c r="H22" s="6"/>
    </row>
    <row r="23" spans="1:8" ht="15" customHeight="1" x14ac:dyDescent="0.2">
      <c r="A23" s="5"/>
      <c r="B23" s="10">
        <v>44621</v>
      </c>
      <c r="C23" s="30">
        <v>12.71</v>
      </c>
      <c r="D23" s="30">
        <v>0.08</v>
      </c>
      <c r="E23" s="30">
        <v>0</v>
      </c>
      <c r="F23" s="30">
        <v>0.93</v>
      </c>
      <c r="G23" s="30">
        <v>0</v>
      </c>
      <c r="H23" s="6"/>
    </row>
    <row r="24" spans="1:8" ht="15" customHeight="1" x14ac:dyDescent="0.2">
      <c r="A24" s="5"/>
      <c r="B24" s="10">
        <v>44652</v>
      </c>
      <c r="C24" s="30">
        <v>26.52</v>
      </c>
      <c r="D24" s="30">
        <v>24.47</v>
      </c>
      <c r="E24" s="30">
        <v>23.59</v>
      </c>
      <c r="F24" s="30">
        <v>3.96</v>
      </c>
      <c r="G24" s="30">
        <v>55.45</v>
      </c>
      <c r="H24" s="6"/>
    </row>
    <row r="25" spans="1:8" ht="15" customHeight="1" x14ac:dyDescent="0.2">
      <c r="A25" s="5"/>
      <c r="B25" s="10">
        <v>44682</v>
      </c>
      <c r="C25" s="30">
        <v>31.66</v>
      </c>
      <c r="D25" s="30">
        <v>44.97</v>
      </c>
      <c r="E25" s="30">
        <v>13.52</v>
      </c>
      <c r="F25" s="30">
        <v>0</v>
      </c>
      <c r="G25" s="30">
        <v>50.29</v>
      </c>
      <c r="H25" s="6"/>
    </row>
    <row r="26" spans="1:8" ht="15" customHeight="1" x14ac:dyDescent="0.2">
      <c r="A26" s="5"/>
      <c r="B26" s="10">
        <v>44713</v>
      </c>
      <c r="C26" s="30">
        <v>31.41</v>
      </c>
      <c r="D26" s="30">
        <v>50.58</v>
      </c>
      <c r="E26" s="30">
        <v>23.4</v>
      </c>
      <c r="F26" s="30">
        <v>40.69</v>
      </c>
      <c r="G26" s="30">
        <v>19.91</v>
      </c>
      <c r="H26" s="6"/>
    </row>
    <row r="27" spans="1:8" ht="15" customHeight="1" x14ac:dyDescent="0.2">
      <c r="A27" s="5"/>
      <c r="B27" s="10">
        <v>44743</v>
      </c>
      <c r="C27" s="30">
        <v>23.47</v>
      </c>
      <c r="D27" s="30">
        <v>54.81</v>
      </c>
      <c r="E27" s="30">
        <v>39.5</v>
      </c>
      <c r="F27" s="30">
        <v>55.44</v>
      </c>
      <c r="G27" s="30">
        <v>34.22</v>
      </c>
      <c r="H27" s="6"/>
    </row>
    <row r="28" spans="1:8" ht="15" customHeight="1" x14ac:dyDescent="0.2">
      <c r="A28" s="5"/>
      <c r="B28" s="10">
        <v>44774</v>
      </c>
      <c r="C28" s="30">
        <v>16.579999999999998</v>
      </c>
      <c r="D28" s="30">
        <v>70.150000000000006</v>
      </c>
      <c r="E28" s="30">
        <v>23.43</v>
      </c>
      <c r="F28" s="30">
        <v>21.39</v>
      </c>
      <c r="G28" s="30">
        <v>45.47</v>
      </c>
      <c r="H28" s="6"/>
    </row>
    <row r="29" spans="1:8" ht="15" customHeight="1" x14ac:dyDescent="0.2">
      <c r="A29" s="5"/>
      <c r="B29" s="10">
        <v>44805</v>
      </c>
      <c r="C29" s="30">
        <v>0</v>
      </c>
      <c r="D29" s="30">
        <v>46.09</v>
      </c>
      <c r="E29" s="30">
        <v>0</v>
      </c>
      <c r="F29" s="30">
        <v>0</v>
      </c>
      <c r="G29" s="30">
        <v>3.9</v>
      </c>
      <c r="H29" s="6"/>
    </row>
    <row r="30" spans="1:8" ht="15" customHeight="1" x14ac:dyDescent="0.2">
      <c r="A30" s="5"/>
      <c r="B30" s="10">
        <v>44835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6"/>
    </row>
    <row r="31" spans="1:8" ht="15" customHeight="1" x14ac:dyDescent="0.2">
      <c r="A31" s="5"/>
      <c r="B31" s="25"/>
      <c r="C31" s="34"/>
      <c r="D31" s="34"/>
      <c r="E31" s="34"/>
      <c r="F31" s="34"/>
      <c r="G31" s="34"/>
      <c r="H31" s="6"/>
    </row>
    <row r="32" spans="1:8" ht="15" customHeight="1" x14ac:dyDescent="0.2">
      <c r="A32" s="5"/>
      <c r="B32" s="51" t="s">
        <v>41</v>
      </c>
      <c r="C32" s="51"/>
      <c r="D32" s="51"/>
      <c r="E32" s="51"/>
      <c r="F32" s="51"/>
      <c r="G32" s="51"/>
      <c r="H32" s="6"/>
    </row>
    <row r="33" spans="1:8" ht="15" customHeight="1" x14ac:dyDescent="0.2">
      <c r="A33" s="5"/>
      <c r="B33" s="10" t="s">
        <v>36</v>
      </c>
      <c r="C33" s="30">
        <f>C42</f>
        <v>29.425000000000001</v>
      </c>
      <c r="D33" s="30">
        <f t="shared" ref="D33:G33" si="0">D42</f>
        <v>20.504999999999999</v>
      </c>
      <c r="E33" s="30">
        <f t="shared" si="0"/>
        <v>25.776666666666667</v>
      </c>
      <c r="F33" s="30">
        <f t="shared" si="0"/>
        <v>18.650000000000002</v>
      </c>
      <c r="G33" s="30">
        <f t="shared" si="0"/>
        <v>13.54</v>
      </c>
      <c r="H33" s="6"/>
    </row>
    <row r="34" spans="1:8" ht="15" customHeight="1" x14ac:dyDescent="0.2">
      <c r="A34" s="5"/>
      <c r="B34" s="10" t="s">
        <v>37</v>
      </c>
      <c r="C34" s="30">
        <f t="shared" ref="C34:G34" si="1">C43</f>
        <v>23.27333333333333</v>
      </c>
      <c r="D34" s="30">
        <f t="shared" si="1"/>
        <v>35.343333333333334</v>
      </c>
      <c r="E34" s="30">
        <f t="shared" si="1"/>
        <v>60.838333333333338</v>
      </c>
      <c r="F34" s="30">
        <f t="shared" si="1"/>
        <v>29.173333333333332</v>
      </c>
      <c r="G34" s="30">
        <f t="shared" si="1"/>
        <v>22.973333333333333</v>
      </c>
      <c r="H34" s="6"/>
    </row>
    <row r="35" spans="1:8" ht="15" customHeight="1" x14ac:dyDescent="0.2">
      <c r="A35" s="5"/>
      <c r="B35" s="10" t="s">
        <v>38</v>
      </c>
      <c r="C35" s="30">
        <f t="shared" ref="C35:G35" si="2">C44</f>
        <v>24.626666666666669</v>
      </c>
      <c r="D35" s="30">
        <f t="shared" si="2"/>
        <v>10.375</v>
      </c>
      <c r="E35" s="30">
        <f t="shared" si="2"/>
        <v>35.286666666666669</v>
      </c>
      <c r="F35" s="30">
        <f t="shared" si="2"/>
        <v>8.5649999999999995</v>
      </c>
      <c r="G35" s="30">
        <f t="shared" si="2"/>
        <v>31.24666666666667</v>
      </c>
      <c r="H35" s="6"/>
    </row>
    <row r="36" spans="1:8" ht="15" customHeight="1" x14ac:dyDescent="0.2">
      <c r="A36" s="5"/>
      <c r="B36" s="10" t="s">
        <v>39</v>
      </c>
      <c r="C36" s="30">
        <f t="shared" ref="C36:G36" si="3">C45</f>
        <v>17.186666666666664</v>
      </c>
      <c r="D36" s="30">
        <f t="shared" si="3"/>
        <v>44.433333333333337</v>
      </c>
      <c r="E36" s="30">
        <f t="shared" si="3"/>
        <v>16.641666666666666</v>
      </c>
      <c r="F36" s="30">
        <f t="shared" si="3"/>
        <v>19.586666666666666</v>
      </c>
      <c r="G36" s="30">
        <f t="shared" si="3"/>
        <v>25.631666666666664</v>
      </c>
      <c r="H36" s="6"/>
    </row>
    <row r="37" spans="1:8" ht="15" customHeight="1" x14ac:dyDescent="0.2">
      <c r="A37" s="5"/>
      <c r="B37" s="10" t="s">
        <v>40</v>
      </c>
      <c r="C37" s="30">
        <f t="shared" ref="C37:G37" si="4">C46</f>
        <v>23.627916666666668</v>
      </c>
      <c r="D37" s="30">
        <f t="shared" si="4"/>
        <v>27.664166666666663</v>
      </c>
      <c r="E37" s="30">
        <f t="shared" si="4"/>
        <v>34.635833333333331</v>
      </c>
      <c r="F37" s="30">
        <f t="shared" si="4"/>
        <v>18.993750000000002</v>
      </c>
      <c r="G37" s="30">
        <f t="shared" si="4"/>
        <v>23.347916666666666</v>
      </c>
      <c r="H37" s="6"/>
    </row>
    <row r="38" spans="1:8" ht="6.75" customHeight="1" x14ac:dyDescent="0.2">
      <c r="A38" s="8"/>
      <c r="B38" s="16"/>
      <c r="C38" s="1"/>
      <c r="D38" s="1"/>
      <c r="E38" s="1"/>
      <c r="F38" s="1"/>
      <c r="G38" s="13"/>
      <c r="H38" s="9"/>
    </row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>
      <c r="B42" s="10" t="s">
        <v>36</v>
      </c>
      <c r="C42" s="24">
        <f>AVERAGE(C7:C12)</f>
        <v>29.425000000000001</v>
      </c>
      <c r="D42" s="24">
        <f t="shared" ref="D42:G42" si="5">AVERAGE(D7:D12)</f>
        <v>20.504999999999999</v>
      </c>
      <c r="E42" s="24">
        <f t="shared" si="5"/>
        <v>25.776666666666667</v>
      </c>
      <c r="F42" s="24">
        <f t="shared" si="5"/>
        <v>18.650000000000002</v>
      </c>
      <c r="G42" s="24">
        <f t="shared" si="5"/>
        <v>13.54</v>
      </c>
    </row>
    <row r="43" spans="1:8" ht="15" customHeight="1" x14ac:dyDescent="0.2">
      <c r="B43" s="10" t="s">
        <v>37</v>
      </c>
      <c r="C43" s="24">
        <f>AVERAGE(C13:C18)</f>
        <v>23.27333333333333</v>
      </c>
      <c r="D43" s="24">
        <f t="shared" ref="D43:G43" si="6">AVERAGE(D13:D18)</f>
        <v>35.343333333333334</v>
      </c>
      <c r="E43" s="24">
        <f t="shared" si="6"/>
        <v>60.838333333333338</v>
      </c>
      <c r="F43" s="24">
        <f t="shared" si="6"/>
        <v>29.173333333333332</v>
      </c>
      <c r="G43" s="24">
        <f t="shared" si="6"/>
        <v>22.973333333333333</v>
      </c>
    </row>
    <row r="44" spans="1:8" ht="15" customHeight="1" x14ac:dyDescent="0.2">
      <c r="B44" s="10" t="s">
        <v>38</v>
      </c>
      <c r="C44" s="24">
        <f>AVERAGE(C19:C24)</f>
        <v>24.626666666666669</v>
      </c>
      <c r="D44" s="24">
        <f t="shared" ref="D44:G44" si="7">AVERAGE(D19:D24)</f>
        <v>10.375</v>
      </c>
      <c r="E44" s="24">
        <f t="shared" si="7"/>
        <v>35.286666666666669</v>
      </c>
      <c r="F44" s="24">
        <f t="shared" si="7"/>
        <v>8.5649999999999995</v>
      </c>
      <c r="G44" s="24">
        <f t="shared" si="7"/>
        <v>31.24666666666667</v>
      </c>
    </row>
    <row r="45" spans="1:8" ht="15" customHeight="1" x14ac:dyDescent="0.2">
      <c r="B45" s="10" t="s">
        <v>39</v>
      </c>
      <c r="C45" s="24">
        <f>AVERAGE(C25:C30)</f>
        <v>17.186666666666664</v>
      </c>
      <c r="D45" s="24">
        <f t="shared" ref="D45:G45" si="8">AVERAGE(D25:D30)</f>
        <v>44.433333333333337</v>
      </c>
      <c r="E45" s="24">
        <f t="shared" si="8"/>
        <v>16.641666666666666</v>
      </c>
      <c r="F45" s="24">
        <f t="shared" si="8"/>
        <v>19.586666666666666</v>
      </c>
      <c r="G45" s="24">
        <f t="shared" si="8"/>
        <v>25.631666666666664</v>
      </c>
    </row>
    <row r="46" spans="1:8" ht="15" customHeight="1" x14ac:dyDescent="0.2">
      <c r="B46" s="10" t="s">
        <v>40</v>
      </c>
      <c r="C46" s="24">
        <f>AVERAGE(C7:C30)</f>
        <v>23.627916666666668</v>
      </c>
      <c r="D46" s="24">
        <f t="shared" ref="D46:G46" si="9">AVERAGE(D7:D30)</f>
        <v>27.664166666666663</v>
      </c>
      <c r="E46" s="24">
        <f t="shared" si="9"/>
        <v>34.635833333333331</v>
      </c>
      <c r="F46" s="24">
        <f t="shared" si="9"/>
        <v>18.993750000000002</v>
      </c>
      <c r="G46" s="24">
        <f t="shared" si="9"/>
        <v>23.347916666666666</v>
      </c>
    </row>
    <row r="47" spans="1:8" ht="15" customHeight="1" x14ac:dyDescent="0.2"/>
    <row r="48" spans="1:8" ht="15" customHeight="1" x14ac:dyDescent="0.2">
      <c r="B48" s="10" t="s">
        <v>42</v>
      </c>
      <c r="C48" s="35">
        <f>AVERAGE(C42:C45)</f>
        <v>23.627916666666668</v>
      </c>
      <c r="D48" s="35">
        <f>AVERAGE(D42:D45)</f>
        <v>27.664166666666667</v>
      </c>
      <c r="E48" s="35">
        <f>AVERAGE(E42:E45)</f>
        <v>34.635833333333338</v>
      </c>
      <c r="F48" s="35">
        <f>AVERAGE(F42:F45)</f>
        <v>18.993749999999999</v>
      </c>
      <c r="G48" s="35">
        <f>AVERAGE(G42:G45)</f>
        <v>23.347916666666666</v>
      </c>
    </row>
  </sheetData>
  <mergeCells count="4">
    <mergeCell ref="B2:G2"/>
    <mergeCell ref="B3:G3"/>
    <mergeCell ref="B4:G4"/>
    <mergeCell ref="B32:G32"/>
  </mergeCells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workbookViewId="0">
      <selection activeCell="B2" sqref="B2:G2"/>
    </sheetView>
  </sheetViews>
  <sheetFormatPr defaultRowHeight="12.75" x14ac:dyDescent="0.2"/>
  <cols>
    <col min="1" max="1" width="1.28515625" customWidth="1"/>
    <col min="2" max="2" width="10.140625" customWidth="1"/>
    <col min="3" max="7" width="12.7109375" customWidth="1"/>
    <col min="8" max="8" width="1.28515625" customWidth="1"/>
  </cols>
  <sheetData>
    <row r="1" spans="1:8" ht="6.75" customHeight="1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B2" s="50" t="s">
        <v>7</v>
      </c>
      <c r="C2" s="50"/>
      <c r="D2" s="50"/>
      <c r="E2" s="50"/>
      <c r="F2" s="50"/>
      <c r="G2" s="50"/>
      <c r="H2" s="6"/>
    </row>
    <row r="3" spans="1:8" x14ac:dyDescent="0.2">
      <c r="A3" s="5"/>
      <c r="B3" s="50" t="s">
        <v>6</v>
      </c>
      <c r="C3" s="50"/>
      <c r="D3" s="50"/>
      <c r="E3" s="50"/>
      <c r="F3" s="50"/>
      <c r="G3" s="50"/>
      <c r="H3" s="6"/>
    </row>
    <row r="4" spans="1:8" x14ac:dyDescent="0.2">
      <c r="A4" s="5"/>
      <c r="B4" s="50" t="s">
        <v>35</v>
      </c>
      <c r="C4" s="50"/>
      <c r="D4" s="50"/>
      <c r="E4" s="50"/>
      <c r="F4" s="50"/>
      <c r="G4" s="50"/>
      <c r="H4" s="6"/>
    </row>
    <row r="5" spans="1:8" x14ac:dyDescent="0.2">
      <c r="A5" s="5"/>
      <c r="B5" s="11"/>
      <c r="C5" s="11"/>
      <c r="D5" s="11"/>
      <c r="E5" s="11"/>
      <c r="F5" s="11"/>
      <c r="G5" s="11"/>
      <c r="H5" s="6"/>
    </row>
    <row r="6" spans="1:8" x14ac:dyDescent="0.2">
      <c r="A6" s="5"/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6"/>
    </row>
    <row r="7" spans="1:8" ht="15" customHeight="1" x14ac:dyDescent="0.2">
      <c r="A7" s="5"/>
      <c r="B7" s="10">
        <v>44136</v>
      </c>
      <c r="C7" s="29">
        <v>66.25</v>
      </c>
      <c r="D7" s="29">
        <v>17.11</v>
      </c>
      <c r="E7" s="29">
        <v>84.84</v>
      </c>
      <c r="F7" s="29">
        <v>15.04</v>
      </c>
      <c r="G7" s="29">
        <v>65.53</v>
      </c>
      <c r="H7" s="6"/>
    </row>
    <row r="8" spans="1:8" ht="15" customHeight="1" x14ac:dyDescent="0.2">
      <c r="A8" s="5"/>
      <c r="B8" s="10">
        <v>44166</v>
      </c>
      <c r="C8" s="29">
        <v>68.17</v>
      </c>
      <c r="D8" s="29">
        <v>67.11</v>
      </c>
      <c r="E8" s="29">
        <v>97.11</v>
      </c>
      <c r="F8" s="29">
        <v>42.81</v>
      </c>
      <c r="G8" s="29">
        <v>46.14</v>
      </c>
      <c r="H8" s="6"/>
    </row>
    <row r="9" spans="1:8" ht="15" customHeight="1" x14ac:dyDescent="0.2">
      <c r="A9" s="5"/>
      <c r="B9" s="10">
        <v>44197</v>
      </c>
      <c r="C9" s="29">
        <v>69.11</v>
      </c>
      <c r="D9" s="29">
        <v>62.33</v>
      </c>
      <c r="E9" s="29">
        <v>78.36</v>
      </c>
      <c r="F9" s="29">
        <v>16.43</v>
      </c>
      <c r="G9" s="29">
        <v>100</v>
      </c>
      <c r="H9" s="6"/>
    </row>
    <row r="10" spans="1:8" ht="15" customHeight="1" x14ac:dyDescent="0.2">
      <c r="A10" s="5"/>
      <c r="B10" s="10">
        <v>44228</v>
      </c>
      <c r="C10" s="29">
        <v>76.33</v>
      </c>
      <c r="D10" s="29">
        <v>52.69</v>
      </c>
      <c r="E10" s="29">
        <v>59.04</v>
      </c>
      <c r="F10" s="29">
        <v>80.849999999999994</v>
      </c>
      <c r="G10" s="29">
        <v>65.319999999999993</v>
      </c>
      <c r="H10" s="6"/>
    </row>
    <row r="11" spans="1:8" ht="15" customHeight="1" x14ac:dyDescent="0.2">
      <c r="A11" s="5"/>
      <c r="B11" s="10">
        <v>44256</v>
      </c>
      <c r="C11" s="29">
        <v>88.72</v>
      </c>
      <c r="D11" s="29">
        <v>27.15</v>
      </c>
      <c r="E11" s="29">
        <v>16.489999999999998</v>
      </c>
      <c r="F11" s="29">
        <v>35.799999999999997</v>
      </c>
      <c r="G11" s="29">
        <v>45.49</v>
      </c>
      <c r="H11" s="6"/>
    </row>
    <row r="12" spans="1:8" ht="15" customHeight="1" x14ac:dyDescent="0.2">
      <c r="A12" s="5"/>
      <c r="B12" s="10">
        <v>44287</v>
      </c>
      <c r="C12" s="29">
        <v>29.62</v>
      </c>
      <c r="D12" s="29">
        <v>29.22</v>
      </c>
      <c r="E12" s="29">
        <v>15.15</v>
      </c>
      <c r="F12" s="29">
        <v>61.9</v>
      </c>
      <c r="G12" s="29">
        <v>13.33</v>
      </c>
      <c r="H12" s="6"/>
    </row>
    <row r="13" spans="1:8" ht="15" customHeight="1" x14ac:dyDescent="0.2">
      <c r="A13" s="5"/>
      <c r="B13" s="10">
        <v>44317</v>
      </c>
      <c r="C13" s="29">
        <v>64.25</v>
      </c>
      <c r="D13" s="29">
        <v>0</v>
      </c>
      <c r="E13" s="29">
        <v>98.36</v>
      </c>
      <c r="F13" s="29">
        <v>98.92</v>
      </c>
      <c r="G13" s="29">
        <v>0</v>
      </c>
      <c r="H13" s="6"/>
    </row>
    <row r="14" spans="1:8" ht="15" customHeight="1" x14ac:dyDescent="0.2">
      <c r="A14" s="5"/>
      <c r="B14" s="10">
        <v>44348</v>
      </c>
      <c r="C14" s="29">
        <v>63.74</v>
      </c>
      <c r="D14" s="29">
        <v>72.38</v>
      </c>
      <c r="E14" s="29">
        <v>74.69</v>
      </c>
      <c r="F14" s="29">
        <v>97.41</v>
      </c>
      <c r="G14" s="29">
        <v>69.39</v>
      </c>
      <c r="H14" s="6"/>
    </row>
    <row r="15" spans="1:8" ht="15" customHeight="1" x14ac:dyDescent="0.2">
      <c r="A15" s="5"/>
      <c r="B15" s="10">
        <v>44378</v>
      </c>
      <c r="C15" s="29">
        <v>80.44</v>
      </c>
      <c r="D15" s="29">
        <v>61.89</v>
      </c>
      <c r="E15" s="29">
        <v>81.77</v>
      </c>
      <c r="F15" s="29">
        <v>86.39</v>
      </c>
      <c r="G15" s="29">
        <v>98.03</v>
      </c>
      <c r="H15" s="6"/>
    </row>
    <row r="16" spans="1:8" ht="15" customHeight="1" x14ac:dyDescent="0.2">
      <c r="A16" s="5"/>
      <c r="B16" s="10">
        <v>44409</v>
      </c>
      <c r="C16" s="29">
        <v>40.64</v>
      </c>
      <c r="D16" s="29">
        <v>51.99</v>
      </c>
      <c r="E16" s="29">
        <v>81.05</v>
      </c>
      <c r="F16" s="29">
        <v>54.87</v>
      </c>
      <c r="G16" s="29">
        <v>92.82</v>
      </c>
      <c r="H16" s="6"/>
    </row>
    <row r="17" spans="1:8" ht="15" customHeight="1" x14ac:dyDescent="0.2">
      <c r="A17" s="5"/>
      <c r="B17" s="10">
        <v>44440</v>
      </c>
      <c r="C17" s="29">
        <v>62.6</v>
      </c>
      <c r="D17" s="29">
        <v>53.62</v>
      </c>
      <c r="E17" s="29">
        <v>57.57</v>
      </c>
      <c r="F17" s="29">
        <v>0</v>
      </c>
      <c r="G17" s="29">
        <v>12.62</v>
      </c>
      <c r="H17" s="6"/>
    </row>
    <row r="18" spans="1:8" ht="15" customHeight="1" x14ac:dyDescent="0.2">
      <c r="A18" s="5"/>
      <c r="B18" s="10">
        <v>44470</v>
      </c>
      <c r="C18" s="29">
        <v>0</v>
      </c>
      <c r="D18" s="29">
        <v>14.54</v>
      </c>
      <c r="E18" s="29">
        <v>57.65</v>
      </c>
      <c r="F18" s="29">
        <v>0</v>
      </c>
      <c r="G18" s="29">
        <v>0</v>
      </c>
      <c r="H18" s="6"/>
    </row>
    <row r="19" spans="1:8" ht="15" customHeight="1" x14ac:dyDescent="0.2">
      <c r="A19" s="5"/>
      <c r="B19" s="10">
        <v>44501</v>
      </c>
      <c r="C19" s="30">
        <v>0</v>
      </c>
      <c r="D19" s="30">
        <v>0</v>
      </c>
      <c r="E19" s="30">
        <v>71.27</v>
      </c>
      <c r="F19" s="30">
        <v>0</v>
      </c>
      <c r="G19" s="30">
        <v>0</v>
      </c>
      <c r="H19" s="6"/>
    </row>
    <row r="20" spans="1:8" ht="15" customHeight="1" x14ac:dyDescent="0.2">
      <c r="A20" s="5"/>
      <c r="B20" s="10">
        <v>44531</v>
      </c>
      <c r="C20" s="30">
        <v>34.44</v>
      </c>
      <c r="D20" s="30">
        <v>42.25</v>
      </c>
      <c r="E20" s="30">
        <v>79.760000000000005</v>
      </c>
      <c r="F20" s="30">
        <v>52.96</v>
      </c>
      <c r="G20" s="30">
        <v>98.17</v>
      </c>
      <c r="H20" s="6"/>
    </row>
    <row r="21" spans="1:8" ht="15" customHeight="1" x14ac:dyDescent="0.2">
      <c r="A21" s="5"/>
      <c r="B21" s="10">
        <v>44562</v>
      </c>
      <c r="C21" s="30">
        <v>94.68</v>
      </c>
      <c r="D21" s="30">
        <v>88.69</v>
      </c>
      <c r="E21" s="30">
        <v>80.27</v>
      </c>
      <c r="F21" s="30">
        <v>62.91</v>
      </c>
      <c r="G21" s="30">
        <v>94.32</v>
      </c>
      <c r="H21" s="6"/>
    </row>
    <row r="22" spans="1:8" ht="15" customHeight="1" x14ac:dyDescent="0.2">
      <c r="A22" s="5"/>
      <c r="B22" s="10">
        <v>44593</v>
      </c>
      <c r="C22" s="30">
        <v>48.28</v>
      </c>
      <c r="D22" s="30">
        <v>45.65</v>
      </c>
      <c r="E22" s="30">
        <v>45.96</v>
      </c>
      <c r="F22" s="30">
        <v>65.62</v>
      </c>
      <c r="G22" s="30">
        <v>45.22</v>
      </c>
      <c r="H22" s="6"/>
    </row>
    <row r="23" spans="1:8" ht="15" customHeight="1" x14ac:dyDescent="0.2">
      <c r="A23" s="5"/>
      <c r="B23" s="10">
        <v>44621</v>
      </c>
      <c r="C23" s="30">
        <v>59.42</v>
      </c>
      <c r="D23" s="30">
        <v>75.55</v>
      </c>
      <c r="E23" s="30">
        <v>18.71</v>
      </c>
      <c r="F23" s="30">
        <v>66.73</v>
      </c>
      <c r="G23" s="30">
        <v>100</v>
      </c>
      <c r="H23" s="6"/>
    </row>
    <row r="24" spans="1:8" ht="15" customHeight="1" x14ac:dyDescent="0.2">
      <c r="A24" s="5"/>
      <c r="B24" s="10">
        <v>44652</v>
      </c>
      <c r="C24" s="30">
        <v>57.6</v>
      </c>
      <c r="D24" s="30">
        <v>77.72</v>
      </c>
      <c r="E24" s="30">
        <v>90.52</v>
      </c>
      <c r="F24" s="30">
        <v>7.18</v>
      </c>
      <c r="G24" s="30">
        <v>97.82</v>
      </c>
      <c r="H24" s="6"/>
    </row>
    <row r="25" spans="1:8" ht="15" customHeight="1" x14ac:dyDescent="0.2">
      <c r="A25" s="5"/>
      <c r="B25" s="10">
        <v>44682</v>
      </c>
      <c r="C25" s="30">
        <v>85.75</v>
      </c>
      <c r="D25" s="30">
        <v>92.41</v>
      </c>
      <c r="E25" s="30">
        <v>94.72</v>
      </c>
      <c r="F25" s="30">
        <v>0</v>
      </c>
      <c r="G25" s="30">
        <v>96.36</v>
      </c>
      <c r="H25" s="6"/>
    </row>
    <row r="26" spans="1:8" ht="15" customHeight="1" x14ac:dyDescent="0.2">
      <c r="A26" s="5"/>
      <c r="B26" s="10">
        <v>44713</v>
      </c>
      <c r="C26" s="30">
        <v>86.51</v>
      </c>
      <c r="D26" s="30">
        <v>84.99</v>
      </c>
      <c r="E26" s="30">
        <v>57.99</v>
      </c>
      <c r="F26" s="30">
        <v>63.35</v>
      </c>
      <c r="G26" s="30">
        <v>42.65</v>
      </c>
      <c r="H26" s="6"/>
    </row>
    <row r="27" spans="1:8" ht="15" customHeight="1" x14ac:dyDescent="0.2">
      <c r="A27" s="5"/>
      <c r="B27" s="10">
        <v>44743</v>
      </c>
      <c r="C27" s="30">
        <v>61.28</v>
      </c>
      <c r="D27" s="30">
        <v>80.819999999999993</v>
      </c>
      <c r="E27" s="30">
        <v>55.95</v>
      </c>
      <c r="F27" s="30">
        <v>76.209999999999994</v>
      </c>
      <c r="G27" s="30">
        <v>44.07</v>
      </c>
      <c r="H27" s="6"/>
    </row>
    <row r="28" spans="1:8" ht="15" customHeight="1" x14ac:dyDescent="0.2">
      <c r="A28" s="5"/>
      <c r="B28" s="10">
        <v>44774</v>
      </c>
      <c r="C28" s="30">
        <v>76.27</v>
      </c>
      <c r="D28" s="30">
        <v>96.85</v>
      </c>
      <c r="E28" s="30">
        <v>92.7</v>
      </c>
      <c r="F28" s="30">
        <v>69.099999999999994</v>
      </c>
      <c r="G28" s="30">
        <v>73.650000000000006</v>
      </c>
      <c r="H28" s="6"/>
    </row>
    <row r="29" spans="1:8" ht="15" customHeight="1" x14ac:dyDescent="0.2">
      <c r="A29" s="5"/>
      <c r="B29" s="10">
        <v>44805</v>
      </c>
      <c r="C29" s="30">
        <v>15.51</v>
      </c>
      <c r="D29" s="30">
        <v>75.69</v>
      </c>
      <c r="E29" s="30">
        <v>6.34</v>
      </c>
      <c r="F29" s="30">
        <v>54.43</v>
      </c>
      <c r="G29" s="30">
        <v>5.78</v>
      </c>
      <c r="H29" s="6"/>
    </row>
    <row r="30" spans="1:8" ht="15" customHeight="1" x14ac:dyDescent="0.2">
      <c r="A30" s="5"/>
      <c r="B30" s="10">
        <v>44835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6"/>
    </row>
    <row r="31" spans="1:8" ht="6.75" customHeight="1" x14ac:dyDescent="0.2">
      <c r="A31" s="5"/>
      <c r="B31" s="25"/>
      <c r="C31" s="34"/>
      <c r="D31" s="34"/>
      <c r="E31" s="34"/>
      <c r="F31" s="34"/>
      <c r="G31" s="34"/>
      <c r="H31" s="6"/>
    </row>
    <row r="32" spans="1:8" ht="15" customHeight="1" x14ac:dyDescent="0.2">
      <c r="A32" s="5"/>
      <c r="B32" s="52" t="s">
        <v>41</v>
      </c>
      <c r="C32" s="52"/>
      <c r="D32" s="52"/>
      <c r="E32" s="52"/>
      <c r="F32" s="52"/>
      <c r="G32" s="52"/>
      <c r="H32" s="6"/>
    </row>
    <row r="33" spans="1:8" ht="15" customHeight="1" x14ac:dyDescent="0.2">
      <c r="A33" s="5"/>
      <c r="B33" s="10" t="s">
        <v>36</v>
      </c>
      <c r="C33" s="30">
        <f>C43</f>
        <v>66.366666666666674</v>
      </c>
      <c r="D33" s="30">
        <f t="shared" ref="D33:G33" si="0">D43</f>
        <v>42.601666666666667</v>
      </c>
      <c r="E33" s="30">
        <f t="shared" si="0"/>
        <v>58.498333333333335</v>
      </c>
      <c r="F33" s="30">
        <f t="shared" si="0"/>
        <v>42.138333333333335</v>
      </c>
      <c r="G33" s="30">
        <f t="shared" si="0"/>
        <v>55.968333333333334</v>
      </c>
      <c r="H33" s="6"/>
    </row>
    <row r="34" spans="1:8" ht="15" customHeight="1" x14ac:dyDescent="0.2">
      <c r="A34" s="5"/>
      <c r="B34" s="10" t="s">
        <v>37</v>
      </c>
      <c r="C34" s="30">
        <f t="shared" ref="C34:G37" si="1">C44</f>
        <v>51.945</v>
      </c>
      <c r="D34" s="30">
        <f t="shared" si="1"/>
        <v>42.403333333333329</v>
      </c>
      <c r="E34" s="30">
        <f t="shared" si="1"/>
        <v>75.181666666666658</v>
      </c>
      <c r="F34" s="30">
        <f t="shared" si="1"/>
        <v>56.264999999999993</v>
      </c>
      <c r="G34" s="30">
        <f t="shared" si="1"/>
        <v>45.476666666666667</v>
      </c>
      <c r="H34" s="6"/>
    </row>
    <row r="35" spans="1:8" ht="15" customHeight="1" x14ac:dyDescent="0.2">
      <c r="A35" s="5"/>
      <c r="B35" s="10" t="s">
        <v>38</v>
      </c>
      <c r="C35" s="30">
        <f t="shared" si="1"/>
        <v>49.07</v>
      </c>
      <c r="D35" s="30">
        <f t="shared" si="1"/>
        <v>54.976666666666667</v>
      </c>
      <c r="E35" s="30">
        <f t="shared" si="1"/>
        <v>64.414999999999992</v>
      </c>
      <c r="F35" s="30">
        <f t="shared" si="1"/>
        <v>42.56666666666667</v>
      </c>
      <c r="G35" s="30">
        <f t="shared" si="1"/>
        <v>72.588333333333338</v>
      </c>
      <c r="H35" s="6"/>
    </row>
    <row r="36" spans="1:8" ht="15" customHeight="1" x14ac:dyDescent="0.2">
      <c r="A36" s="5"/>
      <c r="B36" s="10" t="s">
        <v>39</v>
      </c>
      <c r="C36" s="30">
        <f t="shared" si="1"/>
        <v>54.22</v>
      </c>
      <c r="D36" s="30">
        <f t="shared" si="1"/>
        <v>71.793333333333322</v>
      </c>
      <c r="E36" s="30">
        <f t="shared" si="1"/>
        <v>51.283333333333331</v>
      </c>
      <c r="F36" s="30">
        <f t="shared" si="1"/>
        <v>43.848333333333329</v>
      </c>
      <c r="G36" s="30">
        <f t="shared" si="1"/>
        <v>43.751666666666665</v>
      </c>
      <c r="H36" s="6"/>
    </row>
    <row r="37" spans="1:8" ht="15" customHeight="1" x14ac:dyDescent="0.2">
      <c r="A37" s="5"/>
      <c r="B37" s="10" t="s">
        <v>40</v>
      </c>
      <c r="C37" s="30">
        <f t="shared" si="1"/>
        <v>55.400416666666672</v>
      </c>
      <c r="D37" s="30">
        <f t="shared" si="1"/>
        <v>52.943749999999994</v>
      </c>
      <c r="E37" s="30">
        <f t="shared" si="1"/>
        <v>62.344583333333333</v>
      </c>
      <c r="F37" s="30">
        <f t="shared" si="1"/>
        <v>46.204583333333339</v>
      </c>
      <c r="G37" s="30">
        <f t="shared" si="1"/>
        <v>54.446249999999992</v>
      </c>
      <c r="H37" s="6"/>
    </row>
    <row r="38" spans="1:8" ht="6.75" customHeight="1" x14ac:dyDescent="0.2">
      <c r="A38" s="8"/>
      <c r="B38" s="32"/>
      <c r="C38" s="33"/>
      <c r="D38" s="33"/>
      <c r="E38" s="33"/>
      <c r="F38" s="33"/>
      <c r="G38" s="33"/>
      <c r="H38" s="9"/>
    </row>
    <row r="39" spans="1:8" ht="15" customHeight="1" x14ac:dyDescent="0.2">
      <c r="B39" s="36"/>
      <c r="G39" s="12"/>
    </row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>
      <c r="B43" s="10" t="s">
        <v>36</v>
      </c>
      <c r="C43" s="24">
        <f>AVERAGE(C7:C12)</f>
        <v>66.366666666666674</v>
      </c>
      <c r="D43" s="24">
        <f t="shared" ref="D43:G43" si="2">AVERAGE(D7:D12)</f>
        <v>42.601666666666667</v>
      </c>
      <c r="E43" s="24">
        <f t="shared" si="2"/>
        <v>58.498333333333335</v>
      </c>
      <c r="F43" s="24">
        <f t="shared" si="2"/>
        <v>42.138333333333335</v>
      </c>
      <c r="G43" s="24">
        <f t="shared" si="2"/>
        <v>55.968333333333334</v>
      </c>
    </row>
    <row r="44" spans="1:8" ht="15" customHeight="1" x14ac:dyDescent="0.2">
      <c r="B44" s="10" t="s">
        <v>37</v>
      </c>
      <c r="C44" s="24">
        <f>AVERAGE(C13:C18)</f>
        <v>51.945</v>
      </c>
      <c r="D44" s="24">
        <f t="shared" ref="D44:G44" si="3">AVERAGE(D13:D18)</f>
        <v>42.403333333333329</v>
      </c>
      <c r="E44" s="24">
        <f t="shared" si="3"/>
        <v>75.181666666666658</v>
      </c>
      <c r="F44" s="24">
        <f t="shared" si="3"/>
        <v>56.264999999999993</v>
      </c>
      <c r="G44" s="24">
        <f t="shared" si="3"/>
        <v>45.476666666666667</v>
      </c>
    </row>
    <row r="45" spans="1:8" ht="15" customHeight="1" x14ac:dyDescent="0.2">
      <c r="B45" s="10" t="s">
        <v>38</v>
      </c>
      <c r="C45" s="24">
        <f>AVERAGE(C19:C24)</f>
        <v>49.07</v>
      </c>
      <c r="D45" s="24">
        <f t="shared" ref="D45:G45" si="4">AVERAGE(D19:D24)</f>
        <v>54.976666666666667</v>
      </c>
      <c r="E45" s="24">
        <f t="shared" si="4"/>
        <v>64.414999999999992</v>
      </c>
      <c r="F45" s="24">
        <f t="shared" si="4"/>
        <v>42.56666666666667</v>
      </c>
      <c r="G45" s="24">
        <f t="shared" si="4"/>
        <v>72.588333333333338</v>
      </c>
    </row>
    <row r="46" spans="1:8" ht="15" customHeight="1" x14ac:dyDescent="0.2">
      <c r="B46" s="10" t="s">
        <v>39</v>
      </c>
      <c r="C46" s="24">
        <f>AVERAGE(C25:C30)</f>
        <v>54.22</v>
      </c>
      <c r="D46" s="24">
        <f t="shared" ref="D46:G46" si="5">AVERAGE(D25:D30)</f>
        <v>71.793333333333322</v>
      </c>
      <c r="E46" s="24">
        <f t="shared" si="5"/>
        <v>51.283333333333331</v>
      </c>
      <c r="F46" s="24">
        <f t="shared" si="5"/>
        <v>43.848333333333329</v>
      </c>
      <c r="G46" s="24">
        <f t="shared" si="5"/>
        <v>43.751666666666665</v>
      </c>
    </row>
    <row r="47" spans="1:8" ht="15" customHeight="1" x14ac:dyDescent="0.2">
      <c r="B47" s="10" t="s">
        <v>40</v>
      </c>
      <c r="C47" s="24">
        <f>AVERAGE(C7:C30)</f>
        <v>55.400416666666672</v>
      </c>
      <c r="D47" s="24">
        <f t="shared" ref="D47:G47" si="6">AVERAGE(D7:D30)</f>
        <v>52.943749999999994</v>
      </c>
      <c r="E47" s="24">
        <f t="shared" si="6"/>
        <v>62.344583333333333</v>
      </c>
      <c r="F47" s="24">
        <f t="shared" si="6"/>
        <v>46.204583333333339</v>
      </c>
      <c r="G47" s="24">
        <f t="shared" si="6"/>
        <v>54.446249999999992</v>
      </c>
    </row>
    <row r="48" spans="1:8" ht="15" customHeight="1" x14ac:dyDescent="0.2"/>
    <row r="49" spans="2:7" ht="15" customHeight="1" x14ac:dyDescent="0.2">
      <c r="B49" s="10" t="s">
        <v>42</v>
      </c>
      <c r="C49" s="35">
        <f>AVERAGE(C43:C46)</f>
        <v>55.400416666666665</v>
      </c>
      <c r="D49" s="35">
        <f>AVERAGE(D43:D46)</f>
        <v>52.943749999999994</v>
      </c>
      <c r="E49" s="35">
        <f>AVERAGE(E43:E46)</f>
        <v>62.344583333333333</v>
      </c>
      <c r="F49" s="35">
        <f>AVERAGE(F43:F46)</f>
        <v>46.204583333333332</v>
      </c>
      <c r="G49" s="35">
        <f>AVERAGE(G43:G46)</f>
        <v>54.446249999999999</v>
      </c>
    </row>
  </sheetData>
  <mergeCells count="4">
    <mergeCell ref="B2:G2"/>
    <mergeCell ref="B3:G3"/>
    <mergeCell ref="B4:G4"/>
    <mergeCell ref="B32:G32"/>
  </mergeCells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opLeftCell="A6" workbookViewId="0">
      <selection activeCell="G41" sqref="G41"/>
    </sheetView>
  </sheetViews>
  <sheetFormatPr defaultRowHeight="12.75" x14ac:dyDescent="0.2"/>
  <cols>
    <col min="1" max="1" width="1.28515625" customWidth="1"/>
    <col min="3" max="9" width="10.7109375" customWidth="1"/>
    <col min="10" max="10" width="1.28515625" customWidth="1"/>
  </cols>
  <sheetData>
    <row r="1" spans="1:10" ht="6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5"/>
      <c r="B2" s="50" t="s">
        <v>7</v>
      </c>
      <c r="C2" s="50"/>
      <c r="D2" s="50"/>
      <c r="E2" s="50"/>
      <c r="F2" s="50"/>
      <c r="G2" s="50"/>
      <c r="H2" s="50"/>
      <c r="I2" s="50"/>
      <c r="J2" s="6"/>
    </row>
    <row r="3" spans="1:10" x14ac:dyDescent="0.2">
      <c r="A3" s="5"/>
      <c r="B3" s="50" t="s">
        <v>12</v>
      </c>
      <c r="C3" s="50"/>
      <c r="D3" s="50"/>
      <c r="E3" s="50"/>
      <c r="F3" s="50"/>
      <c r="G3" s="50"/>
      <c r="H3" s="50"/>
      <c r="I3" s="50"/>
      <c r="J3" s="6"/>
    </row>
    <row r="4" spans="1:10" x14ac:dyDescent="0.2">
      <c r="A4" s="5"/>
      <c r="B4" s="50" t="s">
        <v>35</v>
      </c>
      <c r="C4" s="50"/>
      <c r="D4" s="50"/>
      <c r="E4" s="50"/>
      <c r="F4" s="50"/>
      <c r="G4" s="50"/>
      <c r="H4" s="50"/>
      <c r="I4" s="50"/>
      <c r="J4" s="6"/>
    </row>
    <row r="5" spans="1:10" x14ac:dyDescent="0.2">
      <c r="A5" s="5"/>
      <c r="B5" s="50" t="s">
        <v>11</v>
      </c>
      <c r="C5" s="50"/>
      <c r="D5" s="50"/>
      <c r="E5" s="50"/>
      <c r="F5" s="50"/>
      <c r="G5" s="50"/>
      <c r="H5" s="50"/>
      <c r="I5" s="50"/>
      <c r="J5" s="6"/>
    </row>
    <row r="6" spans="1:10" x14ac:dyDescent="0.2">
      <c r="A6" s="5"/>
      <c r="B6" s="11"/>
      <c r="C6" s="11"/>
      <c r="D6" s="11"/>
      <c r="E6" s="11"/>
      <c r="F6" s="11"/>
      <c r="G6" s="11"/>
      <c r="H6" s="11"/>
      <c r="I6" s="11"/>
      <c r="J6" s="6"/>
    </row>
    <row r="7" spans="1:10" x14ac:dyDescent="0.2">
      <c r="A7" s="5"/>
      <c r="B7" s="11"/>
      <c r="C7" s="17"/>
      <c r="D7" s="17"/>
      <c r="E7" s="17"/>
      <c r="F7" s="17"/>
      <c r="G7" s="17"/>
      <c r="H7" s="17"/>
      <c r="I7" s="21" t="s">
        <v>13</v>
      </c>
      <c r="J7" s="6"/>
    </row>
    <row r="8" spans="1:10" x14ac:dyDescent="0.2">
      <c r="A8" s="5"/>
      <c r="B8" s="7"/>
      <c r="C8" s="18"/>
      <c r="D8" s="18"/>
      <c r="E8" s="18"/>
      <c r="F8" s="18"/>
      <c r="G8" s="18"/>
      <c r="H8" s="18" t="s">
        <v>8</v>
      </c>
      <c r="I8" s="18" t="s">
        <v>14</v>
      </c>
      <c r="J8" s="6"/>
    </row>
    <row r="9" spans="1:10" x14ac:dyDescent="0.2">
      <c r="A9" s="5"/>
      <c r="C9" s="19"/>
      <c r="D9" s="19"/>
      <c r="E9" s="19"/>
      <c r="F9" s="19"/>
      <c r="G9" s="19"/>
      <c r="H9" s="18" t="s">
        <v>9</v>
      </c>
      <c r="I9" s="18" t="s">
        <v>15</v>
      </c>
      <c r="J9" s="6"/>
    </row>
    <row r="10" spans="1:10" x14ac:dyDescent="0.2">
      <c r="A10" s="5"/>
      <c r="C10" s="18" t="s">
        <v>1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22</v>
      </c>
      <c r="I10" s="18" t="s">
        <v>16</v>
      </c>
      <c r="J10" s="6"/>
    </row>
    <row r="11" spans="1:10" ht="15" customHeight="1" x14ac:dyDescent="0.2">
      <c r="A11" s="5"/>
      <c r="C11" s="18" t="s">
        <v>20</v>
      </c>
      <c r="D11" s="18" t="s">
        <v>20</v>
      </c>
      <c r="E11" s="18" t="s">
        <v>20</v>
      </c>
      <c r="F11" s="18" t="s">
        <v>20</v>
      </c>
      <c r="G11" s="18" t="s">
        <v>20</v>
      </c>
      <c r="H11" s="18" t="s">
        <v>23</v>
      </c>
      <c r="I11" s="18" t="s">
        <v>17</v>
      </c>
      <c r="J11" s="6"/>
    </row>
    <row r="12" spans="1:10" ht="15" customHeight="1" x14ac:dyDescent="0.2">
      <c r="A12" s="5"/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10</v>
      </c>
      <c r="I12" s="20" t="s">
        <v>18</v>
      </c>
      <c r="J12" s="6"/>
    </row>
    <row r="13" spans="1:10" ht="15" customHeight="1" x14ac:dyDescent="0.2">
      <c r="A13" s="5"/>
      <c r="B13" s="10">
        <v>44136</v>
      </c>
      <c r="C13" s="37">
        <v>21.100999999999999</v>
      </c>
      <c r="D13" s="37">
        <v>0</v>
      </c>
      <c r="E13" s="37">
        <v>23.573</v>
      </c>
      <c r="F13" s="37">
        <v>34.412999999999997</v>
      </c>
      <c r="G13" s="37">
        <v>26.93</v>
      </c>
      <c r="H13" s="37">
        <v>20.004999999999999</v>
      </c>
      <c r="I13" s="37">
        <v>53.363999999999997</v>
      </c>
      <c r="J13" s="6"/>
    </row>
    <row r="14" spans="1:10" ht="15" customHeight="1" x14ac:dyDescent="0.2">
      <c r="A14" s="5"/>
      <c r="B14" s="10">
        <v>44166</v>
      </c>
      <c r="C14" s="37">
        <v>29.36</v>
      </c>
      <c r="D14" s="37">
        <v>32.023000000000003</v>
      </c>
      <c r="E14" s="37">
        <v>25.722999999999999</v>
      </c>
      <c r="F14" s="37">
        <v>0</v>
      </c>
      <c r="G14" s="37">
        <v>0</v>
      </c>
      <c r="H14" s="37">
        <v>24.484999999999999</v>
      </c>
      <c r="I14" s="37">
        <v>59.127000000000002</v>
      </c>
      <c r="J14" s="6"/>
    </row>
    <row r="15" spans="1:10" ht="15" customHeight="1" x14ac:dyDescent="0.2">
      <c r="A15" s="5"/>
      <c r="B15" s="10">
        <v>44197</v>
      </c>
      <c r="C15" s="37">
        <v>39.393000000000001</v>
      </c>
      <c r="D15" s="37">
        <v>20.893999999999998</v>
      </c>
      <c r="E15" s="37">
        <v>0</v>
      </c>
      <c r="F15" s="37">
        <v>120.488</v>
      </c>
      <c r="G15" s="37">
        <v>0</v>
      </c>
      <c r="H15" s="37">
        <v>24.954999999999998</v>
      </c>
      <c r="I15" s="37">
        <v>120.488</v>
      </c>
      <c r="J15" s="6"/>
    </row>
    <row r="16" spans="1:10" ht="15" customHeight="1" x14ac:dyDescent="0.2">
      <c r="A16" s="5"/>
      <c r="B16" s="10">
        <v>44228</v>
      </c>
      <c r="C16" s="37">
        <v>48.451000000000001</v>
      </c>
      <c r="D16" s="37">
        <v>26.536999999999999</v>
      </c>
      <c r="E16" s="37">
        <v>25.510999999999999</v>
      </c>
      <c r="F16" s="37">
        <v>28.26</v>
      </c>
      <c r="G16" s="37">
        <v>29.027999999999999</v>
      </c>
      <c r="H16" s="37">
        <v>30.504000000000001</v>
      </c>
      <c r="I16" s="37">
        <v>80.965000000000003</v>
      </c>
      <c r="J16" s="6"/>
    </row>
    <row r="17" spans="1:10" ht="15" customHeight="1" x14ac:dyDescent="0.2">
      <c r="A17" s="5"/>
      <c r="B17" s="10">
        <v>44256</v>
      </c>
      <c r="C17" s="37">
        <v>49.366</v>
      </c>
      <c r="D17" s="37">
        <v>28.414000000000001</v>
      </c>
      <c r="E17" s="37">
        <v>20.027000000000001</v>
      </c>
      <c r="F17" s="37">
        <v>35.427</v>
      </c>
      <c r="G17" s="37">
        <v>70.314999999999998</v>
      </c>
      <c r="H17" s="37">
        <v>24.65</v>
      </c>
      <c r="I17" s="37">
        <v>70.314999999999998</v>
      </c>
      <c r="J17" s="6"/>
    </row>
    <row r="18" spans="1:10" ht="15" customHeight="1" x14ac:dyDescent="0.2">
      <c r="A18" s="5"/>
      <c r="B18" s="10">
        <v>44287</v>
      </c>
      <c r="C18" s="37">
        <v>33.427999999999997</v>
      </c>
      <c r="D18" s="37">
        <v>21.66</v>
      </c>
      <c r="E18" s="37">
        <v>27.82</v>
      </c>
      <c r="F18" s="37">
        <v>32.722999999999999</v>
      </c>
      <c r="G18" s="37">
        <v>0</v>
      </c>
      <c r="H18" s="37">
        <v>27.038</v>
      </c>
      <c r="I18" s="37">
        <v>60.210999999999999</v>
      </c>
      <c r="J18" s="6"/>
    </row>
    <row r="19" spans="1:10" ht="15" customHeight="1" x14ac:dyDescent="0.2">
      <c r="A19" s="5"/>
      <c r="B19" s="10">
        <v>44317</v>
      </c>
      <c r="C19" s="37">
        <v>39.468000000000004</v>
      </c>
      <c r="D19" s="37">
        <v>0</v>
      </c>
      <c r="E19" s="37">
        <v>21.207000000000001</v>
      </c>
      <c r="F19" s="37">
        <v>29.300999999999998</v>
      </c>
      <c r="G19" s="37">
        <v>0</v>
      </c>
      <c r="H19" s="37">
        <v>24.588999999999999</v>
      </c>
      <c r="I19" s="37">
        <v>63.372</v>
      </c>
      <c r="J19" s="6"/>
    </row>
    <row r="20" spans="1:10" ht="15" customHeight="1" x14ac:dyDescent="0.2">
      <c r="A20" s="5"/>
      <c r="B20" s="10">
        <v>44348</v>
      </c>
      <c r="C20" s="37">
        <v>36.472999999999999</v>
      </c>
      <c r="D20" s="37">
        <v>22.966999999999999</v>
      </c>
      <c r="E20" s="37">
        <v>22.2</v>
      </c>
      <c r="F20" s="37">
        <v>28.600999999999999</v>
      </c>
      <c r="G20" s="37">
        <v>30.937999999999999</v>
      </c>
      <c r="H20" s="37">
        <v>28.875</v>
      </c>
      <c r="I20" s="37">
        <v>67.087000000000003</v>
      </c>
      <c r="J20" s="6"/>
    </row>
    <row r="21" spans="1:10" ht="15" customHeight="1" x14ac:dyDescent="0.2">
      <c r="A21" s="5"/>
      <c r="B21" s="10">
        <v>44378</v>
      </c>
      <c r="C21" s="37">
        <v>38.985999999999997</v>
      </c>
      <c r="D21" s="37">
        <v>23.727</v>
      </c>
      <c r="E21" s="37">
        <v>21.553999999999998</v>
      </c>
      <c r="F21" s="37">
        <v>33.436999999999998</v>
      </c>
      <c r="G21" s="37">
        <v>33.454999999999998</v>
      </c>
      <c r="H21" s="37">
        <v>30.526</v>
      </c>
      <c r="I21" s="37">
        <v>72.141000000000005</v>
      </c>
      <c r="J21" s="6"/>
    </row>
    <row r="22" spans="1:10" ht="15" customHeight="1" x14ac:dyDescent="0.2">
      <c r="A22" s="5"/>
      <c r="B22" s="10">
        <v>44409</v>
      </c>
      <c r="C22" s="37">
        <v>54.892000000000003</v>
      </c>
      <c r="D22" s="37">
        <v>24.78</v>
      </c>
      <c r="E22" s="37">
        <v>20.838000000000001</v>
      </c>
      <c r="F22" s="37">
        <v>33.008000000000003</v>
      </c>
      <c r="G22" s="37">
        <v>31.669</v>
      </c>
      <c r="H22" s="37">
        <v>51.970999999999997</v>
      </c>
      <c r="I22" s="37">
        <v>77.433000000000007</v>
      </c>
      <c r="J22" s="6"/>
    </row>
    <row r="23" spans="1:10" ht="15" customHeight="1" x14ac:dyDescent="0.2">
      <c r="A23" s="5"/>
      <c r="B23" s="10">
        <v>44440</v>
      </c>
      <c r="C23" s="37">
        <v>54.972000000000001</v>
      </c>
      <c r="D23" s="37">
        <v>25.689</v>
      </c>
      <c r="E23" s="37">
        <v>22.428999999999998</v>
      </c>
      <c r="F23" s="37">
        <v>0</v>
      </c>
      <c r="G23" s="37">
        <v>33.527000000000001</v>
      </c>
      <c r="H23" s="37">
        <v>46.231000000000002</v>
      </c>
      <c r="I23" s="37">
        <v>82.855999999999995</v>
      </c>
      <c r="J23" s="6"/>
    </row>
    <row r="24" spans="1:10" ht="15" customHeight="1" x14ac:dyDescent="0.2">
      <c r="A24" s="5"/>
      <c r="B24" s="10">
        <v>44470</v>
      </c>
      <c r="C24" s="37">
        <v>0</v>
      </c>
      <c r="D24" s="37">
        <v>30.013999999999999</v>
      </c>
      <c r="E24" s="37">
        <v>20.739000000000001</v>
      </c>
      <c r="F24" s="37">
        <v>0</v>
      </c>
      <c r="G24" s="37">
        <v>0</v>
      </c>
      <c r="H24" s="37">
        <v>57.374000000000002</v>
      </c>
      <c r="I24" s="37">
        <v>86.492999999999995</v>
      </c>
      <c r="J24" s="6"/>
    </row>
    <row r="25" spans="1:10" ht="15" customHeight="1" x14ac:dyDescent="0.2">
      <c r="A25" s="5"/>
      <c r="B25" s="10">
        <v>44501</v>
      </c>
      <c r="C25" s="14">
        <v>0</v>
      </c>
      <c r="D25" s="14">
        <v>0</v>
      </c>
      <c r="E25" s="14">
        <v>24.861000000000001</v>
      </c>
      <c r="F25" s="14">
        <v>0</v>
      </c>
      <c r="G25" s="14">
        <v>0</v>
      </c>
      <c r="H25" s="14">
        <v>61.984999999999999</v>
      </c>
      <c r="I25" s="14">
        <v>86.97</v>
      </c>
      <c r="J25" s="6"/>
    </row>
    <row r="26" spans="1:10" ht="15" customHeight="1" x14ac:dyDescent="0.2">
      <c r="A26" s="5"/>
      <c r="B26" s="10">
        <v>44531</v>
      </c>
      <c r="C26" s="14">
        <v>43.902000000000001</v>
      </c>
      <c r="D26" s="14">
        <v>0</v>
      </c>
      <c r="E26" s="14">
        <v>22.634</v>
      </c>
      <c r="F26" s="14">
        <v>0</v>
      </c>
      <c r="G26" s="14">
        <v>32.017000000000003</v>
      </c>
      <c r="H26" s="14">
        <v>38.904000000000003</v>
      </c>
      <c r="I26" s="14">
        <f>52587.26/(31*24)</f>
        <v>70.681801075268822</v>
      </c>
      <c r="J26" s="6"/>
    </row>
    <row r="27" spans="1:10" ht="15" customHeight="1" x14ac:dyDescent="0.2">
      <c r="A27" s="5"/>
      <c r="B27" s="10">
        <v>44562</v>
      </c>
      <c r="C27" s="14">
        <v>41.408999999999999</v>
      </c>
      <c r="D27" s="14">
        <v>24.076000000000001</v>
      </c>
      <c r="E27" s="14">
        <v>21.808</v>
      </c>
      <c r="F27" s="14">
        <v>36.308</v>
      </c>
      <c r="G27" s="14">
        <v>27.065000000000001</v>
      </c>
      <c r="H27" s="14">
        <v>61.862000000000002</v>
      </c>
      <c r="I27" s="14">
        <f>59066.88/(31*24)</f>
        <v>79.390967741935484</v>
      </c>
      <c r="J27" s="6"/>
    </row>
    <row r="28" spans="1:10" ht="15" customHeight="1" x14ac:dyDescent="0.2">
      <c r="A28" s="5"/>
      <c r="B28" s="10">
        <v>44593</v>
      </c>
      <c r="C28" s="14">
        <v>67.578999999999994</v>
      </c>
      <c r="D28" s="14">
        <v>0</v>
      </c>
      <c r="E28" s="14">
        <v>24.245999999999999</v>
      </c>
      <c r="F28" s="14">
        <v>31.273</v>
      </c>
      <c r="G28" s="14">
        <v>29.803999999999998</v>
      </c>
      <c r="H28" s="14">
        <v>48.442</v>
      </c>
      <c r="I28" s="14">
        <f>56094.72/(28*24)</f>
        <v>83.474285714285713</v>
      </c>
      <c r="J28" s="6"/>
    </row>
    <row r="29" spans="1:10" ht="15" customHeight="1" x14ac:dyDescent="0.2">
      <c r="A29" s="5"/>
      <c r="B29" s="10">
        <v>44621</v>
      </c>
      <c r="C29" s="14">
        <v>66.147000000000006</v>
      </c>
      <c r="D29" s="14">
        <v>1239.347</v>
      </c>
      <c r="E29" s="14">
        <v>0</v>
      </c>
      <c r="F29" s="14">
        <v>80.373999999999995</v>
      </c>
      <c r="G29" s="14">
        <v>0</v>
      </c>
      <c r="H29" s="14">
        <v>45.057000000000002</v>
      </c>
      <c r="I29" s="14">
        <v>1239.347</v>
      </c>
      <c r="J29" s="6"/>
    </row>
    <row r="30" spans="1:10" ht="15" customHeight="1" x14ac:dyDescent="0.2">
      <c r="A30" s="5"/>
      <c r="B30" s="10">
        <v>44652</v>
      </c>
      <c r="C30" s="14">
        <v>61.984000000000002</v>
      </c>
      <c r="D30" s="14">
        <v>26.108000000000001</v>
      </c>
      <c r="E30" s="14">
        <v>20.204000000000001</v>
      </c>
      <c r="F30" s="14">
        <v>43.295000000000002</v>
      </c>
      <c r="G30" s="14">
        <v>29.175000000000001</v>
      </c>
      <c r="H30" s="14">
        <v>60.459000000000003</v>
      </c>
      <c r="I30" s="14">
        <f>72041.28/(30*24)</f>
        <v>100.05733333333333</v>
      </c>
      <c r="J30" s="6"/>
    </row>
    <row r="31" spans="1:10" ht="15" customHeight="1" x14ac:dyDescent="0.2">
      <c r="A31" s="5"/>
      <c r="B31" s="10">
        <v>44682</v>
      </c>
      <c r="C31" s="14">
        <v>84.373999999999995</v>
      </c>
      <c r="D31" s="14">
        <v>23.117999999999999</v>
      </c>
      <c r="E31" s="14">
        <v>26.88</v>
      </c>
      <c r="F31" s="14">
        <v>0</v>
      </c>
      <c r="G31" s="14">
        <v>30.027000000000001</v>
      </c>
      <c r="H31" s="14">
        <v>76.962999999999994</v>
      </c>
      <c r="I31" s="14">
        <v>114.09</v>
      </c>
      <c r="J31" s="6"/>
    </row>
    <row r="32" spans="1:10" ht="15" customHeight="1" x14ac:dyDescent="0.2">
      <c r="A32" s="5"/>
      <c r="B32" s="10">
        <v>44713</v>
      </c>
      <c r="C32" s="14">
        <v>76.959000000000003</v>
      </c>
      <c r="D32" s="14">
        <v>24.81</v>
      </c>
      <c r="E32" s="14">
        <v>24.288</v>
      </c>
      <c r="F32" s="14">
        <v>35.51</v>
      </c>
      <c r="G32" s="14">
        <v>37.107999999999997</v>
      </c>
      <c r="H32" s="14">
        <v>79.131</v>
      </c>
      <c r="I32" s="14">
        <v>112.172</v>
      </c>
      <c r="J32" s="6"/>
    </row>
    <row r="33" spans="1:10" ht="15" customHeight="1" x14ac:dyDescent="0.2">
      <c r="A33" s="5"/>
      <c r="B33" s="10">
        <v>44743</v>
      </c>
      <c r="C33" s="14">
        <v>80.424999999999997</v>
      </c>
      <c r="D33" s="14">
        <v>20.713999999999999</v>
      </c>
      <c r="E33" s="14">
        <v>26.277000000000001</v>
      </c>
      <c r="F33" s="14">
        <v>36.164999999999999</v>
      </c>
      <c r="G33" s="14">
        <v>36.673999999999999</v>
      </c>
      <c r="H33" s="14">
        <v>84.78</v>
      </c>
      <c r="I33" s="14">
        <v>106.652</v>
      </c>
      <c r="J33" s="6"/>
    </row>
    <row r="34" spans="1:10" ht="15" customHeight="1" x14ac:dyDescent="0.2">
      <c r="A34" s="5"/>
      <c r="B34" s="10">
        <v>44774</v>
      </c>
      <c r="C34" s="14">
        <v>101.145</v>
      </c>
      <c r="D34" s="14">
        <v>23.960999999999999</v>
      </c>
      <c r="E34" s="14">
        <v>26.318000000000001</v>
      </c>
      <c r="F34" s="14">
        <v>36.145000000000003</v>
      </c>
      <c r="G34" s="14">
        <v>39.520000000000003</v>
      </c>
      <c r="H34" s="14">
        <v>102.401</v>
      </c>
      <c r="I34" s="14">
        <v>123.218</v>
      </c>
      <c r="J34" s="6"/>
    </row>
    <row r="35" spans="1:10" ht="15" customHeight="1" x14ac:dyDescent="0.2">
      <c r="A35" s="5"/>
      <c r="B35" s="10">
        <v>44805</v>
      </c>
      <c r="C35" s="14">
        <v>0</v>
      </c>
      <c r="D35" s="14">
        <v>22.532</v>
      </c>
      <c r="E35" s="14">
        <v>0</v>
      </c>
      <c r="F35" s="14">
        <v>0</v>
      </c>
      <c r="G35" s="14">
        <v>0</v>
      </c>
      <c r="H35" s="14">
        <v>78.628</v>
      </c>
      <c r="I35" s="14">
        <v>107.74299999999999</v>
      </c>
      <c r="J35" s="6"/>
    </row>
    <row r="36" spans="1:10" ht="15" customHeight="1" x14ac:dyDescent="0.2">
      <c r="A36" s="5"/>
      <c r="B36" s="10">
        <v>44835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57.94</v>
      </c>
      <c r="I36" s="14">
        <v>85.534000000000006</v>
      </c>
      <c r="J36" s="6"/>
    </row>
    <row r="37" spans="1:10" ht="6.75" customHeight="1" x14ac:dyDescent="0.2">
      <c r="A37" s="5"/>
      <c r="G37" s="12"/>
      <c r="H37" s="12"/>
      <c r="I37" s="12"/>
      <c r="J37" s="6"/>
    </row>
    <row r="38" spans="1:10" x14ac:dyDescent="0.2">
      <c r="A38" s="5"/>
      <c r="B38" s="15" t="s">
        <v>21</v>
      </c>
      <c r="D38" s="15"/>
      <c r="E38" s="15"/>
      <c r="G38" s="12"/>
      <c r="H38" s="12"/>
      <c r="I38" s="12"/>
      <c r="J38" s="6"/>
    </row>
    <row r="39" spans="1:10" ht="6.75" customHeight="1" x14ac:dyDescent="0.2">
      <c r="A39" s="8"/>
      <c r="B39" s="16"/>
      <c r="C39" s="1"/>
      <c r="D39" s="1"/>
      <c r="E39" s="1"/>
      <c r="F39" s="1"/>
      <c r="G39" s="13"/>
      <c r="H39" s="13"/>
      <c r="I39" s="13"/>
      <c r="J39" s="9"/>
    </row>
    <row r="41" spans="1:10" x14ac:dyDescent="0.2">
      <c r="C41" s="38">
        <f>+SUM(C13:C36)/(24-4)</f>
        <v>53.490700000000004</v>
      </c>
      <c r="D41" s="38">
        <f>+(SUM(D13:D28)+SUM(D30:D35))/(24-6)</f>
        <v>23.445777777777778</v>
      </c>
      <c r="E41" s="38">
        <f>+SUM(E13:E34)/(20)</f>
        <v>23.456849999999996</v>
      </c>
      <c r="F41" s="38">
        <f>+(SUM(F13:F14)+SUM(F16:F36))/(24-9)</f>
        <v>36.949333333333342</v>
      </c>
      <c r="G41" s="38">
        <f>+SUM(G13:G34)/(24-9)</f>
        <v>34.483466666666665</v>
      </c>
    </row>
  </sheetData>
  <mergeCells count="4">
    <mergeCell ref="B5:I5"/>
    <mergeCell ref="B2:I2"/>
    <mergeCell ref="B3:I3"/>
    <mergeCell ref="B4:I4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37" sqref="F37"/>
    </sheetView>
  </sheetViews>
  <sheetFormatPr defaultRowHeight="12.75" x14ac:dyDescent="0.2"/>
  <cols>
    <col min="1" max="1" width="23" customWidth="1"/>
    <col min="2" max="2" width="12.85546875" customWidth="1"/>
    <col min="3" max="5" width="12.7109375" customWidth="1"/>
    <col min="6" max="6" width="13.85546875" customWidth="1"/>
  </cols>
  <sheetData>
    <row r="1" spans="1:6" x14ac:dyDescent="0.2">
      <c r="A1" s="50" t="s">
        <v>7</v>
      </c>
      <c r="B1" s="50"/>
      <c r="C1" s="50"/>
      <c r="D1" s="50"/>
      <c r="E1" s="50"/>
      <c r="F1" s="50"/>
    </row>
    <row r="2" spans="1:6" x14ac:dyDescent="0.2">
      <c r="A2" s="50" t="s">
        <v>61</v>
      </c>
      <c r="B2" s="50"/>
      <c r="C2" s="50"/>
      <c r="D2" s="50"/>
      <c r="E2" s="50"/>
      <c r="F2" s="50"/>
    </row>
    <row r="4" spans="1:6" x14ac:dyDescent="0.2">
      <c r="C4" s="39">
        <v>2020</v>
      </c>
      <c r="D4" s="39">
        <v>2021</v>
      </c>
      <c r="E4" s="39">
        <v>2022</v>
      </c>
      <c r="F4" s="39" t="s">
        <v>31</v>
      </c>
    </row>
    <row r="5" spans="1:6" x14ac:dyDescent="0.2">
      <c r="A5" t="s">
        <v>62</v>
      </c>
      <c r="C5" s="41">
        <v>1990290</v>
      </c>
      <c r="D5" s="41">
        <v>1979060</v>
      </c>
      <c r="E5" s="41">
        <v>1968490</v>
      </c>
      <c r="F5" s="41">
        <f>AVERAGE(C5:E5)</f>
        <v>1979280</v>
      </c>
    </row>
    <row r="6" spans="1:6" x14ac:dyDescent="0.2">
      <c r="C6" s="41"/>
      <c r="D6" s="41"/>
      <c r="E6" s="41"/>
    </row>
    <row r="7" spans="1:6" x14ac:dyDescent="0.2">
      <c r="A7" t="s">
        <v>63</v>
      </c>
      <c r="C7" s="41">
        <v>5116477</v>
      </c>
      <c r="D7" s="41">
        <v>5093309</v>
      </c>
      <c r="E7" s="41">
        <v>5391298</v>
      </c>
      <c r="F7" s="41">
        <f>AVERAGE(C7:E7)</f>
        <v>5200361.333333333</v>
      </c>
    </row>
    <row r="9" spans="1:6" x14ac:dyDescent="0.2">
      <c r="A9" t="s">
        <v>64</v>
      </c>
      <c r="F9" s="43">
        <f>F5/F7</f>
        <v>0.38060432210992523</v>
      </c>
    </row>
    <row r="12" spans="1:6" x14ac:dyDescent="0.2">
      <c r="A12" t="s">
        <v>70</v>
      </c>
      <c r="E12" s="44"/>
      <c r="F12" s="44">
        <v>10241619</v>
      </c>
    </row>
    <row r="13" spans="1:6" x14ac:dyDescent="0.2">
      <c r="A13" t="s">
        <v>73</v>
      </c>
      <c r="E13" s="44"/>
      <c r="F13" s="48">
        <f>$F$9</f>
        <v>0.38060432210992523</v>
      </c>
    </row>
    <row r="14" spans="1:6" x14ac:dyDescent="0.2">
      <c r="A14" t="s">
        <v>74</v>
      </c>
      <c r="E14" s="44"/>
      <c r="F14" s="44">
        <f>F12*F13</f>
        <v>3898004.4568031305</v>
      </c>
    </row>
    <row r="15" spans="1:6" x14ac:dyDescent="0.2">
      <c r="A15" t="s">
        <v>66</v>
      </c>
      <c r="F15" s="45">
        <f>$F$5*1000</f>
        <v>1979280000</v>
      </c>
    </row>
    <row r="16" spans="1:6" x14ac:dyDescent="0.2">
      <c r="A16" t="s">
        <v>67</v>
      </c>
      <c r="F16" s="46">
        <f>F14/F15</f>
        <v>1.9694052669673471E-3</v>
      </c>
    </row>
    <row r="17" spans="1:6" x14ac:dyDescent="0.2">
      <c r="A17" t="s">
        <v>68</v>
      </c>
      <c r="F17" s="45">
        <v>1237</v>
      </c>
    </row>
    <row r="18" spans="1:6" ht="13.5" thickBot="1" x14ac:dyDescent="0.25">
      <c r="A18" t="s">
        <v>69</v>
      </c>
      <c r="F18" s="49">
        <f>F16*F17</f>
        <v>2.4361543152386083</v>
      </c>
    </row>
    <row r="19" spans="1:6" ht="13.5" thickTop="1" x14ac:dyDescent="0.2"/>
    <row r="21" spans="1:6" x14ac:dyDescent="0.2">
      <c r="A21" t="s">
        <v>71</v>
      </c>
      <c r="F21" s="44">
        <v>55266938</v>
      </c>
    </row>
    <row r="22" spans="1:6" x14ac:dyDescent="0.2">
      <c r="A22" t="s">
        <v>73</v>
      </c>
      <c r="F22" s="48">
        <f>$F$9</f>
        <v>0.38060432210992523</v>
      </c>
    </row>
    <row r="23" spans="1:6" x14ac:dyDescent="0.2">
      <c r="A23" t="s">
        <v>75</v>
      </c>
      <c r="F23" s="44">
        <f>F21*F22</f>
        <v>21034835.472581267</v>
      </c>
    </row>
    <row r="24" spans="1:6" x14ac:dyDescent="0.2">
      <c r="A24" t="s">
        <v>66</v>
      </c>
      <c r="F24" s="45">
        <f>$F$5*1000</f>
        <v>1979280000</v>
      </c>
    </row>
    <row r="25" spans="1:6" x14ac:dyDescent="0.2">
      <c r="A25" t="s">
        <v>67</v>
      </c>
      <c r="F25" s="47">
        <f>F23/F24</f>
        <v>1.062751883138377E-2</v>
      </c>
    </row>
    <row r="26" spans="1:6" x14ac:dyDescent="0.2">
      <c r="A26" t="s">
        <v>68</v>
      </c>
      <c r="F26" s="45">
        <v>1237</v>
      </c>
    </row>
    <row r="27" spans="1:6" ht="13.5" thickBot="1" x14ac:dyDescent="0.25">
      <c r="A27" t="s">
        <v>69</v>
      </c>
      <c r="F27" s="49">
        <f>F25*F26</f>
        <v>13.146240794421724</v>
      </c>
    </row>
    <row r="28" spans="1:6" ht="13.5" thickTop="1" x14ac:dyDescent="0.2"/>
    <row r="30" spans="1:6" x14ac:dyDescent="0.2">
      <c r="A30" t="s">
        <v>65</v>
      </c>
    </row>
    <row r="31" spans="1:6" x14ac:dyDescent="0.2">
      <c r="A31" t="s">
        <v>73</v>
      </c>
    </row>
    <row r="32" spans="1:6" x14ac:dyDescent="0.2">
      <c r="A32" t="s">
        <v>72</v>
      </c>
      <c r="F32" s="44">
        <v>39827049</v>
      </c>
    </row>
    <row r="33" spans="1:6" x14ac:dyDescent="0.2">
      <c r="A33" t="s">
        <v>73</v>
      </c>
      <c r="F33" s="48">
        <f>$F$9</f>
        <v>0.38060432210992523</v>
      </c>
    </row>
    <row r="34" spans="1:6" x14ac:dyDescent="0.2">
      <c r="A34" t="s">
        <v>76</v>
      </c>
      <c r="F34" s="44">
        <f>F32*F33</f>
        <v>15158346.986283775</v>
      </c>
    </row>
    <row r="35" spans="1:6" x14ac:dyDescent="0.2">
      <c r="A35" t="s">
        <v>66</v>
      </c>
      <c r="F35" s="45">
        <f>$F$5*1000</f>
        <v>1979280000</v>
      </c>
    </row>
    <row r="36" spans="1:6" x14ac:dyDescent="0.2">
      <c r="A36" t="s">
        <v>67</v>
      </c>
      <c r="F36" s="47">
        <f>F34/F35</f>
        <v>7.6585157159592254E-3</v>
      </c>
    </row>
    <row r="37" spans="1:6" x14ac:dyDescent="0.2">
      <c r="A37" t="s">
        <v>68</v>
      </c>
      <c r="F37" s="45">
        <v>1237</v>
      </c>
    </row>
    <row r="38" spans="1:6" ht="13.5" thickBot="1" x14ac:dyDescent="0.25">
      <c r="A38" t="s">
        <v>69</v>
      </c>
      <c r="F38" s="49">
        <f>F36*F37</f>
        <v>9.4735839406415625</v>
      </c>
    </row>
    <row r="39" spans="1:6" ht="13.5" thickTop="1" x14ac:dyDescent="0.2"/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Residential Rate Impact</vt:lpstr>
      <vt:lpstr>'Table 1'!Print_Area</vt:lpstr>
      <vt:lpstr>'Table 2'!Print_Area</vt:lpstr>
      <vt:lpstr>'Table 3'!Print_Area</vt:lpstr>
      <vt:lpstr>'Table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2023-12-21T13:25:42Z</cp:lastPrinted>
  <dcterms:created xsi:type="dcterms:W3CDTF">2022-11-09T16:27:13Z</dcterms:created>
  <dcterms:modified xsi:type="dcterms:W3CDTF">2023-12-21T14:41:08Z</dcterms:modified>
</cp:coreProperties>
</file>