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omments1.xml" ContentType="application/vnd.openxmlformats-officedocument.spreadsheetml.comments+xml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ate Administration\5-Jurisdictional Files\Kentucky\GCA Filing\Current Filing\KY-PSC Tariff Submission\KY GCA Filing Upload\"/>
    </mc:Choice>
  </mc:AlternateContent>
  <xr:revisionPtr revIDLastSave="0" documentId="13_ncr:1_{528FB9D3-0C65-4263-8E66-726F4842E09C}" xr6:coauthVersionLast="47" xr6:coauthVersionMax="47" xr10:uidLastSave="{00000000-0000-0000-0000-000000000000}"/>
  <bookViews>
    <workbookView xWindow="20370" yWindow="-120" windowWidth="20640" windowHeight="11160" tabRatio="889" xr2:uid="{00000000-000D-0000-FFFF-FFFF00000000}"/>
  </bookViews>
  <sheets>
    <sheet name="A.1" sheetId="6" r:id="rId1"/>
    <sheet name="A.2" sheetId="7" r:id="rId2"/>
    <sheet name="B.1" sheetId="13" r:id="rId3"/>
    <sheet name="B.2" sheetId="14" r:id="rId4"/>
    <sheet name="B.3" sheetId="15" r:id="rId5"/>
    <sheet name="B.4" sheetId="16" r:id="rId6"/>
    <sheet name="B.5" sheetId="17" r:id="rId7"/>
    <sheet name="B.6" sheetId="18" r:id="rId8"/>
    <sheet name="B.7" sheetId="19" r:id="rId9"/>
    <sheet name="B.8" sheetId="20" r:id="rId10"/>
    <sheet name="C.1" sheetId="22" r:id="rId11"/>
    <sheet name="C.2" sheetId="21" r:id="rId12"/>
    <sheet name="D.1" sheetId="25" r:id="rId13"/>
    <sheet name="D.2" sheetId="26" r:id="rId14"/>
    <sheet name="D.3" sheetId="27" r:id="rId15"/>
    <sheet name="D.4" sheetId="28" r:id="rId16"/>
    <sheet name="D.5" sheetId="29" r:id="rId17"/>
    <sheet name="D.6" sheetId="30" r:id="rId18"/>
    <sheet name="E.1" sheetId="45" state="hidden" r:id="rId19"/>
    <sheet name="E.2" sheetId="32" state="hidden" r:id="rId20"/>
    <sheet name="WorkPaper" sheetId="35" state="hidden" r:id="rId21"/>
    <sheet name="WP-E.1" sheetId="33" state="hidden" r:id="rId22"/>
    <sheet name="Data Mart Inputs" sheetId="12" state="hidden" r:id="rId23"/>
    <sheet name="Holidays" sheetId="37" state="hidden" r:id="rId24"/>
    <sheet name="Rate Validation" sheetId="43" state="hidden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W.O.R.K.B.O.O.K..C.O.N.T.E.N.T.S____">'[1]Workbook Contents'!$A$1</definedName>
    <definedName name="_Fill" hidden="1">#REF!</definedName>
    <definedName name="ACT_BEGIN_DATE">'[1]1. MAIN INPUTS'!$F$24</definedName>
    <definedName name="ACT_END_DATE">'[1]1. MAIN INPUTS'!$F$23</definedName>
    <definedName name="AREA">#REF!</definedName>
    <definedName name="BORROW_TEX">#REF!</definedName>
    <definedName name="CarriageTran">'[1]gca T4'!$B$8:$E$98</definedName>
    <definedName name="CASE_CUR">'[1]1. MAIN INPUTS'!$Q$5</definedName>
    <definedName name="CASE_CURRENT">'[1]1. MAIN INPUTS'!$F$5</definedName>
    <definedName name="CASE_PRE">'[1]1. MAIN INPUTS'!$Q$19</definedName>
    <definedName name="CASE_PREVIOUS">'[1]1. MAIN INPUTS'!$J$5</definedName>
    <definedName name="CasePre">'[1]1. MAIN INPUTS'!$F$7</definedName>
    <definedName name="CASH_MON_LABEL">'[1]1. MAIN INPUTS'!$N$20</definedName>
    <definedName name="CASH_OUT_RP">'[1]C.13'!$A$1:$K$37</definedName>
    <definedName name="CASH_YEAR_LABEL">'[1]1. MAIN INPUTS'!$N$22</definedName>
    <definedName name="Cashout">'[2]Pipeline Cashout'!$A$9:$C$140</definedName>
    <definedName name="Cashouts">'[3]tbl Texas'!$A$8:$E$52</definedName>
    <definedName name="CF_Month_1">#REF!</definedName>
    <definedName name="CF_Month_2">#REF!</definedName>
    <definedName name="CF_Month_3">#REF!</definedName>
    <definedName name="CF_SALES">[1]CF!$A$8:$C$97</definedName>
    <definedName name="CONT_2385">'[1]Cont. 2385'!$A$9:$T$10</definedName>
    <definedName name="CONT_2546">'[1]Cont. 2546'!$A$10:$T$13</definedName>
    <definedName name="CONT_2546.1">'[1]Cont. 2546.1'!$A$10:$T$13</definedName>
    <definedName name="CONT_2548">'[1]Cont. 2548'!$A$9:$T$12</definedName>
    <definedName name="CONT_2548.1">'[1]Cont. 2548.1'!$A$9:$T$12</definedName>
    <definedName name="CONT_2550">'[1]Cont. 2550'!$A$9:$T$12</definedName>
    <definedName name="CONT_2550.1">'[1]Cont. 2550.1'!$A$9:$T$12</definedName>
    <definedName name="CONT_2551">'[1]Cont. 2551'!$A$9:$T$12</definedName>
    <definedName name="CONT_2551.1">'[1]Cont. 2551.1'!$A$9:$T$12</definedName>
    <definedName name="CONT_3355">'[1]Cont.3355'!$A$9:$AF$12</definedName>
    <definedName name="CONT_3355.1">'[1]Cont. 3355.1'!$A$9:$AF$11</definedName>
    <definedName name="CONT_3770">'[1]Cont. 3770'!$A$9:$AF$10</definedName>
    <definedName name="CONT_3817">'[1]Cont. 3817'!$A$9:$AF$10</definedName>
    <definedName name="CONT_3819">'[1]Cont. 3819'!$A$9:$AF$10</definedName>
    <definedName name="CONT_NO210">'[1]Cont. NO210'!$A$9:$AF$10</definedName>
    <definedName name="CONT_NO340">'[1]Cont. NO340'!$A$9:$AF$10</definedName>
    <definedName name="CONT_NO410">'[1]Cont. NO435'!$A$9:$AF$10</definedName>
    <definedName name="Cont014573">'[1]Cont. 014573'!$A$10:$T$18</definedName>
    <definedName name="Cont9213">'[1]Cont.9213'!$A$9:$AF$10</definedName>
    <definedName name="content_rp">#REF!</definedName>
    <definedName name="CRIT_SALES_DB">#REF!</definedName>
    <definedName name="CRIT_STORAGE_DB">#REF!</definedName>
    <definedName name="CRIT_TRANS_DB">#REF!</definedName>
    <definedName name="Database_PBR_Savings">#REF!</definedName>
    <definedName name="DatabaseStats">#REF!</definedName>
    <definedName name="DatabaseUsd">#REF!</definedName>
    <definedName name="DATE_ACTUALS">'[1]1. MAIN INPUTS'!$F$23</definedName>
    <definedName name="DATE_CASHOUT">'[1]1. MAIN INPUTS'!$F$18</definedName>
    <definedName name="DATE_CASHOUT_ST">'[1]1. MAIN INPUTS'!$F$21</definedName>
    <definedName name="DATE_CASHOUTS">'[1]1. MAIN INPUTS'!$F$18</definedName>
    <definedName name="DATE_GCA">'[1]1. MAIN INPUTS'!$F$9</definedName>
    <definedName name="DATE_GCA_DAY">'[1]1. MAIN INPUTS'!$R$21</definedName>
    <definedName name="DATE_GCA_LABEL">'[1]1. MAIN INPUTS'!$F$11</definedName>
    <definedName name="DATE_GCA_MONTH">'[1]1. MAIN INPUTS'!$Q$21</definedName>
    <definedName name="DATE_GCA_YEAR">'[1]1. MAIN INPUTS'!$S$21</definedName>
    <definedName name="Date_Issued">'[1]1. MAIN INPUTS'!$F$1</definedName>
    <definedName name="DATE_MON_LABEL">'[1]1. MAIN INPUTS'!$Q$21</definedName>
    <definedName name="DATE_PREVIOUS">'[1]1. MAIN INPUTS'!$J$9</definedName>
    <definedName name="DATE_PROJECTION">'[1]1. MAIN INPUTS'!$F$27</definedName>
    <definedName name="DateEffective">[4]Macros!$D$9</definedName>
    <definedName name="DB_C\T3">'[1]gca T3'!$A$7:$E$11</definedName>
    <definedName name="DB_C\T4">'[1]gca T4'!$A$7:$E$11</definedName>
    <definedName name="DB_G1">'[1]gca G1'!$A$7:$K$11</definedName>
    <definedName name="DB_G2">'[1]gca G2'!$A$7:$K$11</definedName>
    <definedName name="DB_HLF\G1">'[1]gca G1 HLF'!$A$7:$L$11</definedName>
    <definedName name="DB_SALES">#REF!</definedName>
    <definedName name="DB_STORAGE">#REF!</definedName>
    <definedName name="DB_STORAGE_RP">#REF!</definedName>
    <definedName name="DB_T2\G1">'[1]gca T2 G1'!$A$7:$G$11</definedName>
    <definedName name="DB_T2\G2">'[1]gca T2 G2'!$A$7:$G$11</definedName>
    <definedName name="DB_T2\HLF">'[1]gca T2 G1 HLF'!$A$7:$H$11</definedName>
    <definedName name="DB_TRANSPORT">#REF!</definedName>
    <definedName name="DB_TRANSPORT_RP">#REF!</definedName>
    <definedName name="DEMAND_FIRM">[1]B.8!$H$19</definedName>
    <definedName name="DEMAND_HLF">[1]B.8!$J$19</definedName>
    <definedName name="DEMAND_INTER">[1]B.8!$I$19</definedName>
    <definedName name="DemandChargePerMdq">B.6!$F$42</definedName>
    <definedName name="DolFirm">'[1]gca G1'!$B$8:$K$94</definedName>
    <definedName name="DolInt">'[1]gca G2'!$B$8:$K$98</definedName>
    <definedName name="DolIntTran">'[1]gca T2 G2'!$B$8:$G$98</definedName>
    <definedName name="EffectiveDate">#REF!</definedName>
    <definedName name="EWACOG">'[5]Backup Page'!$J$17</definedName>
    <definedName name="EXHIBIT_A1_RP">[1]A.1!$A$1:$M$63</definedName>
    <definedName name="EXHIBIT_A2_RP">[1]A.2!$A$1:$M$33</definedName>
    <definedName name="EXHIBIT_A3_RP">[1]A.3!$A$1:$L$49</definedName>
    <definedName name="EXHIBIT_A4_RP">[1]A.4!$A$1:$L$26</definedName>
    <definedName name="EXHIBIT_A5_RP">[1]A.5!$A$1:$L$41</definedName>
    <definedName name="EXHIBIT_B1_RP">[1]B.1!$A$1:$K$77</definedName>
    <definedName name="EXHIBIT_B2_RP">[1]B.3!$A$1:$K$38</definedName>
    <definedName name="EXHIBIT_B3_RP">[1]B.4!$A$1:$K$56</definedName>
    <definedName name="EXHIBIT_B4_RP">[1]B.5!$A$1:$I$36</definedName>
    <definedName name="EXHIBIT_B5_RP">[1]B.6!$A$1:$J$48</definedName>
    <definedName name="EXHIBIT_B6_RP">[1]B.8!$A$1:$J$57</definedName>
    <definedName name="EXHIBIT_B7_RP">[1]B.9!$A$1:$J$51</definedName>
    <definedName name="EXHIBIT_B8_RP">[1]B.10!$A$1:$H$48</definedName>
    <definedName name="ExpectedCommodity">B.7!$G$49</definedName>
    <definedName name="FirmDemRefFactor">#REF!</definedName>
    <definedName name="FirmRefFactor">#REF!</definedName>
    <definedName name="FirstCell">#REF!</definedName>
    <definedName name="GCA\G2">'[1]gca G2'!$A$8:$K$16</definedName>
    <definedName name="GCA\LVS1">'[1]gca LVS1'!$B$8:$E$13</definedName>
    <definedName name="GCA\LVS2">'[1]gca LVS2'!$B$8:$F$13</definedName>
    <definedName name="GCA_CF_SALES">[1]CF!$B$8:$C$97</definedName>
    <definedName name="GCA_COMMODITY">[1]B.10!$G$50</definedName>
    <definedName name="GCA_DATE">'[1]1. MAIN INPUTS'!$F$9</definedName>
    <definedName name="GCA_DEM_FIRM">[1]B.8!$H$19</definedName>
    <definedName name="GCA_DEM_HLF_MDQ">[1]B.8!$F$57</definedName>
    <definedName name="GCA_DEM_INTER">[1]B.8!$I$19</definedName>
    <definedName name="GCA_DEMAND_FIRM">[1]B.8!$H$19</definedName>
    <definedName name="gca_effect_adate">'[1]1. MAIN INPUTS'!$F$12</definedName>
    <definedName name="GCA_EFFECTIVE">'[1]1. MAIN INPUTS'!$F$9</definedName>
    <definedName name="GCA_G1">'[1]gca G1'!$A$8:$Q$98</definedName>
    <definedName name="GCA_G1_HLF">'[1]gca G1 HLF'!$A$8:$S$98</definedName>
    <definedName name="GCA_G2">'[1]gca G2'!$A$8:$Q$98</definedName>
    <definedName name="gca_lvs1">'[1]gca LVS1'!$A$8:$E$88</definedName>
    <definedName name="GCA_LVS1_HLF">'[1]gca LVS1 HLF'!$A$8:$F$88</definedName>
    <definedName name="gca_lvs2">'[1]gca LVS2'!$A$8:$E$88</definedName>
    <definedName name="GCA_PBRRF">[1]PBRRF!$B$8:$C$52</definedName>
    <definedName name="GCA_REF_SALES">[1]R_Sales!$A$8:$K$108</definedName>
    <definedName name="GCA_REF_TRANSPORT">[1]R_Transport!$A$8:$K$108</definedName>
    <definedName name="GCA_T2_G1">'[1]gca T2 G1'!$A$8:$G$98</definedName>
    <definedName name="GCA_T2_G1_HLF">'[1]gca T2 G1 HLF'!$A$8:$H$98</definedName>
    <definedName name="GCA_T2_G2">'[1]gca T2 G2'!$A$8:$G$98</definedName>
    <definedName name="GCA_T3">'[1]gca T3'!$A$8:$E$98</definedName>
    <definedName name="gca_t4">'[1]gca T4'!$A$8:$E$98</definedName>
    <definedName name="GCA_TOP">[1]B.9!$G$17</definedName>
    <definedName name="GCA_TRANSITION">[1]B.9!$G$18</definedName>
    <definedName name="GCA_YEAR_LABEL">'[1]1. MAIN INPUTS'!$T$21</definedName>
    <definedName name="History">[5]History!$A$12:$N$145</definedName>
    <definedName name="HLF">'[1]gca G1 HLF'!$B$8:$L$98</definedName>
    <definedName name="int_rate">#REF!</definedName>
    <definedName name="InterDemRefFactor">#REF!</definedName>
    <definedName name="InterRefFactor">#REF!</definedName>
    <definedName name="LABEL_12MONTHS">'[1]1. MAIN INPUTS'!$S$23</definedName>
    <definedName name="LABEL_MONTH">'[1]1. MAIN INPUTS'!$S$23</definedName>
    <definedName name="LABEL_YEAR">'[1]1. MAIN INPUTS'!$T$23</definedName>
    <definedName name="LVS_COG">#REF!</definedName>
    <definedName name="LVS_COG_FINAL">#REF!</definedName>
    <definedName name="LVS_COG_PRELIM">#REF!</definedName>
    <definedName name="LVS_EFFECTIVE">'[1]1. MAIN INPUTS'!$J$18</definedName>
    <definedName name="LVS_HLF_NON_COMMODITY">'[1]gca T2 G1 HLF'!$B$8:$H$98</definedName>
    <definedName name="LVS_Non_Commodity">'[1]gca T2 G1'!$B$8:$G$98</definedName>
    <definedName name="LVS2_NON_COMMODITY">'[1]gca T2 G2'!$B$8:$G$98</definedName>
    <definedName name="MarketAdjusted">'C.2'!#REF!</definedName>
    <definedName name="MarketPrice">'C.2'!#REF!</definedName>
    <definedName name="MONTH_1">'[1]1. MAIN INPUTS'!$H$185</definedName>
    <definedName name="MONTH_10">'[1]1. MAIN INPUTS'!$H$194</definedName>
    <definedName name="MONTH_11">'[1]1. MAIN INPUTS'!$H$195</definedName>
    <definedName name="MONTH_12">'[1]1. MAIN INPUTS'!$H$196</definedName>
    <definedName name="MONTH_2">'[1]1. MAIN INPUTS'!$H$186</definedName>
    <definedName name="MONTH_3">'[1]1. MAIN INPUTS'!$H$187</definedName>
    <definedName name="MONTH_4">'[1]1. MAIN INPUTS'!$H$188</definedName>
    <definedName name="MONTH_5">'[1]1. MAIN INPUTS'!$H$189</definedName>
    <definedName name="MONTH_6">'[1]1. MAIN INPUTS'!$H$190</definedName>
    <definedName name="MONTH_7">'[1]1. MAIN INPUTS'!$H$191</definedName>
    <definedName name="MONTH_8">'[1]1. MAIN INPUTS'!$H$192</definedName>
    <definedName name="MONTH_9">'[1]1. MAIN INPUTS'!$H$193</definedName>
    <definedName name="MONTH_NO">'[1]1. MAIN INPUTS'!$Q$23</definedName>
    <definedName name="Month1">#REF!</definedName>
    <definedName name="Month2">#REF!</definedName>
    <definedName name="Month3">#REF!</definedName>
    <definedName name="NA">'[6]Main Inputs'!$C$5</definedName>
    <definedName name="NumberTrueUp">'[5]Additional Backup'!$J$1</definedName>
    <definedName name="NymexMonth1">'C.1'!$E$25</definedName>
    <definedName name="NymexMonth2">'C.1'!$G$25</definedName>
    <definedName name="NymexMonth3">'C.1'!$I$25</definedName>
    <definedName name="OVERVIEW_RP">#REF!</definedName>
    <definedName name="PBRRF">[1]PBRRF!$A$8:$C$52</definedName>
    <definedName name="PriceCommodity">'C.2'!#REF!</definedName>
    <definedName name="PriceCommodityAdjusted">'C.2'!#REF!</definedName>
    <definedName name="_xlnm.Print_Area" localSheetId="0">A.1!$A$1:$K$50</definedName>
    <definedName name="_xlnm.Print_Area" localSheetId="1">A.2!$A$1:$K$22</definedName>
    <definedName name="_xlnm.Print_Area" localSheetId="2">B.1!$A$1:$J$71</definedName>
    <definedName name="_xlnm.Print_Area" localSheetId="3">B.2!$A$1:$J$35</definedName>
    <definedName name="_xlnm.Print_Area" localSheetId="4">B.3!$A$1:$I$50</definedName>
    <definedName name="_xlnm.Print_Area" localSheetId="5">B.4!$A$1:$J$35</definedName>
    <definedName name="_xlnm.Print_Area" localSheetId="6">B.5!$A$1:$J$32</definedName>
    <definedName name="_xlnm.Print_Area" localSheetId="7">B.6!$A$1:$I$37</definedName>
    <definedName name="_xlnm.Print_Area" localSheetId="8">B.7!$A$1:$H$49</definedName>
    <definedName name="_xlnm.Print_Area" localSheetId="9">B.8!$A$1:$G$23</definedName>
    <definedName name="_xlnm.Print_Area" localSheetId="10">'C.1'!$A$1:$I$33</definedName>
    <definedName name="_xlnm.Print_Area" localSheetId="11">'C.2'!$A$1:$P$24</definedName>
    <definedName name="_xlnm.Print_Area" localSheetId="12">D.1!$A$1:$I$45</definedName>
    <definedName name="_xlnm.Print_Area" localSheetId="13">D.2!$A$1:$H$37</definedName>
    <definedName name="_xlnm.Print_Area" localSheetId="14">D.3!$A$1:$H$40</definedName>
    <definedName name="_xlnm.Print_Area" localSheetId="15">D.4!$A$1:$O$38</definedName>
    <definedName name="_xlnm.Print_Area" localSheetId="22">'Data Mart Inputs'!$A$1:$M$35</definedName>
    <definedName name="_xlnm.Print_Area" localSheetId="18">E.1!$A$1:$K$48</definedName>
    <definedName name="_xlnm.Print_Area" localSheetId="19">E.2!$A$1:$K$35</definedName>
    <definedName name="Print_Total">#REF!</definedName>
    <definedName name="rpt_Confidential">'C.2'!$A$1:$P$1</definedName>
    <definedName name="rpt_PublicDisclosure">'C.2'!$A$3:$P$24</definedName>
    <definedName name="SALES_DB">#REF!</definedName>
    <definedName name="SEASON">'[1]1. MAIN INPUTS'!$F$13</definedName>
    <definedName name="SecondEffectiveDate">'[5]Additional Backup'!$B$1</definedName>
    <definedName name="SecondTrueUp">'[5]Additional Backup'!$F$35</definedName>
    <definedName name="StatusDraft">'[1]1. MAIN INPUTS'!$F$2</definedName>
    <definedName name="TABLE_SEASON">'[1]1. MAIN INPUTS'!$J$185:$K$196</definedName>
    <definedName name="TB_G1">'[1]G 1'!$A$8:$L$11</definedName>
    <definedName name="TB_G1\HLF">[1]G1_HLF!$A$8:$L$11</definedName>
    <definedName name="TB_G2">'[1]G 2'!$A$8:$L$10</definedName>
    <definedName name="TB_NNS_DEM_2">'[1]NNS demand'!$A$8:$I$48</definedName>
    <definedName name="TB_T2\G1">[1]T2_G1!$A$8:$L$33</definedName>
    <definedName name="TB_T2\G1\HLF">[1]T2_G1_HLF!$A$8:$L$31</definedName>
    <definedName name="TB_T2\G2">[1]T2_G2!$A$8:$L$31</definedName>
    <definedName name="TB_T3">[1]T3!$A$8:$L$32</definedName>
    <definedName name="TB_T4">[1]T4!$A$8:$L$32</definedName>
    <definedName name="tbl_Month">#REF!</definedName>
    <definedName name="tbl_Nymex">#REF!</definedName>
    <definedName name="tbl_TariffRevisions">#REF!</definedName>
    <definedName name="TEN_CASH">'[1]Ten Cash'!$A$9:$B$48</definedName>
    <definedName name="TEN_EST_PUR">'[1]Purchases Ten'!$A$10:$AC$101</definedName>
    <definedName name="TEN_FT_G">'[1]FT G'!$A$9:$P$19</definedName>
    <definedName name="TEN_FT_GS">'[1]FT GS'!$A$8:$V$19</definedName>
    <definedName name="ten_fta">'[1]FT A'!$A$9:$E$22</definedName>
    <definedName name="TEN_FTG">'[1]FT G'!$A$10:$P$27</definedName>
    <definedName name="TEN_FTG_COMMOD">'[1]FT G C'!$A$9:$L$25</definedName>
    <definedName name="TEN_FTG_DEMAND">'[1]FT G'!$A$10:$P$27</definedName>
    <definedName name="TEN_FTGS">'[1]FT GS'!$A$9:$V$29</definedName>
    <definedName name="ten_fuel">[1]Fuel_tenn!$A$10:$F$18</definedName>
    <definedName name="TEN_RES_FEE">#REF!</definedName>
    <definedName name="TEN_SS">'[1]S S'!$A$10:$L$22</definedName>
    <definedName name="TEN_STORAGE">#REF!</definedName>
    <definedName name="TEN_TRANSITION">#REF!</definedName>
    <definedName name="Tenn">[2]Tenn!$A$8:$F$22</definedName>
    <definedName name="test">'[1]gca G1'!$H$1:$I$2</definedName>
    <definedName name="tex_borrow">#REF!</definedName>
    <definedName name="TEX_CASH">'[1]Tex Cash'!$A$10:$B$136</definedName>
    <definedName name="TEX_EST_PUR">'[1]Purchases Tex'!$A$9:$T$100</definedName>
    <definedName name="TEX_FT_COMMOD">'[1]FT commodity'!$A$10:$AF$31</definedName>
    <definedName name="TEX_FT_DEMAND">'[1]FT demand'!$A$10:$AJ$36</definedName>
    <definedName name="TEX_FUEL">[1]Fuel!$A$10:$O$23</definedName>
    <definedName name="TEX_NNS_COMMOD">'[1]NNS commodity'!$A$9:$U$37</definedName>
    <definedName name="TEX_NNS_DEM">'[1]NNS demand'!$A$8:$AA$9</definedName>
    <definedName name="TEX_NNS_DEMAND">'[1]NNS demand'!$A$9:$AA$38</definedName>
    <definedName name="TEX_RES_FEE">'[1]Tex Res'!$A$8:$B$11</definedName>
    <definedName name="TEX_TRANSITION">'[1]Cont. T13687'!#REF!</definedName>
    <definedName name="Texas">[2]Texas!$A$7:$E$37</definedName>
    <definedName name="TexasGasNNS">'C.2'!#REF!</definedName>
    <definedName name="TexasGasNoticePayback">#REF!</definedName>
    <definedName name="TGX_2">[1]B.1!$B$11:$K$21</definedName>
    <definedName name="ThirdEffectiveDate">'[5]Additional Backup'!$B$39</definedName>
    <definedName name="ThirdTrueUp">'[5]Additional Backup'!$F$73</definedName>
    <definedName name="TrueUp">'[5]Backup Page'!$F$31</definedName>
    <definedName name="Trunkline">'[1]Trunk Res Fee'!$A$8:$Q$11</definedName>
    <definedName name="TrunklineCommodity">'[1]Trunk Rates'!$A$9:$F$23</definedName>
    <definedName name="TrunklineGas">'[1]7. Trunkline Gas'!$A$1</definedName>
    <definedName name="TrunklinePurchase">'[1]Purchases Trk'!$A$10:$D$90</definedName>
    <definedName name="TrunkRates">'[1]Trunk Rates'!$A$1</definedName>
    <definedName name="WKG_G1">'[1]G 1'!$B$9:$N$12</definedName>
    <definedName name="WKG_G1\HLF">[1]G1_HLF!$B$9:$N$12</definedName>
    <definedName name="WKG_G2">'[1]G 2'!$B$9:$N$11</definedName>
    <definedName name="WKG_LVS1">'[1]LVS 1'!$B$9:$L$12</definedName>
    <definedName name="WKG_LVS2">'[1]LVS 2'!$B$9:$L$11</definedName>
    <definedName name="WKG_REF_SALES">[1]R_Sales!$A$8:$I$26</definedName>
    <definedName name="WKG_STORAGE">#REF!</definedName>
    <definedName name="WKG_T2\G1">[1]T2_G1!$B$9:$L$12</definedName>
    <definedName name="WKG_T2\G1\HLF">[1]T2_G1_HLF!$B$9:$L$12</definedName>
    <definedName name="WKG_T2\G2">[1]T2_G2!$B$9:$N$11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6" l="1"/>
  <c r="F17" i="26"/>
  <c r="D17" i="26"/>
  <c r="D33" i="26" s="1"/>
  <c r="C12" i="25" s="1"/>
  <c r="F18" i="27"/>
  <c r="D18" i="27"/>
  <c r="H18" i="27"/>
  <c r="D7" i="30" l="1"/>
  <c r="F7" i="30" s="1"/>
  <c r="H7" i="30"/>
  <c r="I7" i="30"/>
  <c r="J7" i="30"/>
  <c r="I35" i="6"/>
  <c r="E35" i="14"/>
  <c r="E33" i="14" l="1"/>
  <c r="F16" i="30"/>
  <c r="E10" i="28"/>
  <c r="F10" i="28" s="1"/>
  <c r="F9" i="28"/>
  <c r="H9" i="28"/>
  <c r="J9" i="28"/>
  <c r="L9" i="28"/>
  <c r="N9" i="28" s="1"/>
  <c r="G10" i="28"/>
  <c r="H10" i="28" s="1"/>
  <c r="H11" i="28" s="1"/>
  <c r="H13" i="28" s="1"/>
  <c r="J10" i="28"/>
  <c r="J11" i="28" s="1"/>
  <c r="J13" i="28" s="1"/>
  <c r="J32" i="28" s="1"/>
  <c r="L10" i="28"/>
  <c r="D11" i="28"/>
  <c r="D13" i="28" s="1"/>
  <c r="N12" i="28"/>
  <c r="I24" i="28"/>
  <c r="J24" i="28"/>
  <c r="B9" i="28"/>
  <c r="B14" i="22"/>
  <c r="G12" i="6"/>
  <c r="K12" i="6" s="1"/>
  <c r="G13" i="6"/>
  <c r="G14" i="6"/>
  <c r="K14" i="6" s="1"/>
  <c r="E28" i="15"/>
  <c r="E21" i="15"/>
  <c r="I36" i="6"/>
  <c r="I21" i="7"/>
  <c r="K21" i="7" s="1"/>
  <c r="I20" i="7"/>
  <c r="I14" i="7"/>
  <c r="K14" i="7" s="1"/>
  <c r="I13" i="7"/>
  <c r="K13" i="7" s="1"/>
  <c r="I12" i="7"/>
  <c r="K12" i="7" s="1"/>
  <c r="K24" i="28"/>
  <c r="K17" i="28"/>
  <c r="K23" i="28"/>
  <c r="L23" i="28"/>
  <c r="K16" i="28"/>
  <c r="L16" i="28"/>
  <c r="G20" i="6"/>
  <c r="G24" i="6" s="1"/>
  <c r="B9" i="30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D17" i="27"/>
  <c r="F22" i="16"/>
  <c r="G35" i="6"/>
  <c r="G36" i="6"/>
  <c r="G42" i="6"/>
  <c r="G46" i="6" s="1"/>
  <c r="G57" i="13"/>
  <c r="F33" i="19"/>
  <c r="E33" i="19" s="1"/>
  <c r="G30" i="13"/>
  <c r="G24" i="13"/>
  <c r="G21" i="13"/>
  <c r="G18" i="13"/>
  <c r="G12" i="13"/>
  <c r="I57" i="13"/>
  <c r="G59" i="13"/>
  <c r="E59" i="13"/>
  <c r="E66" i="13"/>
  <c r="I59" i="13"/>
  <c r="I66" i="13"/>
  <c r="G66" i="13"/>
  <c r="I30" i="13"/>
  <c r="B22" i="22"/>
  <c r="B21" i="22"/>
  <c r="B17" i="22"/>
  <c r="B16" i="22"/>
  <c r="H30" i="17"/>
  <c r="F15" i="30"/>
  <c r="F9" i="30"/>
  <c r="F10" i="30"/>
  <c r="F12" i="30"/>
  <c r="F13" i="30"/>
  <c r="F14" i="30"/>
  <c r="F18" i="30"/>
  <c r="F8" i="30"/>
  <c r="F11" i="30"/>
  <c r="F17" i="30"/>
  <c r="F19" i="30"/>
  <c r="B19" i="7"/>
  <c r="B34" i="6"/>
  <c r="E24" i="14"/>
  <c r="F49" i="15"/>
  <c r="E18" i="14"/>
  <c r="G22" i="14"/>
  <c r="G24" i="14"/>
  <c r="I22" i="14"/>
  <c r="I24" i="14"/>
  <c r="I24" i="13"/>
  <c r="E26" i="13"/>
  <c r="F41" i="15"/>
  <c r="B21" i="33"/>
  <c r="F12" i="33"/>
  <c r="F13" i="33"/>
  <c r="F14" i="33"/>
  <c r="F15" i="33"/>
  <c r="F16" i="33"/>
  <c r="F17" i="33"/>
  <c r="F18" i="33"/>
  <c r="F19" i="33"/>
  <c r="F20" i="33"/>
  <c r="I23" i="28"/>
  <c r="I16" i="28"/>
  <c r="G23" i="28"/>
  <c r="G16" i="28"/>
  <c r="H16" i="28"/>
  <c r="E23" i="28"/>
  <c r="F23" i="28"/>
  <c r="E16" i="28"/>
  <c r="F16" i="28"/>
  <c r="G30" i="25"/>
  <c r="E21" i="33"/>
  <c r="D21" i="33"/>
  <c r="C21" i="33"/>
  <c r="F11" i="33"/>
  <c r="F10" i="33"/>
  <c r="F9" i="33"/>
  <c r="J8" i="32"/>
  <c r="H25" i="45"/>
  <c r="H26" i="45"/>
  <c r="J23" i="45"/>
  <c r="P15" i="45"/>
  <c r="P17" i="45"/>
  <c r="K14" i="45"/>
  <c r="I19" i="30"/>
  <c r="I18" i="30"/>
  <c r="I17" i="30"/>
  <c r="I16" i="30"/>
  <c r="I15" i="30"/>
  <c r="I14" i="30"/>
  <c r="I13" i="30"/>
  <c r="I12" i="30"/>
  <c r="I11" i="30"/>
  <c r="I10" i="30"/>
  <c r="I9" i="30"/>
  <c r="I8" i="30"/>
  <c r="J8" i="30"/>
  <c r="J9" i="30" s="1"/>
  <c r="N26" i="28"/>
  <c r="D25" i="28"/>
  <c r="D27" i="28"/>
  <c r="L24" i="28"/>
  <c r="J23" i="28"/>
  <c r="J25" i="28"/>
  <c r="J27" i="28"/>
  <c r="H23" i="28"/>
  <c r="N19" i="28"/>
  <c r="D18" i="28"/>
  <c r="D20" i="28"/>
  <c r="L17" i="28"/>
  <c r="J16" i="28"/>
  <c r="H17" i="27"/>
  <c r="F17" i="27"/>
  <c r="A67" i="26"/>
  <c r="G33" i="26"/>
  <c r="H16" i="26"/>
  <c r="F16" i="26"/>
  <c r="D16" i="26"/>
  <c r="A64" i="25"/>
  <c r="G42" i="25"/>
  <c r="B24" i="25"/>
  <c r="G19" i="25"/>
  <c r="I27" i="15"/>
  <c r="F25" i="19"/>
  <c r="E25" i="19" s="1"/>
  <c r="B23" i="22"/>
  <c r="B20" i="22"/>
  <c r="B19" i="22"/>
  <c r="B18" i="22"/>
  <c r="B15" i="22"/>
  <c r="F11" i="20"/>
  <c r="F13" i="20"/>
  <c r="F15" i="20" s="1"/>
  <c r="F22" i="20" s="1"/>
  <c r="A2" i="20"/>
  <c r="F19" i="19"/>
  <c r="E19" i="19" s="1"/>
  <c r="A2" i="19"/>
  <c r="E35" i="18"/>
  <c r="F30" i="18"/>
  <c r="G26" i="18"/>
  <c r="G35" i="18"/>
  <c r="F26" i="18"/>
  <c r="A2" i="18"/>
  <c r="I30" i="16"/>
  <c r="I21" i="16"/>
  <c r="J21" i="16" s="1"/>
  <c r="J20" i="16"/>
  <c r="A2" i="16"/>
  <c r="A2" i="15"/>
  <c r="I32" i="14"/>
  <c r="I29" i="14"/>
  <c r="G29" i="14"/>
  <c r="F48" i="15"/>
  <c r="I16" i="14"/>
  <c r="G16" i="14"/>
  <c r="I13" i="14"/>
  <c r="G13" i="14"/>
  <c r="A2" i="14"/>
  <c r="E53" i="13"/>
  <c r="F44" i="15"/>
  <c r="I51" i="13"/>
  <c r="I53" i="13"/>
  <c r="I65" i="13"/>
  <c r="G51" i="13"/>
  <c r="G53" i="13"/>
  <c r="G65" i="13"/>
  <c r="G45" i="13"/>
  <c r="I42" i="13"/>
  <c r="I39" i="13"/>
  <c r="G39" i="13"/>
  <c r="E35" i="13"/>
  <c r="F42" i="15"/>
  <c r="I35" i="13"/>
  <c r="I63" i="13"/>
  <c r="G35" i="13"/>
  <c r="G63" i="13"/>
  <c r="I21" i="13"/>
  <c r="I18" i="13"/>
  <c r="E14" i="13"/>
  <c r="F40" i="15"/>
  <c r="I12" i="13"/>
  <c r="I14" i="13"/>
  <c r="I61" i="13"/>
  <c r="G14" i="13"/>
  <c r="G61" i="13"/>
  <c r="K20" i="7"/>
  <c r="A2" i="7"/>
  <c r="K35" i="6"/>
  <c r="K13" i="6"/>
  <c r="F35" i="18"/>
  <c r="G38" i="45" s="1"/>
  <c r="J28" i="16"/>
  <c r="J29" i="16"/>
  <c r="G28" i="14"/>
  <c r="I28" i="14"/>
  <c r="G26" i="13"/>
  <c r="G62" i="13"/>
  <c r="I26" i="13"/>
  <c r="I62" i="13"/>
  <c r="G18" i="18"/>
  <c r="G36" i="45"/>
  <c r="G18" i="14"/>
  <c r="I18" i="14"/>
  <c r="G36" i="25"/>
  <c r="I45" i="13"/>
  <c r="I47" i="13"/>
  <c r="I64" i="13"/>
  <c r="G32" i="14"/>
  <c r="F21" i="33"/>
  <c r="G13" i="12"/>
  <c r="G25" i="12" s="1"/>
  <c r="F50" i="15"/>
  <c r="G49" i="15"/>
  <c r="I49" i="15"/>
  <c r="G42" i="13"/>
  <c r="G47" i="13"/>
  <c r="G64" i="13"/>
  <c r="E47" i="13"/>
  <c r="E61" i="13"/>
  <c r="E63" i="13"/>
  <c r="E65" i="13"/>
  <c r="G31" i="14"/>
  <c r="E62" i="13"/>
  <c r="I31" i="14"/>
  <c r="I21" i="32"/>
  <c r="I22" i="45"/>
  <c r="H27" i="45"/>
  <c r="G68" i="13"/>
  <c r="G71" i="13"/>
  <c r="E28" i="19"/>
  <c r="E29" i="19"/>
  <c r="I68" i="13"/>
  <c r="I71" i="13"/>
  <c r="E9" i="18"/>
  <c r="F22" i="19"/>
  <c r="E22" i="19" s="1"/>
  <c r="H28" i="26"/>
  <c r="H33" i="26" s="1"/>
  <c r="C16" i="25" s="1"/>
  <c r="I33" i="14"/>
  <c r="I35" i="14"/>
  <c r="E11" i="18"/>
  <c r="G17" i="18"/>
  <c r="G33" i="14"/>
  <c r="G35" i="14"/>
  <c r="G5" i="12"/>
  <c r="G21" i="12" s="1"/>
  <c r="I25" i="45"/>
  <c r="J22" i="45"/>
  <c r="J25" i="45"/>
  <c r="G40" i="45"/>
  <c r="G41" i="45"/>
  <c r="H41" i="45"/>
  <c r="F43" i="15"/>
  <c r="E64" i="13"/>
  <c r="E68" i="13"/>
  <c r="G48" i="15"/>
  <c r="H32" i="17"/>
  <c r="I30" i="17"/>
  <c r="I32" i="17"/>
  <c r="E12" i="18"/>
  <c r="E13" i="18"/>
  <c r="G9" i="12"/>
  <c r="G50" i="15"/>
  <c r="I48" i="15"/>
  <c r="I50" i="15"/>
  <c r="I13" i="16"/>
  <c r="J13" i="16" s="1"/>
  <c r="F45" i="15"/>
  <c r="I26" i="45"/>
  <c r="D33" i="12"/>
  <c r="D32" i="12"/>
  <c r="D31" i="12"/>
  <c r="D26" i="12"/>
  <c r="D25" i="12"/>
  <c r="D24" i="12"/>
  <c r="D23" i="12"/>
  <c r="D18" i="12"/>
  <c r="D17" i="12"/>
  <c r="D16" i="12"/>
  <c r="D15" i="12"/>
  <c r="D10" i="12"/>
  <c r="D9" i="12"/>
  <c r="D8" i="12"/>
  <c r="D7" i="12"/>
  <c r="D2" i="12"/>
  <c r="D30" i="12"/>
  <c r="D29" i="12"/>
  <c r="D28" i="12"/>
  <c r="D27" i="12"/>
  <c r="D22" i="12"/>
  <c r="D21" i="12"/>
  <c r="D20" i="12"/>
  <c r="D19" i="12"/>
  <c r="D14" i="12"/>
  <c r="D13" i="12"/>
  <c r="D12" i="12"/>
  <c r="D11" i="12"/>
  <c r="D6" i="12"/>
  <c r="D5" i="12"/>
  <c r="D4" i="12"/>
  <c r="D3" i="12"/>
  <c r="J26" i="45"/>
  <c r="J27" i="45"/>
  <c r="A4" i="27"/>
  <c r="G40" i="15"/>
  <c r="G42" i="15"/>
  <c r="I42" i="15"/>
  <c r="G44" i="15"/>
  <c r="I44" i="15"/>
  <c r="G41" i="15"/>
  <c r="I41" i="15"/>
  <c r="I27" i="45"/>
  <c r="G43" i="15"/>
  <c r="I43" i="15"/>
  <c r="G42" i="45"/>
  <c r="B16" i="28"/>
  <c r="G45" i="15"/>
  <c r="I40" i="15"/>
  <c r="I45" i="15"/>
  <c r="H19" i="15"/>
  <c r="B23" i="28"/>
  <c r="B25" i="25"/>
  <c r="B41" i="25"/>
  <c r="B29" i="25"/>
  <c r="A3" i="28"/>
  <c r="A3" i="27"/>
  <c r="F18" i="19"/>
  <c r="E18" i="19" s="1"/>
  <c r="J14" i="16"/>
  <c r="F12" i="19"/>
  <c r="E12" i="19" s="1"/>
  <c r="I13" i="15"/>
  <c r="D31" i="27"/>
  <c r="D36" i="27" s="1"/>
  <c r="D12" i="25" s="1"/>
  <c r="F28" i="26"/>
  <c r="F33" i="26" s="1"/>
  <c r="C14" i="25" s="1"/>
  <c r="L25" i="28"/>
  <c r="L27" i="28"/>
  <c r="E16" i="25"/>
  <c r="L18" i="28"/>
  <c r="L20" i="28"/>
  <c r="E14" i="25"/>
  <c r="N23" i="28"/>
  <c r="N16" i="28"/>
  <c r="I17" i="28"/>
  <c r="J17" i="28"/>
  <c r="J18" i="28"/>
  <c r="J20" i="28"/>
  <c r="I25" i="15"/>
  <c r="G29" i="19"/>
  <c r="A4" i="28" l="1"/>
  <c r="G29" i="12"/>
  <c r="G33" i="12"/>
  <c r="J10" i="30"/>
  <c r="J11" i="30" s="1"/>
  <c r="B35" i="25"/>
  <c r="A3" i="30"/>
  <c r="B28" i="25"/>
  <c r="J12" i="30"/>
  <c r="J13" i="30" s="1"/>
  <c r="J14" i="30" s="1"/>
  <c r="J15" i="30" s="1"/>
  <c r="J16" i="30" s="1"/>
  <c r="J17" i="30" s="1"/>
  <c r="J18" i="30" s="1"/>
  <c r="J19" i="30" s="1"/>
  <c r="G35" i="25" s="1"/>
  <c r="G38" i="25" s="1"/>
  <c r="H31" i="27"/>
  <c r="H36" i="27" s="1"/>
  <c r="D16" i="25" s="1"/>
  <c r="F16" i="25" s="1"/>
  <c r="F31" i="27"/>
  <c r="F36" i="27" s="1"/>
  <c r="D14" i="25" s="1"/>
  <c r="F14" i="25" s="1"/>
  <c r="I14" i="25" s="1"/>
  <c r="F21" i="19"/>
  <c r="E21" i="19" s="1"/>
  <c r="E23" i="19" s="1"/>
  <c r="G29" i="15"/>
  <c r="G32" i="15" s="1"/>
  <c r="F14" i="19"/>
  <c r="E14" i="19" s="1"/>
  <c r="F30" i="19"/>
  <c r="G19" i="19"/>
  <c r="E30" i="19"/>
  <c r="G29" i="6"/>
  <c r="G27" i="6"/>
  <c r="K36" i="6"/>
  <c r="G28" i="6"/>
  <c r="K22" i="6"/>
  <c r="G50" i="6"/>
  <c r="G49" i="6"/>
  <c r="K44" i="6"/>
  <c r="H31" i="16"/>
  <c r="H35" i="16"/>
  <c r="J30" i="16"/>
  <c r="J14" i="17"/>
  <c r="F13" i="19"/>
  <c r="E13" i="19" s="1"/>
  <c r="I20" i="15"/>
  <c r="I19" i="15"/>
  <c r="J15" i="17"/>
  <c r="G17" i="12"/>
  <c r="J26" i="16"/>
  <c r="I25" i="22"/>
  <c r="G25" i="22"/>
  <c r="E25" i="22"/>
  <c r="I45" i="6"/>
  <c r="K23" i="6"/>
  <c r="G4" i="12"/>
  <c r="E17" i="18"/>
  <c r="G32" i="45"/>
  <c r="G34" i="45" s="1"/>
  <c r="H40" i="45"/>
  <c r="I42" i="45"/>
  <c r="F11" i="28"/>
  <c r="F13" i="28" s="1"/>
  <c r="N10" i="28"/>
  <c r="N11" i="28"/>
  <c r="N13" i="28" s="1"/>
  <c r="E24" i="28"/>
  <c r="F24" i="28" s="1"/>
  <c r="L11" i="28"/>
  <c r="L13" i="28" s="1"/>
  <c r="G24" i="28"/>
  <c r="H24" i="28" s="1"/>
  <c r="H25" i="28" s="1"/>
  <c r="H27" i="28" s="1"/>
  <c r="E17" i="28"/>
  <c r="F17" i="28" s="1"/>
  <c r="G17" i="28"/>
  <c r="H17" i="28" s="1"/>
  <c r="H18" i="28" s="1"/>
  <c r="H20" i="28" s="1"/>
  <c r="H31" i="28" s="1"/>
  <c r="D28" i="26"/>
  <c r="D19" i="25" l="1"/>
  <c r="F23" i="19"/>
  <c r="G21" i="19"/>
  <c r="E15" i="19"/>
  <c r="E37" i="19" s="1"/>
  <c r="J27" i="16"/>
  <c r="J31" i="16" s="1"/>
  <c r="I31" i="16" s="1"/>
  <c r="K45" i="6"/>
  <c r="H22" i="19"/>
  <c r="G22" i="19" s="1"/>
  <c r="F15" i="19"/>
  <c r="H44" i="45"/>
  <c r="H46" i="45"/>
  <c r="G8" i="12"/>
  <c r="G20" i="12"/>
  <c r="G16" i="12"/>
  <c r="G32" i="12" s="1"/>
  <c r="E18" i="18"/>
  <c r="F18" i="18" s="1"/>
  <c r="H18" i="18" s="1"/>
  <c r="F17" i="18"/>
  <c r="I48" i="45"/>
  <c r="I50" i="45"/>
  <c r="B22" i="33" s="1"/>
  <c r="G12" i="12"/>
  <c r="E12" i="25"/>
  <c r="L33" i="28"/>
  <c r="F18" i="28"/>
  <c r="F20" i="28" s="1"/>
  <c r="O20" i="28" s="1"/>
  <c r="N17" i="28"/>
  <c r="N18" i="28" s="1"/>
  <c r="N20" i="28" s="1"/>
  <c r="N34" i="28" s="1"/>
  <c r="F25" i="28"/>
  <c r="F27" i="28" s="1"/>
  <c r="O27" i="28" s="1"/>
  <c r="N24" i="28"/>
  <c r="N25" i="28" s="1"/>
  <c r="N27" i="28" s="1"/>
  <c r="O13" i="28"/>
  <c r="O36" i="28" s="1"/>
  <c r="I16" i="25"/>
  <c r="F37" i="19" l="1"/>
  <c r="F39" i="19" s="1"/>
  <c r="E39" i="19" s="1"/>
  <c r="E41" i="19" s="1"/>
  <c r="E45" i="19" s="1"/>
  <c r="H14" i="15"/>
  <c r="I14" i="15" s="1"/>
  <c r="I16" i="17"/>
  <c r="J16" i="17" s="1"/>
  <c r="G33" i="19"/>
  <c r="I18" i="15"/>
  <c r="G28" i="12"/>
  <c r="G24" i="12"/>
  <c r="B23" i="33"/>
  <c r="I30" i="32" s="1"/>
  <c r="C22" i="33"/>
  <c r="H17" i="18"/>
  <c r="F19" i="18"/>
  <c r="H21" i="19"/>
  <c r="F30" i="28"/>
  <c r="G26" i="25" s="1"/>
  <c r="F12" i="25"/>
  <c r="E19" i="25"/>
  <c r="F41" i="19" l="1"/>
  <c r="F45" i="19" s="1"/>
  <c r="H21" i="15"/>
  <c r="I21" i="15" s="1"/>
  <c r="I22" i="15" s="1"/>
  <c r="H13" i="19" s="1"/>
  <c r="G13" i="19" s="1"/>
  <c r="H15" i="15"/>
  <c r="J13" i="17"/>
  <c r="J17" i="17" s="1"/>
  <c r="H25" i="19" s="1"/>
  <c r="G25" i="19" s="1"/>
  <c r="I17" i="17"/>
  <c r="I12" i="15"/>
  <c r="I15" i="15" s="1"/>
  <c r="H12" i="19" s="1"/>
  <c r="G12" i="19" s="1"/>
  <c r="H28" i="15"/>
  <c r="I28" i="15" s="1"/>
  <c r="I26" i="15"/>
  <c r="I19" i="16"/>
  <c r="J12" i="16"/>
  <c r="I15" i="16"/>
  <c r="H19" i="18"/>
  <c r="I17" i="18"/>
  <c r="I19" i="18" s="1"/>
  <c r="C23" i="33"/>
  <c r="I31" i="32" s="1"/>
  <c r="D22" i="33"/>
  <c r="I12" i="25"/>
  <c r="I19" i="25" s="1"/>
  <c r="G25" i="25" s="1"/>
  <c r="G29" i="25" s="1"/>
  <c r="F19" i="25"/>
  <c r="H22" i="15" l="1"/>
  <c r="I29" i="15"/>
  <c r="H29" i="15" s="1"/>
  <c r="J19" i="16"/>
  <c r="I22" i="16"/>
  <c r="J22" i="16" s="1"/>
  <c r="J15" i="16"/>
  <c r="J16" i="16" s="1"/>
  <c r="H18" i="19" s="1"/>
  <c r="I16" i="16"/>
  <c r="I30" i="18"/>
  <c r="I41" i="6"/>
  <c r="H30" i="18"/>
  <c r="I19" i="6"/>
  <c r="H26" i="18"/>
  <c r="D23" i="33"/>
  <c r="I32" i="32" s="1"/>
  <c r="E22" i="33"/>
  <c r="G41" i="25"/>
  <c r="G32" i="25"/>
  <c r="G44" i="25" s="1"/>
  <c r="K19" i="6" l="1"/>
  <c r="H14" i="19"/>
  <c r="G14" i="19" s="1"/>
  <c r="I32" i="15"/>
  <c r="H32" i="15" s="1"/>
  <c r="G18" i="19"/>
  <c r="J23" i="16"/>
  <c r="H19" i="19" s="1"/>
  <c r="H23" i="19" s="1"/>
  <c r="H29" i="19"/>
  <c r="H28" i="19"/>
  <c r="I23" i="16"/>
  <c r="I35" i="32"/>
  <c r="K41" i="6"/>
  <c r="F22" i="33"/>
  <c r="F23" i="33" s="1"/>
  <c r="E23" i="33"/>
  <c r="I33" i="32" s="1"/>
  <c r="I21" i="6"/>
  <c r="I43" i="6"/>
  <c r="J35" i="16" l="1"/>
  <c r="I35" i="16" s="1"/>
  <c r="H15" i="19"/>
  <c r="G15" i="19" s="1"/>
  <c r="G23" i="19"/>
  <c r="G28" i="19"/>
  <c r="H30" i="19"/>
  <c r="G30" i="19" s="1"/>
  <c r="I24" i="32"/>
  <c r="I23" i="32" s="1"/>
  <c r="K43" i="6"/>
  <c r="K21" i="6"/>
  <c r="G3" i="12"/>
  <c r="G7" i="12" s="1"/>
  <c r="H37" i="19" l="1"/>
  <c r="G37" i="19" s="1"/>
  <c r="G15" i="12"/>
  <c r="I47" i="32"/>
  <c r="G19" i="12"/>
  <c r="G23" i="12"/>
  <c r="G11" i="12"/>
  <c r="G31" i="12" s="1"/>
  <c r="G27" i="12" l="1"/>
  <c r="H41" i="19"/>
  <c r="G41" i="19" l="1"/>
  <c r="H45" i="19"/>
  <c r="G45" i="19" s="1"/>
  <c r="I18" i="6" s="1"/>
  <c r="I40" i="6" l="1"/>
  <c r="K18" i="6"/>
  <c r="I20" i="6"/>
  <c r="I24" i="6" l="1"/>
  <c r="K20" i="6"/>
  <c r="I42" i="6"/>
  <c r="K40" i="6"/>
  <c r="I27" i="6" l="1"/>
  <c r="I46" i="6"/>
  <c r="K42" i="6"/>
  <c r="I29" i="6"/>
  <c r="I28" i="6"/>
  <c r="K24" i="6"/>
  <c r="G2" i="12"/>
  <c r="I49" i="6" l="1"/>
  <c r="I50" i="6"/>
  <c r="G18" i="12"/>
  <c r="M21" i="12" s="1"/>
  <c r="G6" i="12"/>
  <c r="M9" i="12" s="1"/>
  <c r="M5" i="12"/>
  <c r="G14" i="12"/>
  <c r="M17" i="12" s="1"/>
  <c r="K28" i="6"/>
  <c r="K29" i="6"/>
  <c r="G10" i="12"/>
  <c r="K27" i="6"/>
  <c r="K46" i="6"/>
  <c r="K49" i="6" l="1"/>
  <c r="K50" i="6"/>
  <c r="M13" i="12"/>
  <c r="G30" i="12"/>
  <c r="M33" i="12" s="1"/>
  <c r="G26" i="12"/>
  <c r="M29" i="12" s="1"/>
  <c r="G22" i="12"/>
  <c r="M25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Nelson, Patricia A</author>
  </authors>
  <commentList>
    <comment ref="D69" authorId="0" shapeId="0" xr:uid="{00000000-0006-0000-1700-000021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F69" authorId="0" shapeId="0" xr:uid="{00000000-0006-0000-1700-000022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H69" authorId="0" shapeId="0" xr:uid="{00000000-0006-0000-1700-000023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J69" authorId="0" shapeId="0" xr:uid="{00000000-0006-0000-1700-000024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L69" authorId="0" shapeId="0" xr:uid="{00000000-0006-0000-1700-000025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N69" authorId="0" shapeId="0" xr:uid="{00000000-0006-0000-1700-000026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 Edwards</author>
  </authors>
  <commentList>
    <comment ref="K16" authorId="0" shapeId="0" xr:uid="{00000000-0006-0000-1900-000001000000}">
      <text>
        <r>
          <rPr>
            <sz val="8"/>
            <color indexed="81"/>
            <rFont val="Tahoma"/>
            <family val="2"/>
          </rPr>
          <t>Since Interest Rates are so low; the calculation yields -.25%. Leah Faulkner (PSC) agrees to use 0.</t>
        </r>
      </text>
    </comment>
  </commentList>
</comments>
</file>

<file path=xl/sharedStrings.xml><?xml version="1.0" encoding="utf-8"?>
<sst xmlns="http://schemas.openxmlformats.org/spreadsheetml/2006/main" count="1338" uniqueCount="554">
  <si>
    <t>Tariff</t>
  </si>
  <si>
    <t>Refund Factor</t>
  </si>
  <si>
    <t>RF</t>
  </si>
  <si>
    <t>Case No.</t>
  </si>
  <si>
    <t>Mcf</t>
  </si>
  <si>
    <t>Over</t>
  </si>
  <si>
    <t>First</t>
  </si>
  <si>
    <t>Rate per Mcf (GCA included)</t>
  </si>
  <si>
    <t>GCA (Gas Cost Adjustment)</t>
  </si>
  <si>
    <t>PBRRF (Performance Based Rate Recovery Factor)</t>
  </si>
  <si>
    <t>RF (Refund Adjustment)</t>
  </si>
  <si>
    <t>CF (Correction Factor)</t>
  </si>
  <si>
    <t>Total EGC</t>
  </si>
  <si>
    <t>Demand</t>
  </si>
  <si>
    <t>Commodity</t>
  </si>
  <si>
    <t>EGC (Expected Gas Cost):</t>
  </si>
  <si>
    <t>Gas Cost Adjustment Components</t>
  </si>
  <si>
    <t>G - 2</t>
  </si>
  <si>
    <t>Next</t>
  </si>
  <si>
    <t>G - 1</t>
  </si>
  <si>
    <t>$/Mcf</t>
  </si>
  <si>
    <t>Difference</t>
  </si>
  <si>
    <t>Description</t>
  </si>
  <si>
    <t>No.</t>
  </si>
  <si>
    <t>Line</t>
  </si>
  <si>
    <t>(c)</t>
  </si>
  <si>
    <t>(b)</t>
  </si>
  <si>
    <t>(a)</t>
  </si>
  <si>
    <t>Sales Service</t>
  </si>
  <si>
    <t>Page 1 of 2</t>
  </si>
  <si>
    <t>Comparison of Current and Previous Cases</t>
  </si>
  <si>
    <t>Exhibit A</t>
  </si>
  <si>
    <t>Atmos Energy Corporation</t>
  </si>
  <si>
    <t>T - 3 / Interruptible Service (Low Priority)</t>
  </si>
  <si>
    <t>T -4 Transportation Service / Firm Service (High Priority)</t>
  </si>
  <si>
    <t>Transportation Service</t>
  </si>
  <si>
    <t>Page 2 of 2</t>
  </si>
  <si>
    <t>2</t>
  </si>
  <si>
    <t>Interruptible Service</t>
  </si>
  <si>
    <t>Firm Service</t>
  </si>
  <si>
    <t>Month</t>
  </si>
  <si>
    <t>KY</t>
  </si>
  <si>
    <t>PGA</t>
  </si>
  <si>
    <t>WK-GCA (G2 INTERRUPTIBLE) (RF)</t>
  </si>
  <si>
    <t>REFADJ</t>
  </si>
  <si>
    <t>9I09</t>
  </si>
  <si>
    <t>40</t>
  </si>
  <si>
    <t>WK-GCA (G2 INTERRUPTIBLE) (PBRRF)</t>
  </si>
  <si>
    <t>PBRREC</t>
  </si>
  <si>
    <t>WK-GCA (G2 INTERRUPTIBLE) (CF)</t>
  </si>
  <si>
    <t>DEFERRED</t>
  </si>
  <si>
    <t>WK-GCA (G2 INTERRUPTIBLE) (EGC)</t>
  </si>
  <si>
    <t>GASREC</t>
  </si>
  <si>
    <t>GCA G-1HLF (RF)</t>
  </si>
  <si>
    <t>9H30</t>
  </si>
  <si>
    <t>GCA G-1HLF (PBRRF)</t>
  </si>
  <si>
    <t>GCA G-1HLF (CF)</t>
  </si>
  <si>
    <t>GCA G-1HLF (EGC)</t>
  </si>
  <si>
    <t>GAS COST G2 (RF)</t>
  </si>
  <si>
    <t>9H20</t>
  </si>
  <si>
    <t>GAS COST G2 (PBRRF)</t>
  </si>
  <si>
    <t>GAS COST G2 (CF)</t>
  </si>
  <si>
    <t>GAS COST G2 (EGC)</t>
  </si>
  <si>
    <t>GAS COST G1 (RF)</t>
  </si>
  <si>
    <t>9H10</t>
  </si>
  <si>
    <t>GAS COST G1 (PBRRF)</t>
  </si>
  <si>
    <t>GAS COST G1 (CF)</t>
  </si>
  <si>
    <t>GAS COST G1 (EGC)</t>
  </si>
  <si>
    <t>WK-CUSE GAS COST G1 (RF)</t>
  </si>
  <si>
    <t>9GCU</t>
  </si>
  <si>
    <t>WK-CUSE GAS COST G1 (PBRRF)</t>
  </si>
  <si>
    <t>WK-CUSE GAS COST G1 (CF)</t>
  </si>
  <si>
    <t>WK-CUSE GAS COST G1 (EGC)</t>
  </si>
  <si>
    <t>WK-GAS COST CHARGE G2 (RF)</t>
  </si>
  <si>
    <t>9G20</t>
  </si>
  <si>
    <t>WK-GAS COST CHARGE G2 (PBRRF)</t>
  </si>
  <si>
    <t>WK-GAS COST CHARGE G2 (CF)</t>
  </si>
  <si>
    <t>WK-GAS COST CHARGE G2 (EGC)</t>
  </si>
  <si>
    <t>9G19</t>
  </si>
  <si>
    <t>WK-GAS COST CHARGE G1 (RF)</t>
  </si>
  <si>
    <t>9G10</t>
  </si>
  <si>
    <t>WK-GAS COST CHARGE G1 (PBRRF)</t>
  </si>
  <si>
    <t>WK-GAS COST CHARGE G1 (CF)</t>
  </si>
  <si>
    <t>WK-GAS COST CHARGE G1 (EGC)</t>
  </si>
  <si>
    <t>Rate Div</t>
  </si>
  <si>
    <t>State</t>
  </si>
  <si>
    <t>Conversion Factor</t>
  </si>
  <si>
    <t>Grossup Factor</t>
  </si>
  <si>
    <t>Charge Rate</t>
  </si>
  <si>
    <t>Rate Type</t>
  </si>
  <si>
    <t>Effective Date</t>
  </si>
  <si>
    <t>Cmp. Rate</t>
  </si>
  <si>
    <t>Rate Code</t>
  </si>
  <si>
    <t>Pban</t>
  </si>
  <si>
    <t>Total Texas Gas Area Non-Commodity</t>
  </si>
  <si>
    <t>Total Texas Gas</t>
  </si>
  <si>
    <t>Total Zone 1 to Zone 3</t>
  </si>
  <si>
    <t>Total SL to Zone 3</t>
  </si>
  <si>
    <t>Total SL to Zone 2</t>
  </si>
  <si>
    <t>Total SL to Zone 4</t>
  </si>
  <si>
    <t>Section 4.1 - FT</t>
  </si>
  <si>
    <t>(Capacity Released)</t>
  </si>
  <si>
    <t xml:space="preserve">   Base Rate</t>
  </si>
  <si>
    <t>FT Contract #</t>
  </si>
  <si>
    <t>Section 4.4 - NNS</t>
  </si>
  <si>
    <t>NNS Contract #</t>
  </si>
  <si>
    <t>SL to Zone 4</t>
  </si>
  <si>
    <t>Zone 1 to Zone 3</t>
  </si>
  <si>
    <t>SL to Zone 3</t>
  </si>
  <si>
    <t xml:space="preserve">   Base Rate </t>
  </si>
  <si>
    <t>SL to Zone 2</t>
  </si>
  <si>
    <t>$</t>
  </si>
  <si>
    <t>$/MMbtu</t>
  </si>
  <si>
    <t>MMbtu</t>
  </si>
  <si>
    <t>Total</t>
  </si>
  <si>
    <t>Rate</t>
  </si>
  <si>
    <t>Units</t>
  </si>
  <si>
    <t>Sheet No.</t>
  </si>
  <si>
    <t>Annual</t>
  </si>
  <si>
    <t>Non-Commodity</t>
  </si>
  <si>
    <t>(e)</t>
  </si>
  <si>
    <t>(d)</t>
  </si>
  <si>
    <t>Texas Gas Transmission - Non-Commodity</t>
  </si>
  <si>
    <t>Page 1 of 8</t>
  </si>
  <si>
    <t>Expected Gas Cost (EGC) Calculation</t>
  </si>
  <si>
    <t>Exhibit B</t>
  </si>
  <si>
    <t>Total Tennessee Gas Area FT-G Non-Commodity</t>
  </si>
  <si>
    <t>Total Storage</t>
  </si>
  <si>
    <t xml:space="preserve">    Space Charge</t>
  </si>
  <si>
    <t xml:space="preserve">    Demand</t>
  </si>
  <si>
    <t>Market Area:</t>
  </si>
  <si>
    <t>provide numbers)</t>
  </si>
  <si>
    <t>(need table, Poole will</t>
  </si>
  <si>
    <t>Production Area:</t>
  </si>
  <si>
    <t>Gas Storage</t>
  </si>
  <si>
    <t>23</t>
  </si>
  <si>
    <t>FT-G  Contract #</t>
  </si>
  <si>
    <t>1 to Zone 2</t>
  </si>
  <si>
    <t>Total Zone 0 to 2</t>
  </si>
  <si>
    <t>0 to Zone 2</t>
  </si>
  <si>
    <t>Tennessee Gas Pipeline - Non-Commodity</t>
  </si>
  <si>
    <t>Page 2 of 8</t>
  </si>
  <si>
    <t>39</t>
  </si>
  <si>
    <t>38</t>
  </si>
  <si>
    <t>37</t>
  </si>
  <si>
    <t>Tennessee Gas</t>
  </si>
  <si>
    <t>36</t>
  </si>
  <si>
    <t>35</t>
  </si>
  <si>
    <t>34</t>
  </si>
  <si>
    <t>33</t>
  </si>
  <si>
    <t>1 to Zone 3</t>
  </si>
  <si>
    <t>32</t>
  </si>
  <si>
    <t>31</t>
  </si>
  <si>
    <t>30</t>
  </si>
  <si>
    <t>Average</t>
  </si>
  <si>
    <t>Allocation</t>
  </si>
  <si>
    <t>Offset</t>
  </si>
  <si>
    <t>Texas Gas</t>
  </si>
  <si>
    <t>29</t>
  </si>
  <si>
    <t>Weighted</t>
  </si>
  <si>
    <t>Charge</t>
  </si>
  <si>
    <t>MDQs in</t>
  </si>
  <si>
    <t>28</t>
  </si>
  <si>
    <t>Annualized</t>
  </si>
  <si>
    <t>27</t>
  </si>
  <si>
    <t>26</t>
  </si>
  <si>
    <t>Used to allocate transportation non-commodity</t>
  </si>
  <si>
    <t>25</t>
  </si>
  <si>
    <t>24</t>
  </si>
  <si>
    <t xml:space="preserve"> Total Purchases in Texas Area</t>
  </si>
  <si>
    <t>22</t>
  </si>
  <si>
    <t>21</t>
  </si>
  <si>
    <t>20</t>
  </si>
  <si>
    <t>19</t>
  </si>
  <si>
    <t>Section 4.18.1</t>
  </si>
  <si>
    <t xml:space="preserve">  Fuel and Loss Retention @</t>
  </si>
  <si>
    <t>18</t>
  </si>
  <si>
    <t xml:space="preserve">  Commodity (Zone 3)</t>
  </si>
  <si>
    <t>17</t>
  </si>
  <si>
    <t xml:space="preserve">    Injections</t>
  </si>
  <si>
    <t>16</t>
  </si>
  <si>
    <t xml:space="preserve">   Withdrawals</t>
  </si>
  <si>
    <t>15</t>
  </si>
  <si>
    <t>Net (Injections)/Withdrawals</t>
  </si>
  <si>
    <t>14</t>
  </si>
  <si>
    <t>No Notice Storage</t>
  </si>
  <si>
    <t>13</t>
  </si>
  <si>
    <t>12</t>
  </si>
  <si>
    <t>11</t>
  </si>
  <si>
    <t xml:space="preserve">  ACA</t>
  </si>
  <si>
    <t>10</t>
  </si>
  <si>
    <t xml:space="preserve">  Base (Weighted on MDQs)</t>
  </si>
  <si>
    <t>9</t>
  </si>
  <si>
    <t xml:space="preserve">  Indexed Gas Cost</t>
  </si>
  <si>
    <t>8</t>
  </si>
  <si>
    <t xml:space="preserve"> Firm Transportation</t>
  </si>
  <si>
    <t>7</t>
  </si>
  <si>
    <t>6</t>
  </si>
  <si>
    <t>5</t>
  </si>
  <si>
    <t>4</t>
  </si>
  <si>
    <t>3</t>
  </si>
  <si>
    <t xml:space="preserve"> No Notice Service</t>
  </si>
  <si>
    <t>1</t>
  </si>
  <si>
    <t>Purchases</t>
  </si>
  <si>
    <t>(f)</t>
  </si>
  <si>
    <t>Texas Gas Transmission - Commodity Purchases</t>
  </si>
  <si>
    <t>Page 3 of 8</t>
  </si>
  <si>
    <t>Total Tennessee Gas Zones</t>
  </si>
  <si>
    <t xml:space="preserve">  Total</t>
  </si>
  <si>
    <t xml:space="preserve">  Fuel and Loss Retention</t>
  </si>
  <si>
    <t xml:space="preserve">  Injection Rate</t>
  </si>
  <si>
    <t xml:space="preserve">  Withdrawal Rate</t>
  </si>
  <si>
    <t xml:space="preserve">  FT-A &amp; FT-G Market Area Injections</t>
  </si>
  <si>
    <t xml:space="preserve">  FT-A &amp; FT-G Market Area Withdrawals</t>
  </si>
  <si>
    <t xml:space="preserve">  Base Rate</t>
  </si>
  <si>
    <t xml:space="preserve"> FT-GS </t>
  </si>
  <si>
    <t xml:space="preserve">  Base Commodity (Weighted on MDQs)</t>
  </si>
  <si>
    <t xml:space="preserve"> FT-A and FT-G </t>
  </si>
  <si>
    <t>Tennessee Gas Pipeline - Commodity Purchases</t>
  </si>
  <si>
    <t>Page 4 of 8</t>
  </si>
  <si>
    <t xml:space="preserve">  Total Trunkline Area Non-Commodity</t>
  </si>
  <si>
    <t xml:space="preserve">  Discount Rate on MDQs</t>
  </si>
  <si>
    <t>014573</t>
  </si>
  <si>
    <t xml:space="preserve">   Injections</t>
  </si>
  <si>
    <t xml:space="preserve">  Base Commodity</t>
  </si>
  <si>
    <t xml:space="preserve">  Expected Volumes</t>
  </si>
  <si>
    <t>Firm Transportation</t>
  </si>
  <si>
    <t>Trunkline Gas Company</t>
  </si>
  <si>
    <t>Page 5 of 8</t>
  </si>
  <si>
    <t xml:space="preserve">  T-3 &amp; T-4</t>
  </si>
  <si>
    <t xml:space="preserve">  G-2</t>
  </si>
  <si>
    <t>Sales:</t>
  </si>
  <si>
    <t xml:space="preserve">  G-1</t>
  </si>
  <si>
    <t>Firm</t>
  </si>
  <si>
    <t>All</t>
  </si>
  <si>
    <t>Mcf @14.65</t>
  </si>
  <si>
    <t>Monthly  Demand Charge</t>
  </si>
  <si>
    <t>Volumetric Basis for</t>
  </si>
  <si>
    <t xml:space="preserve">All </t>
  </si>
  <si>
    <t>Interruptible</t>
  </si>
  <si>
    <t>Volumes</t>
  </si>
  <si>
    <t>Factors</t>
  </si>
  <si>
    <t>Demand Cost Allocation:</t>
  </si>
  <si>
    <t>Monthly Demand Charge</t>
  </si>
  <si>
    <t>Related</t>
  </si>
  <si>
    <t>Allocated</t>
  </si>
  <si>
    <t>Tennessee Gas Pipeline</t>
  </si>
  <si>
    <t>Midwestern</t>
  </si>
  <si>
    <t>Texas Gas Transmission</t>
  </si>
  <si>
    <t>Total Demand Cost:</t>
  </si>
  <si>
    <t>Demand Charge Calculation</t>
  </si>
  <si>
    <t>Page 6 of 8</t>
  </si>
  <si>
    <t>Note: Column (c) is calculated by dividing column (d) by column (a)</t>
  </si>
  <si>
    <t>Total Expected Commodity Cost</t>
  </si>
  <si>
    <t>Total Deliveries</t>
  </si>
  <si>
    <t>Lost &amp; Unaccounted for  @</t>
  </si>
  <si>
    <t>Total Commodity Purchases</t>
  </si>
  <si>
    <t>Local Production</t>
  </si>
  <si>
    <t>Net WKG Storage</t>
  </si>
  <si>
    <t>Withdrawals</t>
  </si>
  <si>
    <t>Injections</t>
  </si>
  <si>
    <t>Company Owned Storage</t>
  </si>
  <si>
    <t>Trunkline Gas Area</t>
  </si>
  <si>
    <t xml:space="preserve">FT-GS </t>
  </si>
  <si>
    <t xml:space="preserve">FT-A and FT-G </t>
  </si>
  <si>
    <t>Tennessee Gas Area</t>
  </si>
  <si>
    <t>Total Texas Gas Area</t>
  </si>
  <si>
    <t>No Notice Service</t>
  </si>
  <si>
    <t>Texas Gas Area</t>
  </si>
  <si>
    <t>Commodity - Total System</t>
  </si>
  <si>
    <t>Page 7 of 8</t>
  </si>
  <si>
    <t>New Load Factor  (line 5 / line 9)</t>
  </si>
  <si>
    <t xml:space="preserve"> Mcf/Peak Day</t>
  </si>
  <si>
    <t>temperature days from Peak Day Book - with adjustments per rate filing</t>
  </si>
  <si>
    <t>Estimated total company firm requirements for 5 degree average</t>
  </si>
  <si>
    <t>Peak Day Sales and Transportation Volume</t>
  </si>
  <si>
    <t>Average Daily Sales and Transport Volumes</t>
  </si>
  <si>
    <t>Divided by: Days/Year</t>
  </si>
  <si>
    <t>Total Mcf Billed Demand Charges</t>
  </si>
  <si>
    <t>Transportation</t>
  </si>
  <si>
    <t>Sales Volume</t>
  </si>
  <si>
    <t>Annualized Volumes Subject to Demand Charges</t>
  </si>
  <si>
    <t>MCF</t>
  </si>
  <si>
    <t>Load Factor Calculation for Demand Allocation</t>
  </si>
  <si>
    <t>Page 8 of 8</t>
  </si>
  <si>
    <t>WACOGs</t>
  </si>
  <si>
    <t>Market</t>
  </si>
  <si>
    <t>Storage</t>
  </si>
  <si>
    <t>(This information has been filed under a Petition for Confidentiality)</t>
  </si>
  <si>
    <t>WKG Storage</t>
  </si>
  <si>
    <t>TN Gas Storage</t>
  </si>
  <si>
    <t>TX Gas Storage</t>
  </si>
  <si>
    <t>Trunkline</t>
  </si>
  <si>
    <t>Value</t>
  </si>
  <si>
    <t>Estimated Weighted Average Cost of Gas</t>
  </si>
  <si>
    <t>EXHIBIT C</t>
  </si>
  <si>
    <t>In support of Item B, a worksheet entitled "Estimated Weighted Average Cost of Gas" has been filed under a Petition for Confidentiality in this Case.</t>
  </si>
  <si>
    <t>B.</t>
  </si>
  <si>
    <t>($/MMBTU)</t>
  </si>
  <si>
    <t>A.</t>
  </si>
  <si>
    <t>The projected commodity price was provided by the Gas Supply Department and was based upon the following:</t>
  </si>
  <si>
    <t>Basis for Indexed Gas Cost</t>
  </si>
  <si>
    <t>Cost</t>
  </si>
  <si>
    <t xml:space="preserve">  / Mcf</t>
  </si>
  <si>
    <t>Correction Factor - Total (CF)</t>
  </si>
  <si>
    <t>Divided By:  Total Expected Customer Sales (b)</t>
  </si>
  <si>
    <t>Correction Factor - Part 2</t>
  </si>
  <si>
    <t>Correction Factor - Part 1</t>
  </si>
  <si>
    <t xml:space="preserve">    Mcf</t>
  </si>
  <si>
    <t>Recovery from outstanding Correction Factor (CF)</t>
  </si>
  <si>
    <t>PBR Savings reflected in Gas Costs</t>
  </si>
  <si>
    <t>Under/(Over) Recovery</t>
  </si>
  <si>
    <t xml:space="preserve">                           </t>
  </si>
  <si>
    <t xml:space="preserve">                       </t>
  </si>
  <si>
    <t>Adjustments</t>
  </si>
  <si>
    <t>Amount</t>
  </si>
  <si>
    <t>Gas Cost</t>
  </si>
  <si>
    <t>Volume (Mcf)</t>
  </si>
  <si>
    <t>Recovery</t>
  </si>
  <si>
    <t>Recovered</t>
  </si>
  <si>
    <t>Recoverable</t>
  </si>
  <si>
    <t>Actual Purchased</t>
  </si>
  <si>
    <t>Under (Over)</t>
  </si>
  <si>
    <t>Actual GCA</t>
  </si>
  <si>
    <t>(g)</t>
  </si>
  <si>
    <t>Page 1 of 6</t>
  </si>
  <si>
    <t>Correction Factor (CF)</t>
  </si>
  <si>
    <t>Exhibit D</t>
  </si>
  <si>
    <t xml:space="preserve">  customer activities.</t>
  </si>
  <si>
    <r>
      <t xml:space="preserve">2  </t>
    </r>
    <r>
      <rPr>
        <sz val="11"/>
        <rFont val="Arial"/>
        <family val="2"/>
      </rPr>
      <t xml:space="preserve">Includes Texas Gas No-Notice Service volumes and monthly imbalances related to transportation </t>
    </r>
  </si>
  <si>
    <r>
      <t>1</t>
    </r>
    <r>
      <rPr>
        <sz val="11"/>
        <rFont val="Arial"/>
        <family val="2"/>
      </rPr>
      <t xml:space="preserve">  Includes settlement of historical imbalances and prepaid items.</t>
    </r>
  </si>
  <si>
    <t>Total Purchases</t>
  </si>
  <si>
    <t>Unaccounted For</t>
  </si>
  <si>
    <t>Company Use</t>
  </si>
  <si>
    <t>Change in Unbilled</t>
  </si>
  <si>
    <t>Total Supply</t>
  </si>
  <si>
    <r>
      <t xml:space="preserve">System Imbalances </t>
    </r>
    <r>
      <rPr>
        <vertAlign val="superscript"/>
        <sz val="11"/>
        <rFont val="Arial"/>
        <family val="2"/>
      </rPr>
      <t>2</t>
    </r>
  </si>
  <si>
    <t>Pipeline Imbalances cashed out</t>
  </si>
  <si>
    <t>Third Party Reimbursements</t>
  </si>
  <si>
    <t>Producers</t>
  </si>
  <si>
    <t xml:space="preserve">System Storage </t>
  </si>
  <si>
    <t xml:space="preserve">     Tennessee Gas Pipeline</t>
  </si>
  <si>
    <t xml:space="preserve">     Texas Gas Transmission</t>
  </si>
  <si>
    <t xml:space="preserve">Off System Storage </t>
  </si>
  <si>
    <t>Total Other Suppliers</t>
  </si>
  <si>
    <t>Total Pipeline Supply</t>
  </si>
  <si>
    <r>
      <t xml:space="preserve">     Midwestern Pipeline </t>
    </r>
    <r>
      <rPr>
        <vertAlign val="superscript"/>
        <sz val="11"/>
        <rFont val="Arial"/>
        <family val="2"/>
      </rPr>
      <t>1</t>
    </r>
  </si>
  <si>
    <r>
      <t xml:space="preserve">     Trunkline Gas Company </t>
    </r>
    <r>
      <rPr>
        <vertAlign val="superscript"/>
        <sz val="11"/>
        <rFont val="Arial"/>
        <family val="2"/>
      </rPr>
      <t>1</t>
    </r>
  </si>
  <si>
    <r>
      <t xml:space="preserve">     Tennessee Gas Pipeline </t>
    </r>
    <r>
      <rPr>
        <vertAlign val="superscript"/>
        <sz val="11"/>
        <rFont val="Arial"/>
        <family val="2"/>
      </rPr>
      <t>1</t>
    </r>
  </si>
  <si>
    <r>
      <t xml:space="preserve">     Texas Gas Transmission </t>
    </r>
    <r>
      <rPr>
        <vertAlign val="superscript"/>
        <sz val="11"/>
        <rFont val="Arial"/>
        <family val="2"/>
      </rPr>
      <t>1</t>
    </r>
  </si>
  <si>
    <t>Pipelines:</t>
  </si>
  <si>
    <t>Supply Volume</t>
  </si>
  <si>
    <t>Unit</t>
  </si>
  <si>
    <t>GL</t>
  </si>
  <si>
    <t>Page 2 of 6</t>
  </si>
  <si>
    <t>Recoverable Gas Cost Calculation</t>
  </si>
  <si>
    <r>
      <t xml:space="preserve">2  </t>
    </r>
    <r>
      <rPr>
        <sz val="11"/>
        <rFont val="Arial"/>
        <family val="2"/>
      </rPr>
      <t>Includes Texas Gas No-Notice Service volumes and monthly imbalances related to transportation</t>
    </r>
  </si>
  <si>
    <r>
      <t>1</t>
    </r>
    <r>
      <rPr>
        <sz val="11"/>
        <rFont val="Arial"/>
        <family val="2"/>
      </rPr>
      <t xml:space="preserve">  Includes demand charges, cost of settlement of historical imbalances and prepaid items.</t>
    </r>
  </si>
  <si>
    <t>Total Recoverable Gas Cost</t>
  </si>
  <si>
    <t>Recovered thru Transportation</t>
  </si>
  <si>
    <t>Pipeline Refund + Interest</t>
  </si>
  <si>
    <t>Sub-Total</t>
  </si>
  <si>
    <t xml:space="preserve">     WKG Storage</t>
  </si>
  <si>
    <t>Hedging Settlements</t>
  </si>
  <si>
    <t xml:space="preserve">     Twin Eagle Resource Management</t>
  </si>
  <si>
    <r>
      <t xml:space="preserve">     Trunkline Gas Company  </t>
    </r>
    <r>
      <rPr>
        <vertAlign val="superscript"/>
        <sz val="11"/>
        <rFont val="Arial"/>
        <family val="2"/>
      </rPr>
      <t>1</t>
    </r>
  </si>
  <si>
    <t>Supply Cost</t>
  </si>
  <si>
    <t>Page 3 of 6</t>
  </si>
  <si>
    <t>The prior period adjustments (PPA's) consist of billing revisions/adjustments.</t>
  </si>
  <si>
    <t>NOTE:  The cycle billing is a result of customers being billed by the meter read date.</t>
  </si>
  <si>
    <t>Total Recoveries from Gas Cost Adjustment Factor (GCA)</t>
  </si>
  <si>
    <t>Total Recoveries from Expected Gas Cost (EGC) Factor</t>
  </si>
  <si>
    <t>Total Recovery from Performance Based Rate Recovery Factor (PBRRF)</t>
  </si>
  <si>
    <t>Total Amount Refunded through the Refund Factor (RF)</t>
  </si>
  <si>
    <t xml:space="preserve">Total Recovery from Correction Factor (CF) </t>
  </si>
  <si>
    <t>Timing: Cycle Billing and PPA's</t>
  </si>
  <si>
    <t>Sub Total</t>
  </si>
  <si>
    <t>G-2 Sales</t>
  </si>
  <si>
    <t>G-1 Sales</t>
  </si>
  <si>
    <t>Recoveries</t>
  </si>
  <si>
    <t>Amounts</t>
  </si>
  <si>
    <t>Mcf Sold</t>
  </si>
  <si>
    <t>Type of Sales</t>
  </si>
  <si>
    <t>PBRRF</t>
  </si>
  <si>
    <t>PBR</t>
  </si>
  <si>
    <t>CF</t>
  </si>
  <si>
    <t>(j)</t>
  </si>
  <si>
    <t>(i)</t>
  </si>
  <si>
    <t>(h)</t>
  </si>
  <si>
    <t>Page 4 of 6</t>
  </si>
  <si>
    <t>Recovery from Correction Factors (CF)</t>
  </si>
  <si>
    <t>**** Detail of Volumes and Prices Has Been Filed Under Petition for Confidentiality ****</t>
  </si>
  <si>
    <t/>
  </si>
  <si>
    <t>All Zones</t>
  </si>
  <si>
    <t>Reservation</t>
  </si>
  <si>
    <t>Prepaid</t>
  </si>
  <si>
    <t>Anadarko</t>
  </si>
  <si>
    <t>LG&amp;E Natural</t>
  </si>
  <si>
    <t>Atmos Energy Marketing, LLC</t>
  </si>
  <si>
    <t>ANR Pipeline</t>
  </si>
  <si>
    <t>Midwestern Pipeline</t>
  </si>
  <si>
    <t>Tennessee Gas Pipeline Area</t>
  </si>
  <si>
    <t xml:space="preserve">Total </t>
  </si>
  <si>
    <t>Texas Gas Pipeline Area</t>
  </si>
  <si>
    <t>Traditional and Other Pipelines</t>
  </si>
  <si>
    <t>Page 5 of 6</t>
  </si>
  <si>
    <t>Detail Sheet for Supply Volumes &amp; Costs</t>
  </si>
  <si>
    <t>Fuel Adjustment</t>
  </si>
  <si>
    <t>Midwestern Gas Transmission</t>
  </si>
  <si>
    <t>Engage</t>
  </si>
  <si>
    <t>WESCO</t>
  </si>
  <si>
    <t>Hedging Costs - All Zones</t>
  </si>
  <si>
    <t>ERI</t>
  </si>
  <si>
    <t>Union Pacific Fuels</t>
  </si>
  <si>
    <t>Southern Energy Company</t>
  </si>
  <si>
    <t>CMS</t>
  </si>
  <si>
    <t>Texaco Gas Marketing</t>
  </si>
  <si>
    <t>Cumulative Net Uncollectible Gas Cost</t>
  </si>
  <si>
    <t>Net Uncollectible Gas Cost</t>
  </si>
  <si>
    <t>Margin Collected</t>
  </si>
  <si>
    <t>Gas Cost Collected</t>
  </si>
  <si>
    <t>Total Written Off</t>
  </si>
  <si>
    <t>Taxes &amp; Other Written Off</t>
  </si>
  <si>
    <t>Margin Written Off</t>
  </si>
  <si>
    <t>Gas Cost Written Off</t>
  </si>
  <si>
    <t>Line No.</t>
  </si>
  <si>
    <t>Page 6 of 6</t>
  </si>
  <si>
    <t>Public Authority</t>
  </si>
  <si>
    <t>Industrial</t>
  </si>
  <si>
    <t>Commercial</t>
  </si>
  <si>
    <t>Residential</t>
  </si>
  <si>
    <t>Refund by Class of Customer</t>
  </si>
  <si>
    <t>Carry-over to next GCA Refund</t>
  </si>
  <si>
    <t>Interest Accrued</t>
  </si>
  <si>
    <t>Customers Refund As Filed</t>
  </si>
  <si>
    <t>Refund Detail</t>
  </si>
  <si>
    <t>in the following manner:</t>
  </si>
  <si>
    <t>CERTIFICATE OF COMPLIANCE</t>
  </si>
  <si>
    <t>REFUND PLAN OF                                      )</t>
  </si>
  <si>
    <t>In the Matter of:</t>
  </si>
  <si>
    <t>KENTUCKY PUBLIC SERVICE COMMISSION</t>
  </si>
  <si>
    <t>BEFORE THE</t>
  </si>
  <si>
    <t>Exhibit E</t>
  </si>
  <si>
    <t>COMMONWEALTH OF KENTUCKY</t>
  </si>
  <si>
    <t>Refund</t>
  </si>
  <si>
    <t>Note: Volumes should tie to previous Exhibit D - Recoveries filings</t>
  </si>
  <si>
    <t>W:\Rate Administration\5-Jurisdictional Files\Tennessee\TN Pipeline Refund Workpapers\Refund running 2010 through 2012 files and filings</t>
  </si>
  <si>
    <t>Note: Robert is not with ElPaso anymore.</t>
  </si>
  <si>
    <t>Robert.Wilson@ElPaso.com</t>
  </si>
  <si>
    <t>(713) 420-3377</t>
  </si>
  <si>
    <t>TGP - Transportation Services</t>
  </si>
  <si>
    <t>Robert Wilson</t>
  </si>
  <si>
    <t>Thank you,</t>
  </si>
  <si>
    <t>If you have any questions, or need additional information, please do not hesitate to let me know. You can reach me at 713-420-3377.</t>
  </si>
  <si>
    <t xml:space="preserve">Thank you for the information. Here are the details on the refund we discussed: </t>
  </si>
  <si>
    <t>Joseph,</t>
  </si>
  <si>
    <t>Subject: RE: Bank Instructions</t>
  </si>
  <si>
    <t>To: Pedroncelli, Joseph W</t>
  </si>
  <si>
    <t>Sent: Monday, June 08, 2009 9:28 AM</t>
  </si>
  <si>
    <t xml:space="preserve">From: Wilson, Robert A [mailto:Robert.Wilson@ElPaso.com] </t>
  </si>
  <si>
    <t>/ MCF</t>
  </si>
  <si>
    <t>(Col. 2, line 31 + col. 1, line 35)</t>
  </si>
  <si>
    <t>Total Interruptible Sales Factor</t>
  </si>
  <si>
    <t>713-420-3721</t>
  </si>
  <si>
    <t>(Col. 2, line 31 + col. 1, line 33)</t>
  </si>
  <si>
    <t>Source: Raoul Singh El Paso Corporation</t>
  </si>
  <si>
    <t>Total Firm Sales Factor</t>
  </si>
  <si>
    <t>(Col. 2, line 29)</t>
  </si>
  <si>
    <t>Total Demand Interruptible Factor</t>
  </si>
  <si>
    <t>Victor</t>
  </si>
  <si>
    <t>(Col. 2, lines 29 - 30)</t>
  </si>
  <si>
    <t>Thanks,</t>
  </si>
  <si>
    <t>Total Demand Firm Factor</t>
  </si>
  <si>
    <t>When I average the last 12 months, I get a ¼ %. If I subtract out the ½ of 1%, I get a negative rate (see below). I don’t readily see the back up for the calculations Judy used in previous quarters. Should I apply 0% interest? If not, what should I apply?</t>
  </si>
  <si>
    <t>Commodity Factor</t>
  </si>
  <si>
    <t>in both the Federal Reserve Bulletin and the Federal Reserve Statistical Release.</t>
  </si>
  <si>
    <t>Demand Factor - Firm</t>
  </si>
  <si>
    <t>stated in the KPSC Order from Case No. 7157-KK. These monthly rates are reported</t>
  </si>
  <si>
    <t>Demand Factor - All</t>
  </si>
  <si>
    <t>immediately preceding 12-month period less ½ of 1% to cover the costs of refunding as</t>
  </si>
  <si>
    <t>At a rate equal to the average of the “3-Month Commercial Paper Rates” for the</t>
  </si>
  <si>
    <t>(See Exh. B, p. 6, col. 2, line 28)</t>
  </si>
  <si>
    <t>I am working on the May, 2011 GCA and specifically Exhibit E for Refunds. Our tariff reads that the interest rate is calculated as:</t>
  </si>
  <si>
    <t>All Volumes (excluding Transportation)</t>
  </si>
  <si>
    <t>I received the KPSC order authorizing our April, 2011 GCA rate change. I filed the related compliance tariffs in today’s mail. Thanks again for your help and guidance!</t>
  </si>
  <si>
    <t>(See Exh. B, p. 6, col. 3, line 28)</t>
  </si>
  <si>
    <t>Hello Leah!</t>
  </si>
  <si>
    <t>Firm Volumes (normalized)</t>
  </si>
  <si>
    <t>(1 - Demand Allocator - All)</t>
  </si>
  <si>
    <t>Subject: Interest on Refunds</t>
  </si>
  <si>
    <t>Demand Allocator - Firm</t>
  </si>
  <si>
    <t>To: Faulkner, Leah (PSC)</t>
  </si>
  <si>
    <t>(See Exh. B, p. 8, line 12)</t>
  </si>
  <si>
    <t>Sent: Tuesday, March 22, 2011 4:00 PM</t>
  </si>
  <si>
    <t>Demand Allocator - All</t>
  </si>
  <si>
    <t xml:space="preserve">From: Edwards, Victor [mailto:Victor.Edwards@atmosenergy.com] </t>
  </si>
  <si>
    <t>--------------------------------------------------------------------------------</t>
  </si>
  <si>
    <t>Refund Calculation</t>
  </si>
  <si>
    <t xml:space="preserve">I know I've seen others use zero for the interest rate as well. </t>
  </si>
  <si>
    <t>Interest (Line 14 x Line 5)</t>
  </si>
  <si>
    <t>Total (w/o interest)</t>
  </si>
  <si>
    <t>Balance to be Refunded</t>
  </si>
  <si>
    <t>Victor, looking back, I also was not able to determine how Judy calculated the interest rate she used. I then went to LG&amp;E's most recent GCA application, and this is what they said:</t>
  </si>
  <si>
    <t>(3)</t>
  </si>
  <si>
    <t>(2)</t>
  </si>
  <si>
    <t>(1)</t>
  </si>
  <si>
    <t>Less: Costs</t>
  </si>
  <si>
    <t>preceding 12-month period less 1/2 of 1% to cover the costs of refunding.</t>
  </si>
  <si>
    <t>Average of the 3-Month Commercial Paper Rates for the immediately</t>
  </si>
  <si>
    <t>Amount to flow-through</t>
  </si>
  <si>
    <t>Less:  amount related to specific end users</t>
  </si>
  <si>
    <t>AMOUNT</t>
  </si>
  <si>
    <t>Amounts Reported:</t>
  </si>
  <si>
    <t>(RF)</t>
  </si>
  <si>
    <t>3 Month Commercial Paper Rates</t>
  </si>
  <si>
    <t>FT-A  Contract #</t>
  </si>
  <si>
    <t>Zone 2 to Zone 4</t>
  </si>
  <si>
    <t>Total Zone 2 to Zone 4</t>
  </si>
  <si>
    <t>2 to Zone 4</t>
  </si>
  <si>
    <t>41</t>
  </si>
  <si>
    <t>http://www.federalreserve.gov/releases/h15/data/Monthly/H15_NFCP_M3.txt</t>
  </si>
  <si>
    <t>WP-E.1</t>
  </si>
  <si>
    <t>ATMOS ENERGY CORPORATION             )</t>
  </si>
  <si>
    <t>Tennessee Gas Pipeline Rate Case Refund, Docket No. RP11-1566</t>
  </si>
  <si>
    <t>“During the 1990’s, Tennessee Gas Pipeline (TGP) collected a PCB surcharge from our customers to aide in PCB cleanup expenses. The end result is that there is a surcharge overage; therefore, the customers that TGP collected surcharges from are entitled to</t>
  </si>
  <si>
    <t>In the 1990’s TGP transported natural gas for and collected PCB surcharges from Atmos Energy Corporation: Kentucky, Louisiana, and Tennessee. Therefore, these three entities are entitled to a refund in accordance with TGP’s PCB Settlement. Atmos Energy Co</t>
  </si>
  <si>
    <t xml:space="preserve"> </t>
  </si>
  <si>
    <t>Chevron Natural Gas, Inc.</t>
  </si>
  <si>
    <t>EGC</t>
  </si>
  <si>
    <t>EGC Recovery</t>
  </si>
  <si>
    <t>Total Zone 1 to 2</t>
  </si>
  <si>
    <t>We hereby certify that the refund directed to be made by Order in Case No. 2015-00000 has been completed</t>
  </si>
  <si>
    <t>Carryover from Case No. 2015-00000</t>
  </si>
  <si>
    <t>Case No. 2016-00129</t>
  </si>
  <si>
    <t>Simple Margin / Distribution Charge (per Case No. 2015-00343)</t>
  </si>
  <si>
    <t>STF Contract #</t>
  </si>
  <si>
    <t>Zone 3 to Zone 3</t>
  </si>
  <si>
    <t>Total Zone 3 to Zone 3</t>
  </si>
  <si>
    <t>Section 4.2 - STF</t>
  </si>
  <si>
    <t>TGT</t>
  </si>
  <si>
    <t>TGP</t>
  </si>
  <si>
    <t>TL</t>
  </si>
  <si>
    <t>BTU Factor</t>
  </si>
  <si>
    <t xml:space="preserve">Over-Refunded Amount of Pipeline Refunds </t>
  </si>
  <si>
    <t>Prior Year Adjustment</t>
  </si>
  <si>
    <t>Distribution Charge (per Case No. 2018-00281)</t>
  </si>
  <si>
    <t>2021-00250</t>
  </si>
  <si>
    <t>2021-00366</t>
  </si>
  <si>
    <t>The Company believes prices are increasing and prices for the quarter ending January 31, 2022 will settle at $5.277 per MMBTU (based on the average of the past ten days) for the period that the GCA is to become effective.</t>
  </si>
  <si>
    <t>For the Quarter ending  January - 2022</t>
  </si>
  <si>
    <t>May, 2021</t>
  </si>
  <si>
    <t>June, 2021</t>
  </si>
  <si>
    <t>July, 2021</t>
  </si>
  <si>
    <t>The Gas Supply Department reviewed the NYMEX futures close prices for the quarter of November 2021 through January 2022 during the period September 13 through September 24,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</si>
</sst>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000_);\(#,##0.0000\)"/>
    <numFmt numFmtId="166" formatCode="&quot;$&quot;#,##0.0000_);\(&quot;$&quot;#,##0.0000\)"/>
    <numFmt numFmtId="167" formatCode="0.0%"/>
    <numFmt numFmtId="168" formatCode="#,##0.0000;[Red]#,##0.0000"/>
    <numFmt numFmtId="169" formatCode="#,##0.00;[Red]#,##0.00"/>
    <numFmt numFmtId="170" formatCode="[$-409]mmm\-yy;@"/>
    <numFmt numFmtId="171" formatCode="0.0000"/>
    <numFmt numFmtId="172" formatCode=";;;"/>
    <numFmt numFmtId="173" formatCode="0.0000_)"/>
    <numFmt numFmtId="174" formatCode="_(&quot;$&quot;* #,##0.0000_);_(&quot;$&quot;* \(#,##0.0000\);_(&quot;$&quot;* &quot;-&quot;??_);_(@_)"/>
    <numFmt numFmtId="175" formatCode="0_)"/>
    <numFmt numFmtId="176" formatCode="_(* #,##0.0000_);_(* \(#,##0.0000\);_(* &quot;-&quot;??_);_(@_)"/>
    <numFmt numFmtId="177" formatCode="_(* #,##0_);_(* \(#,##0\);_(* &quot;-&quot;??_);_(@_)"/>
    <numFmt numFmtId="178" formatCode="mm/dd/yy_)"/>
    <numFmt numFmtId="179" formatCode="#,##0.0000_);[Red]\(#,##0.0000\)"/>
    <numFmt numFmtId="180" formatCode="_(&quot;$&quot;* #,##0.000_);_(&quot;$&quot;* \(#,##0.000\);_(&quot;$&quot;* &quot;-&quot;??_);_(@_)"/>
    <numFmt numFmtId="181" formatCode="_(&quot;$&quot;* #,##0_);_(&quot;$&quot;* \(#,##0\);_(&quot;$&quot;* &quot;-&quot;??_);_(@_)"/>
    <numFmt numFmtId="182" formatCode="[$-409]mmmm\-yy;@"/>
    <numFmt numFmtId="183" formatCode="[$-409]d\-mmm;@"/>
    <numFmt numFmtId="184" formatCode="&quot;$&quot;#,##0.000_);\(&quot;$&quot;#,##0.000\)"/>
    <numFmt numFmtId="185" formatCode="#,##0.000_);\(#,##0.000\)"/>
    <numFmt numFmtId="186" formatCode="mm/dd/yy;@"/>
    <numFmt numFmtId="187" formatCode="mmm\-yy_)"/>
    <numFmt numFmtId="188" formatCode="&quot;For the Three Months Ended &quot;mmmm\ yyyy"/>
    <numFmt numFmtId="189" formatCode="#,##0.0000000000_);\(#,##0.0000000000\)"/>
    <numFmt numFmtId="190" formatCode="_(* #,##0.0_);_(* \(#,##0.0\);_(* &quot;-&quot;??_);_(@_)"/>
    <numFmt numFmtId="191" formatCode="#,##0.0_);\(#,##0.0\)"/>
    <numFmt numFmtId="192" formatCode="&quot;$&quot;#,##0.000000_);\(&quot;$&quot;#,##0.000000\)"/>
    <numFmt numFmtId="193" formatCode="[$-F800]dddd\,\ mmmm\ dd\,\ yyyy"/>
    <numFmt numFmtId="194" formatCode="_(* #,##0.000_);_(* \(#,##0.000\);_(* &quot;-&quot;??_);_(@_)"/>
    <numFmt numFmtId="195" formatCode="&quot;$&quot;#,##0.0000"/>
    <numFmt numFmtId="196" formatCode="###,000"/>
    <numFmt numFmtId="197" formatCode="0.000%"/>
    <numFmt numFmtId="198" formatCode="_(* #,##0.0_);_(* \(#,##0.0\);&quot;&quot;;_(@_)"/>
    <numFmt numFmtId="199" formatCode="0.00_)"/>
    <numFmt numFmtId="200" formatCode="[Blue]#,##0,_);[Red]\(#,##0,\)"/>
  </numFmts>
  <fonts count="1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SWISS"/>
    </font>
    <font>
      <sz val="10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sz val="8"/>
      <color indexed="81"/>
      <name val="Tahoma"/>
      <family val="2"/>
    </font>
    <font>
      <u val="singleAccounting"/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4"/>
      <name val="Arial"/>
      <family val="2"/>
    </font>
    <font>
      <b/>
      <sz val="8"/>
      <color indexed="81"/>
      <name val="Tahoma"/>
      <family val="2"/>
    </font>
    <font>
      <sz val="11"/>
      <color indexed="56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u val="singleAccounting"/>
      <sz val="10"/>
      <color indexed="12"/>
      <name val="Arial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indexed="10"/>
      <name val="Courier"/>
      <family val="3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12"/>
      <name val="Arial MT"/>
    </font>
    <font>
      <b/>
      <sz val="11"/>
      <name val="Arial"/>
      <family val="2"/>
    </font>
    <font>
      <u/>
      <sz val="11"/>
      <name val="Arial"/>
      <family val="2"/>
    </font>
    <font>
      <u val="double"/>
      <sz val="11"/>
      <name val="Arial"/>
      <family val="2"/>
    </font>
    <font>
      <vertAlign val="superscript"/>
      <sz val="11"/>
      <name val="Arial"/>
      <family val="2"/>
    </font>
    <font>
      <b/>
      <sz val="10"/>
      <color indexed="8"/>
      <name val="Arial"/>
      <family val="2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</font>
    <font>
      <b/>
      <sz val="11"/>
      <color indexed="18"/>
      <name val="Arial"/>
      <family val="2"/>
    </font>
    <font>
      <u/>
      <sz val="8.6999999999999993"/>
      <color indexed="12"/>
      <name val="SWISS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12"/>
      <name val="Arial"/>
      <family val="2"/>
    </font>
    <font>
      <sz val="10"/>
      <color rgb="FF0000FF"/>
      <name val="Arial"/>
      <family val="2"/>
    </font>
    <font>
      <sz val="12"/>
      <color rgb="FF0000FF"/>
      <name val="Times New Roman"/>
      <family val="1"/>
    </font>
    <font>
      <sz val="10"/>
      <color rgb="FF0000FF"/>
      <name val="SWISS"/>
    </font>
    <font>
      <sz val="11"/>
      <color rgb="FF0000FF"/>
      <name val="Arial"/>
      <family val="2"/>
    </font>
    <font>
      <sz val="12"/>
      <color rgb="FF0000FF"/>
      <name val="Arial MT"/>
    </font>
    <font>
      <sz val="11"/>
      <color rgb="FF000000"/>
      <name val="Arial"/>
      <family val="2"/>
    </font>
    <font>
      <b/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1"/>
      <color theme="2" tint="-0.749992370372631"/>
      <name val="Arial"/>
      <family val="2"/>
    </font>
    <font>
      <u/>
      <sz val="11"/>
      <color rgb="FF0000FF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MT"/>
      <family val="2"/>
    </font>
    <font>
      <sz val="10"/>
      <color indexed="18"/>
      <name val="Arial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2"/>
      <name val="Tms Rmn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ms Rmn"/>
    </font>
    <font>
      <sz val="12"/>
      <color indexed="62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rgb="FFDBE5F1"/>
      <name val="Verdana"/>
      <family val="2"/>
    </font>
    <font>
      <sz val="12"/>
      <color indexed="13"/>
      <name val="Tms Rmn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2"/>
      <name val="新細明體"/>
      <family val="1"/>
      <charset val="136"/>
    </font>
  </fonts>
  <fills count="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gradientFill degree="90">
        <stop position="0">
          <color rgb="FFF7F7F7"/>
        </stop>
        <stop position="1">
          <color rgb="FFFCFCFC"/>
        </stop>
      </gradient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13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>
      <alignment horizontal="left" vertical="center" indent="1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4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164" fontId="5" fillId="0" borderId="0"/>
    <xf numFmtId="164" fontId="5" fillId="0" borderId="0"/>
    <xf numFmtId="0" fontId="52" fillId="0" borderId="0" applyNumberFormat="0" applyFill="0" applyBorder="0" applyAlignment="0" applyProtection="0">
      <alignment vertical="top"/>
      <protection locked="0"/>
    </xf>
    <xf numFmtId="43" fontId="53" fillId="0" borderId="0" applyFont="0" applyFill="0" applyBorder="0" applyAlignment="0" applyProtection="0"/>
    <xf numFmtId="0" fontId="54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5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>
      <alignment vertical="top"/>
      <protection locked="0"/>
    </xf>
    <xf numFmtId="43" fontId="53" fillId="0" borderId="0" applyFont="0" applyFill="0" applyBorder="0" applyAlignment="0" applyProtection="0"/>
    <xf numFmtId="0" fontId="1" fillId="0" borderId="0">
      <alignment vertical="center"/>
    </xf>
    <xf numFmtId="0" fontId="56" fillId="0" borderId="0"/>
    <xf numFmtId="4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>
      <alignment vertical="center"/>
    </xf>
    <xf numFmtId="0" fontId="57" fillId="0" borderId="0"/>
    <xf numFmtId="164" fontId="4" fillId="0" borderId="0">
      <alignment horizontal="left" vertical="center" indent="1"/>
    </xf>
    <xf numFmtId="0" fontId="53" fillId="0" borderId="0"/>
    <xf numFmtId="0" fontId="4" fillId="0" borderId="0">
      <alignment horizontal="left" vertical="center" indent="1"/>
    </xf>
    <xf numFmtId="0" fontId="41" fillId="0" borderId="0" applyNumberFormat="0" applyFill="0" applyBorder="0" applyAlignment="0" applyProtection="0">
      <alignment vertical="top"/>
      <protection locked="0"/>
    </xf>
    <xf numFmtId="43" fontId="5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center"/>
    </xf>
    <xf numFmtId="9" fontId="53" fillId="0" borderId="0" applyFont="0" applyFill="0" applyBorder="0" applyAlignment="0" applyProtection="0"/>
    <xf numFmtId="0" fontId="59" fillId="0" borderId="0"/>
    <xf numFmtId="0" fontId="28" fillId="0" borderId="0"/>
    <xf numFmtId="0" fontId="68" fillId="0" borderId="0" applyNumberFormat="0" applyFill="0" applyBorder="0" applyAlignment="0" applyProtection="0"/>
    <xf numFmtId="0" fontId="69" fillId="0" borderId="17" applyNumberFormat="0" applyFont="0" applyFill="0" applyAlignment="0" applyProtection="0"/>
    <xf numFmtId="196" fontId="70" fillId="0" borderId="18" applyNumberFormat="0" applyProtection="0">
      <alignment horizontal="right" vertical="center"/>
    </xf>
    <xf numFmtId="196" fontId="71" fillId="0" borderId="19" applyNumberFormat="0" applyProtection="0">
      <alignment horizontal="right" vertical="center"/>
    </xf>
    <xf numFmtId="0" fontId="71" fillId="5" borderId="17" applyNumberFormat="0" applyAlignment="0" applyProtection="0">
      <alignment horizontal="left" vertical="center" indent="1"/>
    </xf>
    <xf numFmtId="0" fontId="72" fillId="6" borderId="19" applyNumberFormat="0" applyAlignment="0" applyProtection="0">
      <alignment horizontal="left" vertical="center" indent="1"/>
    </xf>
    <xf numFmtId="0" fontId="72" fillId="6" borderId="19" applyNumberFormat="0" applyAlignment="0" applyProtection="0">
      <alignment horizontal="left" vertical="center" indent="1"/>
    </xf>
    <xf numFmtId="0" fontId="73" fillId="0" borderId="20" applyNumberFormat="0" applyFill="0" applyBorder="0" applyAlignment="0" applyProtection="0"/>
    <xf numFmtId="196" fontId="74" fillId="7" borderId="21" applyNumberFormat="0" applyBorder="0" applyAlignment="0" applyProtection="0">
      <alignment horizontal="right" vertical="center" indent="1"/>
    </xf>
    <xf numFmtId="196" fontId="75" fillId="8" borderId="21" applyNumberFormat="0" applyBorder="0" applyAlignment="0" applyProtection="0">
      <alignment horizontal="right" vertical="center" indent="1"/>
    </xf>
    <xf numFmtId="196" fontId="75" fillId="9" borderId="21" applyNumberFormat="0" applyBorder="0" applyAlignment="0" applyProtection="0">
      <alignment horizontal="right" vertical="center" indent="1"/>
    </xf>
    <xf numFmtId="196" fontId="76" fillId="10" borderId="21" applyNumberFormat="0" applyBorder="0" applyAlignment="0" applyProtection="0">
      <alignment horizontal="right" vertical="center" indent="1"/>
    </xf>
    <xf numFmtId="196" fontId="76" fillId="11" borderId="21" applyNumberFormat="0" applyBorder="0" applyAlignment="0" applyProtection="0">
      <alignment horizontal="right" vertical="center" indent="1"/>
    </xf>
    <xf numFmtId="196" fontId="76" fillId="12" borderId="21" applyNumberFormat="0" applyBorder="0" applyAlignment="0" applyProtection="0">
      <alignment horizontal="right" vertical="center" indent="1"/>
    </xf>
    <xf numFmtId="196" fontId="77" fillId="13" borderId="21" applyNumberFormat="0" applyBorder="0" applyAlignment="0" applyProtection="0">
      <alignment horizontal="right" vertical="center" indent="1"/>
    </xf>
    <xf numFmtId="196" fontId="77" fillId="14" borderId="21" applyNumberFormat="0" applyBorder="0" applyAlignment="0" applyProtection="0">
      <alignment horizontal="right" vertical="center" indent="1"/>
    </xf>
    <xf numFmtId="196" fontId="77" fillId="15" borderId="21" applyNumberFormat="0" applyBorder="0" applyAlignment="0" applyProtection="0">
      <alignment horizontal="right" vertical="center" indent="1"/>
    </xf>
    <xf numFmtId="0" fontId="72" fillId="16" borderId="17" applyNumberFormat="0" applyAlignment="0" applyProtection="0">
      <alignment horizontal="left" vertical="center" indent="1"/>
    </xf>
    <xf numFmtId="0" fontId="72" fillId="17" borderId="17" applyNumberFormat="0" applyAlignment="0" applyProtection="0">
      <alignment horizontal="left" vertical="center" indent="1"/>
    </xf>
    <xf numFmtId="0" fontId="72" fillId="18" borderId="17" applyNumberFormat="0" applyAlignment="0" applyProtection="0">
      <alignment horizontal="left" vertical="center" indent="1"/>
    </xf>
    <xf numFmtId="0" fontId="72" fillId="19" borderId="17" applyNumberFormat="0" applyAlignment="0" applyProtection="0">
      <alignment horizontal="left" vertical="center" indent="1"/>
    </xf>
    <xf numFmtId="0" fontId="72" fillId="20" borderId="19" applyNumberFormat="0" applyAlignment="0" applyProtection="0">
      <alignment horizontal="left" vertical="center" indent="1"/>
    </xf>
    <xf numFmtId="196" fontId="70" fillId="19" borderId="18" applyNumberFormat="0" applyBorder="0" applyProtection="0">
      <alignment horizontal="right" vertical="center"/>
    </xf>
    <xf numFmtId="196" fontId="71" fillId="19" borderId="19" applyNumberFormat="0" applyBorder="0" applyProtection="0">
      <alignment horizontal="right" vertical="center"/>
    </xf>
    <xf numFmtId="196" fontId="70" fillId="21" borderId="17" applyNumberFormat="0" applyAlignment="0" applyProtection="0">
      <alignment horizontal="left" vertical="center" indent="1"/>
    </xf>
    <xf numFmtId="0" fontId="71" fillId="5" borderId="19" applyNumberFormat="0" applyAlignment="0" applyProtection="0">
      <alignment horizontal="left" vertical="center" indent="1"/>
    </xf>
    <xf numFmtId="0" fontId="72" fillId="20" borderId="19" applyNumberFormat="0" applyAlignment="0" applyProtection="0">
      <alignment horizontal="left" vertical="center" indent="1"/>
    </xf>
    <xf numFmtId="196" fontId="71" fillId="20" borderId="19" applyNumberFormat="0" applyProtection="0">
      <alignment horizontal="right" vertical="center"/>
    </xf>
    <xf numFmtId="0" fontId="28" fillId="0" borderId="0"/>
    <xf numFmtId="0" fontId="28" fillId="0" borderId="0"/>
    <xf numFmtId="0" fontId="1" fillId="0" borderId="0"/>
    <xf numFmtId="44" fontId="53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4" borderId="0" applyNumberFormat="0" applyBorder="0" applyAlignment="0" applyProtection="0"/>
    <xf numFmtId="0" fontId="81" fillId="26" borderId="0" applyNumberFormat="0" applyBorder="0" applyAlignment="0" applyProtection="0"/>
    <xf numFmtId="0" fontId="81" fillId="23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6" borderId="0" applyNumberFormat="0" applyBorder="0" applyAlignment="0" applyProtection="0"/>
    <xf numFmtId="0" fontId="81" fillId="24" borderId="0" applyNumberFormat="0" applyBorder="0" applyAlignment="0" applyProtection="0"/>
    <xf numFmtId="0" fontId="82" fillId="26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28" borderId="0" applyNumberFormat="0" applyBorder="0" applyAlignment="0" applyProtection="0"/>
    <xf numFmtId="0" fontId="82" fillId="26" borderId="0" applyNumberFormat="0" applyBorder="0" applyAlignment="0" applyProtection="0"/>
    <xf numFmtId="0" fontId="82" fillId="23" borderId="0" applyNumberFormat="0" applyBorder="0" applyAlignment="0" applyProtection="0"/>
    <xf numFmtId="0" fontId="83" fillId="0" borderId="0"/>
    <xf numFmtId="0" fontId="82" fillId="31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2" fillId="34" borderId="0" applyNumberFormat="0" applyBorder="0" applyAlignment="0" applyProtection="0"/>
    <xf numFmtId="3" fontId="84" fillId="35" borderId="0" applyBorder="0">
      <alignment horizontal="right"/>
      <protection locked="0"/>
    </xf>
    <xf numFmtId="0" fontId="85" fillId="36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35" borderId="22" applyNumberFormat="0" applyAlignment="0" applyProtection="0"/>
    <xf numFmtId="0" fontId="88" fillId="37" borderId="23" applyNumberFormat="0" applyAlignment="0" applyProtection="0"/>
    <xf numFmtId="0" fontId="89" fillId="38" borderId="0">
      <alignment horizontal="left"/>
    </xf>
    <xf numFmtId="0" fontId="90" fillId="38" borderId="0">
      <alignment horizontal="right"/>
    </xf>
    <xf numFmtId="0" fontId="91" fillId="35" borderId="0">
      <alignment horizontal="center"/>
    </xf>
    <xf numFmtId="0" fontId="90" fillId="38" borderId="0">
      <alignment horizontal="right"/>
    </xf>
    <xf numFmtId="0" fontId="92" fillId="35" borderId="0">
      <alignment horizontal="left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53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24"/>
    <xf numFmtId="0" fontId="10" fillId="0" borderId="0" applyNumberFormat="0">
      <protection locked="0"/>
    </xf>
    <xf numFmtId="0" fontId="93" fillId="0" borderId="0" applyNumberFormat="0" applyFill="0" applyBorder="0" applyAlignment="0" applyProtection="0"/>
    <xf numFmtId="0" fontId="94" fillId="26" borderId="0" applyNumberFormat="0" applyBorder="0" applyAlignment="0" applyProtection="0"/>
    <xf numFmtId="38" fontId="10" fillId="2" borderId="0" applyNumberFormat="0" applyBorder="0" applyAlignment="0" applyProtection="0"/>
    <xf numFmtId="0" fontId="11" fillId="0" borderId="16" applyNumberFormat="0" applyAlignment="0" applyProtection="0">
      <alignment horizontal="left" vertical="center"/>
    </xf>
    <xf numFmtId="0" fontId="11" fillId="0" borderId="6">
      <alignment horizontal="left" vertical="center"/>
    </xf>
    <xf numFmtId="0" fontId="95" fillId="0" borderId="25" applyNumberFormat="0" applyFill="0" applyAlignment="0" applyProtection="0"/>
    <xf numFmtId="0" fontId="96" fillId="0" borderId="26" applyNumberFormat="0" applyFill="0" applyAlignment="0" applyProtection="0"/>
    <xf numFmtId="0" fontId="97" fillId="0" borderId="27" applyNumberFormat="0" applyFill="0" applyAlignment="0" applyProtection="0"/>
    <xf numFmtId="0" fontId="97" fillId="0" borderId="0" applyNumberFormat="0" applyFill="0" applyBorder="0" applyAlignment="0" applyProtection="0"/>
    <xf numFmtId="10" fontId="10" fillId="39" borderId="15" applyNumberFormat="0" applyBorder="0" applyAlignment="0" applyProtection="0"/>
    <xf numFmtId="0" fontId="98" fillId="27" borderId="22" applyNumberFormat="0" applyAlignment="0" applyProtection="0"/>
    <xf numFmtId="41" fontId="60" fillId="0" borderId="0">
      <alignment horizontal="left"/>
    </xf>
    <xf numFmtId="0" fontId="99" fillId="40" borderId="24"/>
    <xf numFmtId="0" fontId="89" fillId="38" borderId="0">
      <alignment horizontal="left"/>
    </xf>
    <xf numFmtId="0" fontId="47" fillId="35" borderId="0">
      <alignment horizontal="left"/>
    </xf>
    <xf numFmtId="0" fontId="100" fillId="0" borderId="28" applyNumberFormat="0" applyFill="0" applyAlignment="0" applyProtection="0"/>
    <xf numFmtId="0" fontId="101" fillId="27" borderId="0" applyNumberFormat="0" applyBorder="0" applyAlignment="0" applyProtection="0"/>
    <xf numFmtId="37" fontId="102" fillId="0" borderId="0"/>
    <xf numFmtId="3" fontId="10" fillId="2" borderId="0" applyNumberFormat="0"/>
    <xf numFmtId="199" fontId="10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3" fillId="0" borderId="0"/>
    <xf numFmtId="0" fontId="1" fillId="24" borderId="29" applyNumberFormat="0" applyFont="0" applyAlignment="0" applyProtection="0"/>
    <xf numFmtId="43" fontId="105" fillId="0" borderId="0"/>
    <xf numFmtId="200" fontId="106" fillId="0" borderId="0"/>
    <xf numFmtId="0" fontId="107" fillId="35" borderId="30" applyNumberFormat="0" applyAlignment="0" applyProtection="0"/>
    <xf numFmtId="40" fontId="108" fillId="41" borderId="0">
      <alignment horizontal="right"/>
    </xf>
    <xf numFmtId="0" fontId="109" fillId="41" borderId="0">
      <alignment horizontal="right"/>
    </xf>
    <xf numFmtId="0" fontId="110" fillId="41" borderId="2"/>
    <xf numFmtId="0" fontId="110" fillId="0" borderId="0" applyBorder="0">
      <alignment horizontal="centerContinuous"/>
    </xf>
    <xf numFmtId="0" fontId="111" fillId="0" borderId="0" applyBorder="0">
      <alignment horizontal="centerContinuous"/>
    </xf>
    <xf numFmtId="10" fontId="1" fillId="0" borderId="0" applyFont="0" applyFill="0" applyBorder="0" applyAlignment="0" applyProtection="0"/>
    <xf numFmtId="0" fontId="112" fillId="0" borderId="0" applyNumberFormat="0" applyFont="0" applyFill="0" applyBorder="0" applyAlignment="0" applyProtection="0">
      <alignment horizontal="left"/>
    </xf>
    <xf numFmtId="15" fontId="112" fillId="0" borderId="0" applyFont="0" applyFill="0" applyBorder="0" applyAlignment="0" applyProtection="0"/>
    <xf numFmtId="4" fontId="112" fillId="0" borderId="0" applyFont="0" applyFill="0" applyBorder="0" applyAlignment="0" applyProtection="0"/>
    <xf numFmtId="0" fontId="113" fillId="0" borderId="14">
      <alignment horizontal="center"/>
    </xf>
    <xf numFmtId="3" fontId="112" fillId="0" borderId="0" applyFont="0" applyFill="0" applyBorder="0" applyAlignment="0" applyProtection="0"/>
    <xf numFmtId="0" fontId="112" fillId="42" borderId="0" applyNumberFormat="0" applyFont="0" applyBorder="0" applyAlignment="0" applyProtection="0"/>
    <xf numFmtId="0" fontId="47" fillId="27" borderId="0">
      <alignment horizontal="center"/>
    </xf>
    <xf numFmtId="49" fontId="67" fillId="35" borderId="0">
      <alignment horizontal="center"/>
    </xf>
    <xf numFmtId="0" fontId="86" fillId="0" borderId="0"/>
    <xf numFmtId="0" fontId="86" fillId="0" borderId="0"/>
    <xf numFmtId="0" fontId="90" fillId="38" borderId="0">
      <alignment horizontal="center"/>
    </xf>
    <xf numFmtId="0" fontId="90" fillId="38" borderId="0">
      <alignment horizontal="centerContinuous"/>
    </xf>
    <xf numFmtId="0" fontId="114" fillId="35" borderId="0">
      <alignment horizontal="left"/>
    </xf>
    <xf numFmtId="49" fontId="114" fillId="35" borderId="0">
      <alignment horizontal="center"/>
    </xf>
    <xf numFmtId="0" fontId="89" fillId="38" borderId="0">
      <alignment horizontal="left"/>
    </xf>
    <xf numFmtId="49" fontId="114" fillId="35" borderId="0">
      <alignment horizontal="left"/>
    </xf>
    <xf numFmtId="0" fontId="89" fillId="38" borderId="0">
      <alignment horizontal="centerContinuous"/>
    </xf>
    <xf numFmtId="0" fontId="89" fillId="38" borderId="0">
      <alignment horizontal="right"/>
    </xf>
    <xf numFmtId="49" fontId="47" fillId="35" borderId="0">
      <alignment horizontal="left"/>
    </xf>
    <xf numFmtId="0" fontId="90" fillId="38" borderId="0">
      <alignment horizontal="right"/>
    </xf>
    <xf numFmtId="0" fontId="114" fillId="25" borderId="0">
      <alignment horizontal="center"/>
    </xf>
    <xf numFmtId="0" fontId="115" fillId="25" borderId="0">
      <alignment horizontal="center"/>
    </xf>
    <xf numFmtId="196" fontId="116" fillId="21" borderId="0" applyNumberFormat="0" applyAlignment="0" applyProtection="0">
      <alignment horizontal="left" vertical="center" indent="1"/>
    </xf>
    <xf numFmtId="0" fontId="69" fillId="0" borderId="31" applyNumberFormat="0" applyFont="0" applyFill="0" applyAlignment="0" applyProtection="0"/>
    <xf numFmtId="196" fontId="70" fillId="21" borderId="17" applyNumberFormat="0" applyAlignment="0" applyProtection="0">
      <alignment horizontal="left" vertical="center" indent="1"/>
    </xf>
    <xf numFmtId="0" fontId="72" fillId="43" borderId="32" applyNumberFormat="0" applyAlignment="0" applyProtection="0">
      <alignment horizontal="left" vertical="center" indent="1"/>
    </xf>
    <xf numFmtId="0" fontId="72" fillId="44" borderId="32" applyNumberFormat="0" applyAlignment="0" applyProtection="0">
      <alignment horizontal="left" vertical="center" indent="1"/>
    </xf>
    <xf numFmtId="196" fontId="70" fillId="0" borderId="18" applyNumberFormat="0" applyFill="0" applyBorder="0" applyAlignment="0" applyProtection="0">
      <alignment horizontal="right" vertical="center"/>
    </xf>
    <xf numFmtId="0" fontId="86" fillId="0" borderId="24"/>
    <xf numFmtId="0" fontId="86" fillId="0" borderId="24"/>
    <xf numFmtId="0" fontId="117" fillId="38" borderId="0"/>
    <xf numFmtId="0" fontId="117" fillId="38" borderId="0"/>
    <xf numFmtId="0" fontId="118" fillId="0" borderId="0" applyNumberFormat="0" applyFill="0" applyBorder="0" applyAlignment="0" applyProtection="0"/>
    <xf numFmtId="0" fontId="119" fillId="0" borderId="33" applyNumberFormat="0" applyFill="0" applyAlignment="0" applyProtection="0"/>
    <xf numFmtId="0" fontId="99" fillId="0" borderId="34"/>
    <xf numFmtId="0" fontId="99" fillId="0" borderId="34"/>
    <xf numFmtId="0" fontId="99" fillId="0" borderId="24"/>
    <xf numFmtId="0" fontId="99" fillId="0" borderId="24"/>
    <xf numFmtId="0" fontId="120" fillId="35" borderId="0">
      <alignment horizontal="center"/>
    </xf>
    <xf numFmtId="0" fontId="100" fillId="0" borderId="0" applyNumberFormat="0" applyFill="0" applyBorder="0" applyAlignment="0" applyProtection="0"/>
    <xf numFmtId="0" fontId="121" fillId="0" borderId="0"/>
  </cellStyleXfs>
  <cellXfs count="607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quotePrefix="1" applyAlignment="1">
      <alignment horizontal="center"/>
    </xf>
    <xf numFmtId="37" fontId="1" fillId="0" borderId="0" xfId="1" applyNumberFormat="1"/>
    <xf numFmtId="165" fontId="1" fillId="0" borderId="1" xfId="1" applyNumberFormat="1" applyFill="1" applyBorder="1"/>
    <xf numFmtId="0" fontId="1" fillId="0" borderId="0" xfId="1" applyFont="1" applyBorder="1"/>
    <xf numFmtId="165" fontId="1" fillId="0" borderId="0" xfId="1" applyNumberFormat="1"/>
    <xf numFmtId="0" fontId="1" fillId="0" borderId="0" xfId="1" applyAlignment="1">
      <alignment horizontal="left" indent="1"/>
    </xf>
    <xf numFmtId="0" fontId="9" fillId="0" borderId="0" xfId="1" applyFont="1" applyAlignment="1">
      <alignment horizontal="left"/>
    </xf>
    <xf numFmtId="165" fontId="1" fillId="0" borderId="1" xfId="1" applyNumberFormat="1" applyBorder="1"/>
    <xf numFmtId="165" fontId="3" fillId="0" borderId="1" xfId="1" applyNumberFormat="1" applyFont="1" applyFill="1" applyBorder="1"/>
    <xf numFmtId="0" fontId="1" fillId="0" borderId="0" xfId="1" applyAlignment="1">
      <alignment horizontal="left" indent="2"/>
    </xf>
    <xf numFmtId="165" fontId="1" fillId="0" borderId="0" xfId="1" applyNumberFormat="1" applyFill="1"/>
    <xf numFmtId="0" fontId="1" fillId="0" borderId="0" xfId="1" applyAlignment="1">
      <alignment horizontal="left" indent="3"/>
    </xf>
    <xf numFmtId="0" fontId="3" fillId="0" borderId="0" xfId="6"/>
    <xf numFmtId="0" fontId="8" fillId="0" borderId="0" xfId="1" applyFont="1" applyBorder="1"/>
    <xf numFmtId="0" fontId="1" fillId="0" borderId="0" xfId="1" quotePrefix="1" applyFill="1" applyAlignment="1">
      <alignment horizontal="center"/>
    </xf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1" fillId="0" borderId="0" xfId="1" applyAlignment="1">
      <alignment horizontal="right"/>
    </xf>
    <xf numFmtId="49" fontId="7" fillId="0" borderId="1" xfId="1" applyNumberFormat="1" applyFont="1" applyBorder="1"/>
    <xf numFmtId="0" fontId="7" fillId="0" borderId="1" xfId="1" applyNumberFormat="1" applyFont="1" applyBorder="1"/>
    <xf numFmtId="0" fontId="1" fillId="0" borderId="0" xfId="1" applyBorder="1"/>
    <xf numFmtId="0" fontId="1" fillId="3" borderId="1" xfId="1" applyFill="1" applyBorder="1"/>
    <xf numFmtId="14" fontId="1" fillId="3" borderId="1" xfId="1" applyNumberFormat="1" applyFill="1" applyBorder="1"/>
    <xf numFmtId="49" fontId="1" fillId="3" borderId="1" xfId="1" applyNumberFormat="1" applyFill="1" applyBorder="1"/>
    <xf numFmtId="0" fontId="1" fillId="3" borderId="0" xfId="1" applyFill="1" applyBorder="1"/>
    <xf numFmtId="171" fontId="1" fillId="3" borderId="0" xfId="1" applyNumberFormat="1" applyFill="1" applyBorder="1"/>
    <xf numFmtId="14" fontId="1" fillId="3" borderId="0" xfId="1" applyNumberFormat="1" applyFill="1"/>
    <xf numFmtId="49" fontId="1" fillId="3" borderId="0" xfId="1" applyNumberFormat="1" applyFill="1" applyBorder="1"/>
    <xf numFmtId="0" fontId="1" fillId="3" borderId="3" xfId="1" applyFill="1" applyBorder="1"/>
    <xf numFmtId="49" fontId="1" fillId="3" borderId="3" xfId="1" applyNumberFormat="1" applyFill="1" applyBorder="1"/>
    <xf numFmtId="0" fontId="1" fillId="4" borderId="1" xfId="1" applyFill="1" applyBorder="1"/>
    <xf numFmtId="14" fontId="1" fillId="4" borderId="1" xfId="1" applyNumberFormat="1" applyFill="1" applyBorder="1"/>
    <xf numFmtId="49" fontId="1" fillId="4" borderId="1" xfId="1" applyNumberFormat="1" applyFill="1" applyBorder="1"/>
    <xf numFmtId="0" fontId="1" fillId="4" borderId="0" xfId="1" applyFill="1" applyBorder="1"/>
    <xf numFmtId="171" fontId="1" fillId="4" borderId="0" xfId="1" applyNumberFormat="1" applyFill="1" applyBorder="1"/>
    <xf numFmtId="14" fontId="1" fillId="4" borderId="0" xfId="1" applyNumberFormat="1" applyFill="1"/>
    <xf numFmtId="49" fontId="1" fillId="4" borderId="0" xfId="1" applyNumberFormat="1" applyFill="1" applyBorder="1"/>
    <xf numFmtId="0" fontId="1" fillId="4" borderId="3" xfId="1" applyFill="1" applyBorder="1"/>
    <xf numFmtId="49" fontId="1" fillId="4" borderId="3" xfId="1" applyNumberFormat="1" applyFill="1" applyBorder="1"/>
    <xf numFmtId="0" fontId="1" fillId="3" borderId="0" xfId="1" applyFill="1"/>
    <xf numFmtId="171" fontId="1" fillId="3" borderId="0" xfId="1" applyNumberFormat="1" applyFill="1"/>
    <xf numFmtId="49" fontId="1" fillId="3" borderId="0" xfId="1" applyNumberFormat="1" applyFill="1"/>
    <xf numFmtId="0" fontId="1" fillId="4" borderId="0" xfId="1" applyFill="1"/>
    <xf numFmtId="171" fontId="1" fillId="4" borderId="0" xfId="1" applyNumberFormat="1" applyFill="1"/>
    <xf numFmtId="49" fontId="1" fillId="4" borderId="0" xfId="1" applyNumberFormat="1" applyFill="1"/>
    <xf numFmtId="49" fontId="1" fillId="0" borderId="0" xfId="1" applyNumberFormat="1"/>
    <xf numFmtId="0" fontId="13" fillId="0" borderId="0" xfId="6" applyFont="1" applyFill="1"/>
    <xf numFmtId="165" fontId="13" fillId="0" borderId="0" xfId="6" applyNumberFormat="1" applyFont="1" applyFill="1"/>
    <xf numFmtId="0" fontId="14" fillId="0" borderId="0" xfId="6" applyFont="1" applyFill="1" applyProtection="1"/>
    <xf numFmtId="39" fontId="13" fillId="0" borderId="0" xfId="6" applyNumberFormat="1" applyFont="1" applyFill="1"/>
    <xf numFmtId="38" fontId="13" fillId="0" borderId="0" xfId="6" applyNumberFormat="1" applyFont="1" applyFill="1"/>
    <xf numFmtId="37" fontId="14" fillId="0" borderId="5" xfId="6" applyNumberFormat="1" applyFont="1" applyFill="1" applyBorder="1" applyProtection="1"/>
    <xf numFmtId="0" fontId="14" fillId="0" borderId="5" xfId="6" applyFont="1" applyFill="1" applyBorder="1" applyProtection="1"/>
    <xf numFmtId="165" fontId="14" fillId="0" borderId="0" xfId="6" applyNumberFormat="1" applyFont="1" applyFill="1" applyProtection="1"/>
    <xf numFmtId="37" fontId="14" fillId="0" borderId="0" xfId="6" applyNumberFormat="1" applyFont="1" applyFill="1" applyProtection="1"/>
    <xf numFmtId="37" fontId="14" fillId="0" borderId="6" xfId="6" applyNumberFormat="1" applyFont="1" applyFill="1" applyBorder="1" applyProtection="1"/>
    <xf numFmtId="37" fontId="14" fillId="0" borderId="3" xfId="6" applyNumberFormat="1" applyFont="1" applyFill="1" applyBorder="1" applyProtection="1"/>
    <xf numFmtId="37" fontId="13" fillId="0" borderId="0" xfId="6" applyNumberFormat="1" applyFont="1" applyFill="1" applyProtection="1"/>
    <xf numFmtId="37" fontId="13" fillId="0" borderId="0" xfId="6" applyNumberFormat="1" applyFont="1" applyFill="1"/>
    <xf numFmtId="37" fontId="14" fillId="0" borderId="0" xfId="6" applyNumberFormat="1" applyFont="1" applyFill="1" applyAlignment="1" applyProtection="1">
      <alignment horizontal="center"/>
    </xf>
    <xf numFmtId="172" fontId="16" fillId="0" borderId="0" xfId="6" applyNumberFormat="1" applyFont="1" applyFill="1" applyProtection="1"/>
    <xf numFmtId="0" fontId="14" fillId="0" borderId="0" xfId="6" quotePrefix="1" applyFont="1" applyFill="1" applyProtection="1"/>
    <xf numFmtId="0" fontId="14" fillId="0" borderId="0" xfId="6" quotePrefix="1" applyFont="1" applyFill="1" applyAlignment="1" applyProtection="1">
      <alignment horizontal="left"/>
    </xf>
    <xf numFmtId="0" fontId="14" fillId="0" borderId="0" xfId="6" applyFont="1" applyFill="1" applyAlignment="1" applyProtection="1">
      <alignment horizontal="left"/>
    </xf>
    <xf numFmtId="0" fontId="17" fillId="0" borderId="0" xfId="6" applyFont="1" applyFill="1" applyProtection="1"/>
    <xf numFmtId="38" fontId="13" fillId="0" borderId="6" xfId="6" applyNumberFormat="1" applyFont="1" applyFill="1" applyBorder="1"/>
    <xf numFmtId="0" fontId="13" fillId="0" borderId="0" xfId="6" applyFont="1" applyFill="1" applyBorder="1"/>
    <xf numFmtId="0" fontId="14" fillId="0" borderId="0" xfId="6" applyFont="1" applyFill="1" applyBorder="1" applyProtection="1"/>
    <xf numFmtId="37" fontId="14" fillId="0" borderId="0" xfId="6" applyNumberFormat="1" applyFont="1" applyFill="1" applyBorder="1" applyProtection="1"/>
    <xf numFmtId="173" fontId="14" fillId="0" borderId="0" xfId="6" applyNumberFormat="1" applyFont="1" applyFill="1" applyBorder="1" applyProtection="1"/>
    <xf numFmtId="173" fontId="14" fillId="0" borderId="0" xfId="6" applyNumberFormat="1" applyFont="1" applyFill="1" applyProtection="1"/>
    <xf numFmtId="14" fontId="13" fillId="0" borderId="0" xfId="6" applyNumberFormat="1" applyFont="1" applyFill="1"/>
    <xf numFmtId="0" fontId="14" fillId="0" borderId="0" xfId="6" applyFont="1" applyFill="1" applyAlignment="1" applyProtection="1">
      <alignment horizontal="center"/>
    </xf>
    <xf numFmtId="0" fontId="18" fillId="0" borderId="0" xfId="6" applyFont="1" applyFill="1" applyProtection="1"/>
    <xf numFmtId="0" fontId="18" fillId="0" borderId="7" xfId="6" applyFont="1" applyFill="1" applyBorder="1" applyProtection="1"/>
    <xf numFmtId="0" fontId="18" fillId="0" borderId="7" xfId="6" applyFont="1" applyFill="1" applyBorder="1" applyAlignment="1" applyProtection="1">
      <alignment horizontal="center"/>
    </xf>
    <xf numFmtId="0" fontId="18" fillId="0" borderId="0" xfId="6" applyFont="1" applyFill="1" applyAlignment="1" applyProtection="1">
      <alignment horizontal="center"/>
    </xf>
    <xf numFmtId="0" fontId="18" fillId="0" borderId="7" xfId="6" applyFont="1" applyFill="1" applyBorder="1" applyAlignment="1" applyProtection="1">
      <alignment horizontal="centerContinuous"/>
    </xf>
    <xf numFmtId="0" fontId="19" fillId="0" borderId="0" xfId="6" applyFont="1" applyFill="1" applyProtection="1">
      <protection locked="0"/>
    </xf>
    <xf numFmtId="0" fontId="13" fillId="0" borderId="0" xfId="6" applyFont="1" applyFill="1" applyAlignment="1" applyProtection="1">
      <alignment horizontal="left"/>
      <protection locked="0"/>
    </xf>
    <xf numFmtId="0" fontId="18" fillId="0" borderId="0" xfId="6" applyFont="1" applyFill="1" applyAlignment="1" applyProtection="1">
      <alignment horizontal="left"/>
    </xf>
    <xf numFmtId="37" fontId="14" fillId="0" borderId="1" xfId="6" applyNumberFormat="1" applyFont="1" applyFill="1" applyBorder="1" applyProtection="1"/>
    <xf numFmtId="37" fontId="14" fillId="0" borderId="0" xfId="6" quotePrefix="1" applyNumberFormat="1" applyFont="1" applyFill="1" applyAlignment="1" applyProtection="1">
      <alignment horizontal="center"/>
    </xf>
    <xf numFmtId="0" fontId="13" fillId="0" borderId="0" xfId="6" applyFont="1"/>
    <xf numFmtId="0" fontId="13" fillId="0" borderId="0" xfId="6" applyFont="1" applyAlignment="1">
      <alignment horizontal="center"/>
    </xf>
    <xf numFmtId="0" fontId="14" fillId="0" borderId="0" xfId="6" applyFont="1" applyAlignment="1" applyProtection="1"/>
    <xf numFmtId="174" fontId="14" fillId="0" borderId="5" xfId="4" applyNumberFormat="1" applyFont="1" applyFill="1" applyBorder="1" applyProtection="1"/>
    <xf numFmtId="10" fontId="14" fillId="0" borderId="5" xfId="6" applyNumberFormat="1" applyFont="1" applyFill="1" applyBorder="1" applyProtection="1"/>
    <xf numFmtId="175" fontId="14" fillId="0" borderId="0" xfId="6" applyNumberFormat="1" applyFont="1" applyFill="1" applyAlignment="1" applyProtection="1">
      <alignment horizontal="center"/>
    </xf>
    <xf numFmtId="172" fontId="14" fillId="0" borderId="0" xfId="6" applyNumberFormat="1" applyFont="1" applyFill="1" applyProtection="1"/>
    <xf numFmtId="176" fontId="14" fillId="0" borderId="0" xfId="2" applyNumberFormat="1" applyFont="1" applyFill="1" applyBorder="1" applyProtection="1"/>
    <xf numFmtId="37" fontId="14" fillId="0" borderId="7" xfId="6" applyNumberFormat="1" applyFont="1" applyFill="1" applyBorder="1" applyProtection="1"/>
    <xf numFmtId="174" fontId="14" fillId="0" borderId="0" xfId="4" applyNumberFormat="1" applyFont="1" applyFill="1" applyBorder="1" applyProtection="1"/>
    <xf numFmtId="0" fontId="14" fillId="0" borderId="0" xfId="6" applyFont="1" applyFill="1" applyBorder="1" applyAlignment="1" applyProtection="1">
      <alignment horizontal="center"/>
    </xf>
    <xf numFmtId="172" fontId="14" fillId="0" borderId="0" xfId="6" applyNumberFormat="1" applyFont="1" applyFill="1" applyBorder="1" applyProtection="1"/>
    <xf numFmtId="0" fontId="14" fillId="0" borderId="7" xfId="6" applyFont="1" applyFill="1" applyBorder="1" applyProtection="1"/>
    <xf numFmtId="174" fontId="14" fillId="0" borderId="0" xfId="4" applyNumberFormat="1" applyFont="1" applyFill="1" applyBorder="1" applyAlignment="1" applyProtection="1">
      <alignment horizontal="center"/>
    </xf>
    <xf numFmtId="10" fontId="14" fillId="0" borderId="0" xfId="6" applyNumberFormat="1" applyFont="1" applyFill="1" applyProtection="1"/>
    <xf numFmtId="174" fontId="14" fillId="0" borderId="5" xfId="4" applyNumberFormat="1" applyFont="1" applyFill="1" applyBorder="1" applyAlignment="1" applyProtection="1">
      <alignment horizontal="center"/>
    </xf>
    <xf numFmtId="0" fontId="14" fillId="0" borderId="0" xfId="6" applyFont="1" applyProtection="1"/>
    <xf numFmtId="172" fontId="14" fillId="0" borderId="0" xfId="6" applyNumberFormat="1" applyFont="1" applyProtection="1"/>
    <xf numFmtId="0" fontId="14" fillId="0" borderId="0" xfId="6" applyFont="1" applyBorder="1" applyProtection="1"/>
    <xf numFmtId="172" fontId="14" fillId="0" borderId="0" xfId="6" applyNumberFormat="1" applyFont="1" applyBorder="1" applyAlignment="1" applyProtection="1">
      <alignment horizontal="center"/>
    </xf>
    <xf numFmtId="0" fontId="14" fillId="0" borderId="7" xfId="6" applyFont="1" applyBorder="1" applyProtection="1"/>
    <xf numFmtId="0" fontId="14" fillId="0" borderId="0" xfId="6" applyFont="1" applyAlignment="1" applyProtection="1">
      <alignment horizontal="center"/>
    </xf>
    <xf numFmtId="0" fontId="14" fillId="0" borderId="8" xfId="6" applyFont="1" applyBorder="1" applyProtection="1"/>
    <xf numFmtId="37" fontId="13" fillId="0" borderId="0" xfId="6" applyNumberFormat="1" applyFont="1"/>
    <xf numFmtId="165" fontId="14" fillId="0" borderId="0" xfId="6" applyNumberFormat="1" applyFont="1" applyProtection="1"/>
    <xf numFmtId="0" fontId="22" fillId="0" borderId="0" xfId="6" applyFont="1" applyProtection="1"/>
    <xf numFmtId="165" fontId="14" fillId="0" borderId="7" xfId="6" applyNumberFormat="1" applyFont="1" applyFill="1" applyBorder="1" applyProtection="1"/>
    <xf numFmtId="0" fontId="23" fillId="0" borderId="0" xfId="6" applyFont="1"/>
    <xf numFmtId="177" fontId="14" fillId="0" borderId="0" xfId="2" applyNumberFormat="1" applyFont="1" applyFill="1" applyProtection="1"/>
    <xf numFmtId="178" fontId="14" fillId="0" borderId="0" xfId="6" applyNumberFormat="1" applyFont="1" applyFill="1" applyProtection="1"/>
    <xf numFmtId="0" fontId="17" fillId="0" borderId="0" xfId="6" applyFont="1" applyProtection="1"/>
    <xf numFmtId="0" fontId="18" fillId="0" borderId="0" xfId="6" applyFont="1" applyProtection="1"/>
    <xf numFmtId="0" fontId="18" fillId="0" borderId="7" xfId="6" applyFont="1" applyBorder="1" applyAlignment="1" applyProtection="1">
      <alignment horizontal="center"/>
    </xf>
    <xf numFmtId="0" fontId="18" fillId="0" borderId="7" xfId="6" applyFont="1" applyBorder="1" applyProtection="1"/>
    <xf numFmtId="0" fontId="18" fillId="0" borderId="0" xfId="6" applyFont="1" applyAlignment="1" applyProtection="1">
      <alignment horizontal="center"/>
    </xf>
    <xf numFmtId="0" fontId="24" fillId="0" borderId="0" xfId="6" applyFont="1" applyProtection="1"/>
    <xf numFmtId="0" fontId="14" fillId="0" borderId="0" xfId="6" applyFont="1" applyAlignment="1" applyProtection="1">
      <alignment horizontal="left"/>
    </xf>
    <xf numFmtId="0" fontId="13" fillId="0" borderId="0" xfId="6" applyFont="1" applyAlignment="1" applyProtection="1">
      <alignment horizontal="left"/>
      <protection locked="0"/>
    </xf>
    <xf numFmtId="0" fontId="18" fillId="0" borderId="0" xfId="6" applyFont="1" applyAlignment="1" applyProtection="1">
      <alignment horizontal="left"/>
    </xf>
    <xf numFmtId="165" fontId="14" fillId="0" borderId="5" xfId="6" applyNumberFormat="1" applyFont="1" applyFill="1" applyBorder="1" applyProtection="1"/>
    <xf numFmtId="165" fontId="14" fillId="0" borderId="0" xfId="6" applyNumberFormat="1" applyFont="1" applyFill="1" applyBorder="1" applyProtection="1"/>
    <xf numFmtId="0" fontId="14" fillId="0" borderId="0" xfId="6" quotePrefix="1" applyFont="1" applyFill="1" applyAlignment="1" applyProtection="1">
      <alignment horizontal="center"/>
    </xf>
    <xf numFmtId="10" fontId="14" fillId="0" borderId="0" xfId="6" applyNumberFormat="1" applyFont="1" applyFill="1" applyBorder="1" applyProtection="1"/>
    <xf numFmtId="0" fontId="22" fillId="0" borderId="0" xfId="6" applyFont="1" applyFill="1" applyBorder="1" applyProtection="1"/>
    <xf numFmtId="38" fontId="14" fillId="0" borderId="5" xfId="6" applyNumberFormat="1" applyFont="1" applyFill="1" applyBorder="1" applyProtection="1"/>
    <xf numFmtId="0" fontId="16" fillId="0" borderId="0" xfId="6" applyFont="1" applyFill="1"/>
    <xf numFmtId="10" fontId="14" fillId="0" borderId="0" xfId="5" applyNumberFormat="1" applyFont="1" applyFill="1" applyProtection="1"/>
    <xf numFmtId="0" fontId="23" fillId="0" borderId="0" xfId="6" applyFont="1" applyFill="1"/>
    <xf numFmtId="38" fontId="14" fillId="0" borderId="0" xfId="6" applyNumberFormat="1" applyFont="1" applyFill="1" applyProtection="1"/>
    <xf numFmtId="176" fontId="14" fillId="0" borderId="0" xfId="2" applyNumberFormat="1" applyFont="1" applyFill="1" applyProtection="1"/>
    <xf numFmtId="0" fontId="18" fillId="0" borderId="0" xfId="6" applyFont="1" applyFill="1" applyBorder="1" applyAlignment="1" applyProtection="1">
      <alignment horizontal="center"/>
    </xf>
    <xf numFmtId="0" fontId="18" fillId="0" borderId="0" xfId="6" applyFont="1" applyFill="1" applyBorder="1" applyAlignment="1" applyProtection="1"/>
    <xf numFmtId="0" fontId="22" fillId="0" borderId="0" xfId="6" applyFont="1" applyFill="1" applyProtection="1"/>
    <xf numFmtId="0" fontId="18" fillId="0" borderId="0" xfId="6" applyFont="1" applyFill="1" applyAlignment="1" applyProtection="1">
      <alignment horizontal="centerContinuous"/>
    </xf>
    <xf numFmtId="0" fontId="13" fillId="0" borderId="0" xfId="6" applyFont="1" applyFill="1" applyAlignment="1">
      <alignment horizontal="center"/>
    </xf>
    <xf numFmtId="0" fontId="14" fillId="0" borderId="0" xfId="6" applyFont="1" applyFill="1" applyAlignment="1" applyProtection="1">
      <alignment horizontal="centerContinuous"/>
    </xf>
    <xf numFmtId="166" fontId="14" fillId="0" borderId="0" xfId="6" applyNumberFormat="1" applyFont="1" applyFill="1" applyProtection="1"/>
    <xf numFmtId="168" fontId="14" fillId="0" borderId="0" xfId="6" applyNumberFormat="1" applyFont="1" applyFill="1" applyBorder="1" applyProtection="1"/>
    <xf numFmtId="168" fontId="14" fillId="0" borderId="0" xfId="6" applyNumberFormat="1" applyFont="1" applyFill="1" applyProtection="1"/>
    <xf numFmtId="5" fontId="14" fillId="0" borderId="0" xfId="6" applyNumberFormat="1" applyFont="1" applyFill="1" applyProtection="1"/>
    <xf numFmtId="0" fontId="14" fillId="0" borderId="7" xfId="6" applyFont="1" applyFill="1" applyBorder="1" applyAlignment="1" applyProtection="1">
      <alignment horizontal="center"/>
    </xf>
    <xf numFmtId="0" fontId="14" fillId="0" borderId="7" xfId="6" applyFont="1" applyFill="1" applyBorder="1" applyAlignment="1" applyProtection="1">
      <alignment horizontal="centerContinuous"/>
    </xf>
    <xf numFmtId="179" fontId="14" fillId="0" borderId="5" xfId="6" applyNumberFormat="1" applyFont="1" applyFill="1" applyBorder="1" applyProtection="1"/>
    <xf numFmtId="5" fontId="14" fillId="0" borderId="5" xfId="6" applyNumberFormat="1" applyFont="1" applyFill="1" applyBorder="1" applyProtection="1"/>
    <xf numFmtId="179" fontId="14" fillId="0" borderId="0" xfId="6" applyNumberFormat="1" applyFont="1" applyFill="1" applyBorder="1" applyAlignment="1" applyProtection="1">
      <alignment horizontal="right"/>
    </xf>
    <xf numFmtId="179" fontId="14" fillId="0" borderId="0" xfId="6" applyNumberFormat="1" applyFont="1" applyFill="1" applyBorder="1" applyProtection="1"/>
    <xf numFmtId="179" fontId="14" fillId="0" borderId="0" xfId="6" applyNumberFormat="1" applyFont="1" applyFill="1" applyProtection="1"/>
    <xf numFmtId="177" fontId="13" fillId="0" borderId="0" xfId="2" applyNumberFormat="1" applyFont="1" applyFill="1" applyBorder="1"/>
    <xf numFmtId="0" fontId="13" fillId="0" borderId="0" xfId="6" applyFont="1" applyFill="1" applyAlignment="1" applyProtection="1"/>
    <xf numFmtId="0" fontId="14" fillId="0" borderId="0" xfId="6" applyFont="1" applyFill="1" applyAlignment="1" applyProtection="1"/>
    <xf numFmtId="0" fontId="18" fillId="0" borderId="0" xfId="6" applyFont="1" applyFill="1" applyAlignment="1" applyProtection="1"/>
    <xf numFmtId="177" fontId="13" fillId="0" borderId="0" xfId="2" applyNumberFormat="1" applyFont="1" applyFill="1"/>
    <xf numFmtId="171" fontId="14" fillId="0" borderId="0" xfId="6" applyNumberFormat="1" applyFont="1" applyFill="1" applyProtection="1"/>
    <xf numFmtId="0" fontId="14" fillId="0" borderId="1" xfId="6" applyFont="1" applyFill="1" applyBorder="1" applyProtection="1"/>
    <xf numFmtId="0" fontId="22" fillId="0" borderId="0" xfId="6" applyFont="1" applyFill="1" applyAlignment="1" applyProtection="1">
      <alignment horizontal="centerContinuous"/>
    </xf>
    <xf numFmtId="177" fontId="13" fillId="0" borderId="0" xfId="6" applyNumberFormat="1" applyFont="1" applyFill="1"/>
    <xf numFmtId="37" fontId="14" fillId="0" borderId="9" xfId="6" applyNumberFormat="1" applyFont="1" applyFill="1" applyBorder="1" applyProtection="1"/>
    <xf numFmtId="37" fontId="14" fillId="0" borderId="9" xfId="6" applyNumberFormat="1" applyFont="1" applyFill="1" applyBorder="1" applyProtection="1">
      <protection locked="0"/>
    </xf>
    <xf numFmtId="165" fontId="26" fillId="0" borderId="0" xfId="6" applyNumberFormat="1" applyFont="1" applyFill="1" applyProtection="1"/>
    <xf numFmtId="165" fontId="14" fillId="0" borderId="6" xfId="6" applyNumberFormat="1" applyFont="1" applyFill="1" applyBorder="1" applyProtection="1"/>
    <xf numFmtId="37" fontId="13" fillId="0" borderId="1" xfId="6" applyNumberFormat="1" applyFont="1" applyFill="1" applyBorder="1"/>
    <xf numFmtId="37" fontId="13" fillId="0" borderId="0" xfId="6" applyNumberFormat="1" applyFont="1" applyFill="1" applyBorder="1"/>
    <xf numFmtId="0" fontId="24" fillId="0" borderId="0" xfId="6" applyFont="1" applyFill="1" applyProtection="1"/>
    <xf numFmtId="165" fontId="18" fillId="0" borderId="0" xfId="6" applyNumberFormat="1" applyFont="1" applyFill="1" applyProtection="1"/>
    <xf numFmtId="37" fontId="14" fillId="0" borderId="10" xfId="6" applyNumberFormat="1" applyFont="1" applyFill="1" applyBorder="1" applyProtection="1"/>
    <xf numFmtId="0" fontId="19" fillId="0" borderId="0" xfId="6" applyFont="1" applyFill="1" applyProtection="1"/>
    <xf numFmtId="180" fontId="0" fillId="0" borderId="0" xfId="4" applyNumberFormat="1" applyFont="1"/>
    <xf numFmtId="181" fontId="3" fillId="0" borderId="0" xfId="6" applyNumberFormat="1" applyFont="1"/>
    <xf numFmtId="177" fontId="3" fillId="0" borderId="0" xfId="6" applyNumberFormat="1"/>
    <xf numFmtId="181" fontId="27" fillId="0" borderId="0" xfId="4" applyNumberFormat="1" applyFont="1"/>
    <xf numFmtId="180" fontId="28" fillId="0" borderId="0" xfId="4" applyNumberFormat="1" applyFont="1"/>
    <xf numFmtId="177" fontId="27" fillId="0" borderId="0" xfId="6" applyNumberFormat="1" applyFont="1"/>
    <xf numFmtId="180" fontId="12" fillId="0" borderId="0" xfId="4" applyNumberFormat="1" applyFont="1"/>
    <xf numFmtId="181" fontId="3" fillId="0" borderId="0" xfId="4" applyNumberFormat="1" applyFont="1"/>
    <xf numFmtId="181" fontId="0" fillId="0" borderId="0" xfId="4" applyNumberFormat="1" applyFont="1"/>
    <xf numFmtId="181" fontId="28" fillId="0" borderId="0" xfId="4" applyNumberFormat="1" applyFont="1"/>
    <xf numFmtId="177" fontId="12" fillId="0" borderId="0" xfId="2" applyNumberFormat="1" applyFont="1"/>
    <xf numFmtId="177" fontId="0" fillId="0" borderId="0" xfId="2" applyNumberFormat="1" applyFont="1"/>
    <xf numFmtId="181" fontId="11" fillId="0" borderId="0" xfId="4" applyNumberFormat="1" applyFont="1"/>
    <xf numFmtId="177" fontId="28" fillId="0" borderId="0" xfId="2" applyNumberFormat="1" applyFont="1"/>
    <xf numFmtId="181" fontId="12" fillId="0" borderId="0" xfId="4" applyNumberFormat="1" applyFont="1"/>
    <xf numFmtId="177" fontId="29" fillId="0" borderId="0" xfId="2" applyNumberFormat="1" applyFont="1"/>
    <xf numFmtId="177" fontId="30" fillId="0" borderId="0" xfId="2" applyNumberFormat="1" applyFont="1"/>
    <xf numFmtId="0" fontId="9" fillId="0" borderId="0" xfId="6" applyFont="1" applyAlignment="1">
      <alignment horizontal="center"/>
    </xf>
    <xf numFmtId="182" fontId="3" fillId="0" borderId="0" xfId="6" applyNumberFormat="1"/>
    <xf numFmtId="0" fontId="6" fillId="0" borderId="0" xfId="6" applyFont="1"/>
    <xf numFmtId="0" fontId="3" fillId="0" borderId="0" xfId="6" applyFont="1"/>
    <xf numFmtId="0" fontId="3" fillId="0" borderId="0" xfId="6" applyFill="1"/>
    <xf numFmtId="0" fontId="31" fillId="0" borderId="0" xfId="6" applyFont="1"/>
    <xf numFmtId="183" fontId="31" fillId="0" borderId="0" xfId="6" applyNumberFormat="1" applyFont="1"/>
    <xf numFmtId="0" fontId="32" fillId="0" borderId="0" xfId="6" applyFont="1" applyProtection="1">
      <protection locked="0"/>
    </xf>
    <xf numFmtId="0" fontId="34" fillId="0" borderId="0" xfId="6" applyFont="1" applyAlignment="1" applyProtection="1"/>
    <xf numFmtId="183" fontId="34" fillId="0" borderId="0" xfId="6" applyNumberFormat="1" applyFont="1" applyAlignment="1" applyProtection="1"/>
    <xf numFmtId="0" fontId="34" fillId="0" borderId="0" xfId="6" applyFont="1" applyProtection="1"/>
    <xf numFmtId="0" fontId="32" fillId="0" borderId="0" xfId="6" applyFont="1" applyAlignment="1" applyProtection="1"/>
    <xf numFmtId="0" fontId="35" fillId="0" borderId="0" xfId="6" applyFont="1" applyProtection="1"/>
    <xf numFmtId="9" fontId="33" fillId="0" borderId="0" xfId="5" applyFont="1" applyProtection="1">
      <protection locked="0"/>
    </xf>
    <xf numFmtId="184" fontId="36" fillId="0" borderId="0" xfId="4" applyNumberFormat="1" applyFont="1" applyFill="1" applyBorder="1" applyProtection="1"/>
    <xf numFmtId="0" fontId="37" fillId="0" borderId="0" xfId="6" applyFont="1" applyFill="1" applyBorder="1" applyProtection="1"/>
    <xf numFmtId="0" fontId="36" fillId="0" borderId="0" xfId="6" applyFont="1" applyFill="1" applyBorder="1" applyProtection="1">
      <protection locked="0"/>
    </xf>
    <xf numFmtId="184" fontId="33" fillId="0" borderId="4" xfId="4" applyNumberFormat="1" applyFont="1" applyBorder="1" applyProtection="1"/>
    <xf numFmtId="184" fontId="33" fillId="0" borderId="0" xfId="4" applyNumberFormat="1" applyFont="1" applyBorder="1" applyProtection="1"/>
    <xf numFmtId="0" fontId="33" fillId="0" borderId="0" xfId="6" applyFont="1" applyProtection="1"/>
    <xf numFmtId="183" fontId="33" fillId="0" borderId="0" xfId="6" applyNumberFormat="1" applyFont="1" applyProtection="1"/>
    <xf numFmtId="0" fontId="33" fillId="0" borderId="0" xfId="6" applyFont="1" applyProtection="1">
      <protection locked="0"/>
    </xf>
    <xf numFmtId="185" fontId="32" fillId="0" borderId="0" xfId="6" applyNumberFormat="1" applyFont="1" applyProtection="1">
      <protection locked="0"/>
    </xf>
    <xf numFmtId="185" fontId="32" fillId="0" borderId="0" xfId="6" applyNumberFormat="1" applyFont="1" applyBorder="1" applyProtection="1">
      <protection locked="0"/>
    </xf>
    <xf numFmtId="186" fontId="38" fillId="0" borderId="0" xfId="6" applyNumberFormat="1" applyFont="1" applyFill="1"/>
    <xf numFmtId="186" fontId="39" fillId="0" borderId="0" xfId="6" applyNumberFormat="1" applyFont="1" applyFill="1"/>
    <xf numFmtId="0" fontId="35" fillId="0" borderId="7" xfId="6" quotePrefix="1" applyFont="1" applyBorder="1" applyAlignment="1" applyProtection="1">
      <alignment horizontal="center"/>
    </xf>
    <xf numFmtId="0" fontId="35" fillId="0" borderId="0" xfId="6" quotePrefix="1" applyFont="1" applyBorder="1" applyAlignment="1" applyProtection="1">
      <alignment horizontal="center"/>
    </xf>
    <xf numFmtId="183" fontId="35" fillId="0" borderId="0" xfId="6" applyNumberFormat="1" applyFont="1" applyProtection="1"/>
    <xf numFmtId="187" fontId="33" fillId="0" borderId="0" xfId="6" applyNumberFormat="1" applyFont="1" applyAlignment="1" applyProtection="1">
      <alignment horizontal="center"/>
      <protection locked="0"/>
    </xf>
    <xf numFmtId="17" fontId="33" fillId="0" borderId="0" xfId="6" applyNumberFormat="1" applyFont="1" applyBorder="1" applyAlignment="1" applyProtection="1">
      <alignment horizontal="center"/>
    </xf>
    <xf numFmtId="187" fontId="32" fillId="0" borderId="0" xfId="6" applyNumberFormat="1" applyFont="1" applyAlignment="1" applyProtection="1">
      <alignment horizontal="center"/>
      <protection locked="0"/>
    </xf>
    <xf numFmtId="0" fontId="13" fillId="0" borderId="0" xfId="8" applyFont="1"/>
    <xf numFmtId="0" fontId="13" fillId="0" borderId="0" xfId="8" applyFont="1" applyAlignment="1" applyProtection="1">
      <alignment horizontal="center"/>
    </xf>
    <xf numFmtId="40" fontId="13" fillId="0" borderId="0" xfId="8" applyNumberFormat="1" applyFont="1"/>
    <xf numFmtId="0" fontId="43" fillId="0" borderId="0" xfId="8" applyFont="1" applyProtection="1"/>
    <xf numFmtId="166" fontId="43" fillId="0" borderId="0" xfId="8" applyNumberFormat="1" applyFont="1" applyBorder="1" applyProtection="1"/>
    <xf numFmtId="0" fontId="13" fillId="0" borderId="0" xfId="8" applyFont="1" applyProtection="1"/>
    <xf numFmtId="0" fontId="13" fillId="0" borderId="0" xfId="8" applyFont="1" applyBorder="1"/>
    <xf numFmtId="5" fontId="13" fillId="0" borderId="0" xfId="8" applyNumberFormat="1" applyFont="1" applyBorder="1" applyProtection="1"/>
    <xf numFmtId="44" fontId="13" fillId="0" borderId="0" xfId="8" applyNumberFormat="1" applyFont="1"/>
    <xf numFmtId="174" fontId="13" fillId="0" borderId="0" xfId="8" applyNumberFormat="1" applyFont="1"/>
    <xf numFmtId="0" fontId="13" fillId="0" borderId="0" xfId="8" applyFont="1" applyBorder="1" applyProtection="1"/>
    <xf numFmtId="0" fontId="13" fillId="0" borderId="0" xfId="8" applyFont="1" applyBorder="1" applyAlignment="1" applyProtection="1">
      <alignment horizontal="center"/>
    </xf>
    <xf numFmtId="37" fontId="13" fillId="0" borderId="0" xfId="8" applyNumberFormat="1" applyFont="1" applyProtection="1"/>
    <xf numFmtId="7" fontId="13" fillId="0" borderId="1" xfId="9" applyNumberFormat="1" applyFont="1" applyFill="1" applyBorder="1" applyProtection="1"/>
    <xf numFmtId="7" fontId="13" fillId="0" borderId="0" xfId="8" applyNumberFormat="1" applyFont="1"/>
    <xf numFmtId="0" fontId="44" fillId="0" borderId="0" xfId="8" applyFont="1"/>
    <xf numFmtId="3" fontId="13" fillId="0" borderId="0" xfId="8" applyNumberFormat="1" applyFont="1"/>
    <xf numFmtId="5" fontId="13" fillId="0" borderId="0" xfId="8" applyNumberFormat="1" applyFont="1"/>
    <xf numFmtId="39" fontId="13" fillId="0" borderId="0" xfId="8" applyNumberFormat="1" applyFont="1"/>
    <xf numFmtId="39" fontId="13" fillId="0" borderId="1" xfId="8" applyNumberFormat="1" applyFont="1" applyFill="1" applyBorder="1" applyProtection="1"/>
    <xf numFmtId="0" fontId="44" fillId="0" borderId="0" xfId="8" applyFont="1" applyProtection="1"/>
    <xf numFmtId="44" fontId="13" fillId="0" borderId="0" xfId="8" applyNumberFormat="1" applyFont="1" applyProtection="1"/>
    <xf numFmtId="0" fontId="13" fillId="0" borderId="0" xfId="8" quotePrefix="1" applyFont="1"/>
    <xf numFmtId="39" fontId="13" fillId="0" borderId="0" xfId="8" applyNumberFormat="1" applyFont="1" applyProtection="1"/>
    <xf numFmtId="37" fontId="15" fillId="0" borderId="0" xfId="8" applyNumberFormat="1" applyFont="1" applyFill="1" applyProtection="1"/>
    <xf numFmtId="7" fontId="13" fillId="0" borderId="0" xfId="8" applyNumberFormat="1" applyFont="1" applyProtection="1"/>
    <xf numFmtId="0" fontId="13" fillId="0" borderId="0" xfId="8" applyFont="1" applyAlignment="1" applyProtection="1">
      <alignment horizontal="right"/>
    </xf>
    <xf numFmtId="166" fontId="13" fillId="0" borderId="0" xfId="8" applyNumberFormat="1" applyFont="1" applyProtection="1"/>
    <xf numFmtId="7" fontId="13" fillId="0" borderId="6" xfId="9" quotePrefix="1" applyNumberFormat="1" applyFont="1" applyFill="1" applyBorder="1"/>
    <xf numFmtId="7" fontId="45" fillId="0" borderId="0" xfId="8" applyNumberFormat="1" applyFont="1" applyProtection="1"/>
    <xf numFmtId="39" fontId="13" fillId="0" borderId="0" xfId="8" quotePrefix="1" applyNumberFormat="1" applyFont="1" applyAlignment="1" applyProtection="1">
      <alignment horizontal="left"/>
    </xf>
    <xf numFmtId="14" fontId="13" fillId="0" borderId="0" xfId="8" applyNumberFormat="1" applyFont="1" applyAlignment="1" applyProtection="1">
      <alignment horizontal="center"/>
    </xf>
    <xf numFmtId="39" fontId="13" fillId="0" borderId="0" xfId="8" applyNumberFormat="1" applyFont="1" applyAlignment="1" applyProtection="1">
      <alignment horizontal="left"/>
    </xf>
    <xf numFmtId="7" fontId="13" fillId="0" borderId="0" xfId="8" quotePrefix="1" applyNumberFormat="1" applyFont="1" applyAlignment="1" applyProtection="1">
      <alignment horizontal="center"/>
      <protection locked="0"/>
    </xf>
    <xf numFmtId="182" fontId="13" fillId="0" borderId="0" xfId="8" applyNumberFormat="1" applyFont="1" applyAlignment="1" applyProtection="1">
      <alignment horizontal="center"/>
    </xf>
    <xf numFmtId="7" fontId="13" fillId="0" borderId="0" xfId="8" applyNumberFormat="1" applyFont="1" applyProtection="1">
      <protection locked="0"/>
    </xf>
    <xf numFmtId="7" fontId="13" fillId="0" borderId="0" xfId="8" applyNumberFormat="1" applyFont="1" applyAlignment="1" applyProtection="1">
      <alignment horizontal="center"/>
      <protection locked="0"/>
    </xf>
    <xf numFmtId="0" fontId="13" fillId="0" borderId="0" xfId="8" applyFont="1" applyAlignment="1" applyProtection="1"/>
    <xf numFmtId="39" fontId="13" fillId="0" borderId="0" xfId="8" applyNumberFormat="1" applyFont="1" applyAlignment="1" applyProtection="1"/>
    <xf numFmtId="188" fontId="13" fillId="0" borderId="0" xfId="8" applyNumberFormat="1" applyFont="1" applyAlignment="1" applyProtection="1"/>
    <xf numFmtId="0" fontId="43" fillId="0" borderId="0" xfId="8" applyFont="1" applyAlignment="1" applyProtection="1"/>
    <xf numFmtId="43" fontId="13" fillId="0" borderId="0" xfId="10" applyFont="1"/>
    <xf numFmtId="177" fontId="13" fillId="0" borderId="0" xfId="8" applyNumberFormat="1" applyFont="1"/>
    <xf numFmtId="0" fontId="46" fillId="0" borderId="0" xfId="8" applyFont="1" applyProtection="1"/>
    <xf numFmtId="189" fontId="13" fillId="0" borderId="0" xfId="8" applyNumberFormat="1" applyFont="1" applyProtection="1"/>
    <xf numFmtId="43" fontId="13" fillId="0" borderId="0" xfId="8" applyNumberFormat="1" applyFont="1" applyProtection="1"/>
    <xf numFmtId="0" fontId="42" fillId="0" borderId="0" xfId="8"/>
    <xf numFmtId="177" fontId="13" fillId="0" borderId="4" xfId="10" applyNumberFormat="1" applyFont="1" applyBorder="1" applyProtection="1"/>
    <xf numFmtId="177" fontId="13" fillId="0" borderId="4" xfId="10" applyNumberFormat="1" applyFont="1" applyFill="1" applyBorder="1" applyProtection="1"/>
    <xf numFmtId="0" fontId="13" fillId="0" borderId="0" xfId="8" applyFont="1" applyFill="1" applyProtection="1"/>
    <xf numFmtId="0" fontId="13" fillId="0" borderId="0" xfId="8" applyFont="1" applyAlignment="1">
      <alignment horizontal="center"/>
    </xf>
    <xf numFmtId="37" fontId="13" fillId="0" borderId="1" xfId="8" applyNumberFormat="1" applyFont="1" applyBorder="1" applyProtection="1">
      <protection locked="0"/>
    </xf>
    <xf numFmtId="0" fontId="13" fillId="0" borderId="0" xfId="8" applyFont="1" applyProtection="1">
      <protection locked="0"/>
    </xf>
    <xf numFmtId="37" fontId="13" fillId="0" borderId="0" xfId="8" applyNumberFormat="1" applyFont="1" applyProtection="1">
      <protection locked="0"/>
    </xf>
    <xf numFmtId="37" fontId="15" fillId="0" borderId="0" xfId="8" applyNumberFormat="1" applyFont="1" applyFill="1" applyProtection="1">
      <protection locked="0"/>
    </xf>
    <xf numFmtId="190" fontId="3" fillId="0" borderId="0" xfId="11" applyNumberFormat="1" applyBorder="1"/>
    <xf numFmtId="0" fontId="3" fillId="0" borderId="0" xfId="11" applyBorder="1"/>
    <xf numFmtId="37" fontId="13" fillId="0" borderId="0" xfId="8" applyNumberFormat="1" applyFont="1" applyBorder="1" applyProtection="1">
      <protection locked="0"/>
    </xf>
    <xf numFmtId="37" fontId="13" fillId="0" borderId="0" xfId="8" applyNumberFormat="1" applyFont="1" applyBorder="1" applyProtection="1"/>
    <xf numFmtId="0" fontId="13" fillId="0" borderId="0" xfId="8" applyFont="1" applyBorder="1" applyProtection="1">
      <protection locked="0"/>
    </xf>
    <xf numFmtId="37" fontId="13" fillId="0" borderId="0" xfId="8" applyNumberFormat="1" applyFont="1" applyBorder="1" applyAlignment="1" applyProtection="1">
      <alignment horizontal="center"/>
    </xf>
    <xf numFmtId="182" fontId="13" fillId="0" borderId="1" xfId="8" applyNumberFormat="1" applyFont="1" applyBorder="1" applyAlignment="1" applyProtection="1">
      <alignment horizontal="center"/>
    </xf>
    <xf numFmtId="0" fontId="13" fillId="0" borderId="1" xfId="8" applyFont="1" applyBorder="1" applyProtection="1"/>
    <xf numFmtId="0" fontId="13" fillId="0" borderId="1" xfId="8" applyFont="1" applyBorder="1" applyAlignment="1" applyProtection="1">
      <alignment horizontal="center"/>
    </xf>
    <xf numFmtId="37" fontId="13" fillId="0" borderId="0" xfId="8" applyNumberFormat="1" applyFont="1" applyAlignment="1" applyProtection="1">
      <alignment horizontal="center"/>
    </xf>
    <xf numFmtId="0" fontId="13" fillId="0" borderId="1" xfId="8" applyFont="1" applyBorder="1" applyAlignment="1" applyProtection="1">
      <alignment horizontal="centerContinuous"/>
    </xf>
    <xf numFmtId="182" fontId="13" fillId="0" borderId="0" xfId="8" applyNumberFormat="1" applyFont="1" applyBorder="1" applyAlignment="1" applyProtection="1">
      <alignment horizontal="center"/>
    </xf>
    <xf numFmtId="0" fontId="13" fillId="0" borderId="0" xfId="8" applyFont="1" applyAlignment="1" applyProtection="1">
      <alignment horizontal="left"/>
    </xf>
    <xf numFmtId="0" fontId="43" fillId="0" borderId="0" xfId="8" applyFont="1" applyAlignment="1" applyProtection="1">
      <alignment horizontal="left"/>
    </xf>
    <xf numFmtId="39" fontId="13" fillId="0" borderId="0" xfId="8" applyNumberFormat="1" applyFont="1" applyProtection="1">
      <protection locked="0"/>
    </xf>
    <xf numFmtId="0" fontId="13" fillId="0" borderId="0" xfId="8" quotePrefix="1" applyFont="1" applyProtection="1"/>
    <xf numFmtId="39" fontId="42" fillId="0" borderId="0" xfId="8" applyNumberFormat="1"/>
    <xf numFmtId="39" fontId="13" fillId="0" borderId="4" xfId="8" applyNumberFormat="1" applyFont="1" applyFill="1" applyBorder="1" applyProtection="1"/>
    <xf numFmtId="177" fontId="13" fillId="0" borderId="0" xfId="10" applyNumberFormat="1" applyFont="1"/>
    <xf numFmtId="37" fontId="13" fillId="0" borderId="0" xfId="10" applyNumberFormat="1" applyFont="1"/>
    <xf numFmtId="43" fontId="42" fillId="0" borderId="0" xfId="8" applyNumberFormat="1" applyBorder="1"/>
    <xf numFmtId="0" fontId="42" fillId="0" borderId="0" xfId="8" applyBorder="1"/>
    <xf numFmtId="0" fontId="15" fillId="0" borderId="0" xfId="8" applyFont="1" applyFill="1" applyProtection="1"/>
    <xf numFmtId="37" fontId="13" fillId="0" borderId="0" xfId="8" applyNumberFormat="1" applyFont="1" applyFill="1" applyProtection="1"/>
    <xf numFmtId="39" fontId="13" fillId="0" borderId="0" xfId="8" applyNumberFormat="1" applyFont="1" applyFill="1" applyProtection="1"/>
    <xf numFmtId="0" fontId="3" fillId="0" borderId="0" xfId="12" applyNumberFormat="1" applyBorder="1"/>
    <xf numFmtId="0" fontId="3" fillId="0" borderId="0" xfId="12" applyBorder="1"/>
    <xf numFmtId="8" fontId="13" fillId="0" borderId="0" xfId="8" applyNumberFormat="1" applyFont="1"/>
    <xf numFmtId="191" fontId="13" fillId="0" borderId="0" xfId="8" applyNumberFormat="1" applyFont="1" applyProtection="1"/>
    <xf numFmtId="165" fontId="13" fillId="0" borderId="0" xfId="8" applyNumberFormat="1" applyFont="1" applyProtection="1"/>
    <xf numFmtId="191" fontId="13" fillId="0" borderId="0" xfId="8" applyNumberFormat="1" applyFont="1" applyProtection="1">
      <protection locked="0"/>
    </xf>
    <xf numFmtId="14" fontId="13" fillId="0" borderId="0" xfId="8" applyNumberFormat="1" applyFont="1" applyProtection="1"/>
    <xf numFmtId="0" fontId="43" fillId="0" borderId="0" xfId="8" applyFont="1"/>
    <xf numFmtId="7" fontId="13" fillId="0" borderId="0" xfId="8" applyNumberFormat="1" applyFont="1" applyBorder="1" applyProtection="1"/>
    <xf numFmtId="39" fontId="13" fillId="0" borderId="0" xfId="8" applyNumberFormat="1" applyFont="1" applyBorder="1" applyProtection="1"/>
    <xf numFmtId="182" fontId="13" fillId="0" borderId="0" xfId="8" applyNumberFormat="1" applyFont="1" applyAlignment="1" applyProtection="1">
      <alignment horizontal="left"/>
    </xf>
    <xf numFmtId="0" fontId="13" fillId="0" borderId="0" xfId="8" applyFont="1" applyFill="1"/>
    <xf numFmtId="182" fontId="13" fillId="0" borderId="0" xfId="8" quotePrefix="1" applyNumberFormat="1" applyFont="1" applyAlignment="1" applyProtection="1">
      <alignment horizontal="left"/>
    </xf>
    <xf numFmtId="8" fontId="13" fillId="0" borderId="0" xfId="8" applyNumberFormat="1" applyFont="1" applyProtection="1"/>
    <xf numFmtId="8" fontId="13" fillId="0" borderId="0" xfId="8" applyNumberFormat="1" applyFont="1" applyAlignment="1" applyProtection="1">
      <alignment horizontal="center"/>
    </xf>
    <xf numFmtId="37" fontId="13" fillId="0" borderId="1" xfId="8" applyNumberFormat="1" applyFont="1" applyBorder="1" applyProtection="1"/>
    <xf numFmtId="0" fontId="13" fillId="0" borderId="0" xfId="8" applyFont="1" applyBorder="1" applyAlignment="1" applyProtection="1">
      <alignment horizontal="centerContinuous"/>
    </xf>
    <xf numFmtId="172" fontId="13" fillId="0" borderId="0" xfId="8" applyNumberFormat="1" applyFont="1" applyProtection="1"/>
    <xf numFmtId="7" fontId="13" fillId="0" borderId="0" xfId="8" applyNumberFormat="1" applyFont="1" applyFill="1" applyProtection="1"/>
    <xf numFmtId="165" fontId="13" fillId="0" borderId="0" xfId="8" applyNumberFormat="1" applyFont="1" applyFill="1" applyProtection="1"/>
    <xf numFmtId="0" fontId="13" fillId="0" borderId="0" xfId="8" applyFont="1" applyAlignment="1" applyProtection="1">
      <alignment horizontal="centerContinuous"/>
    </xf>
    <xf numFmtId="182" fontId="13" fillId="0" borderId="1" xfId="8" applyNumberFormat="1" applyFont="1" applyBorder="1" applyAlignment="1" applyProtection="1">
      <alignment horizontal="centerContinuous"/>
    </xf>
    <xf numFmtId="0" fontId="3" fillId="0" borderId="0" xfId="13" applyFont="1"/>
    <xf numFmtId="7" fontId="3" fillId="0" borderId="0" xfId="13" applyNumberFormat="1" applyFont="1"/>
    <xf numFmtId="0" fontId="3" fillId="0" borderId="0" xfId="13" applyFont="1" applyAlignment="1">
      <alignment horizontal="center"/>
    </xf>
    <xf numFmtId="164" fontId="33" fillId="0" borderId="0" xfId="15" applyFont="1"/>
    <xf numFmtId="169" fontId="33" fillId="0" borderId="0" xfId="15" applyNumberFormat="1" applyFont="1"/>
    <xf numFmtId="164" fontId="31" fillId="0" borderId="0" xfId="15" applyFont="1"/>
    <xf numFmtId="43" fontId="33" fillId="0" borderId="0" xfId="2" applyFont="1"/>
    <xf numFmtId="44" fontId="33" fillId="0" borderId="4" xfId="4" applyFont="1" applyBorder="1"/>
    <xf numFmtId="43" fontId="33" fillId="0" borderId="1" xfId="2" applyFont="1" applyBorder="1"/>
    <xf numFmtId="164" fontId="48" fillId="0" borderId="0" xfId="15" applyFont="1"/>
    <xf numFmtId="43" fontId="35" fillId="0" borderId="0" xfId="2" applyFont="1"/>
    <xf numFmtId="44" fontId="33" fillId="0" borderId="0" xfId="4" applyFont="1"/>
    <xf numFmtId="44" fontId="33" fillId="0" borderId="0" xfId="4" applyFont="1" applyBorder="1"/>
    <xf numFmtId="44" fontId="33" fillId="0" borderId="5" xfId="4" applyFont="1" applyBorder="1"/>
    <xf numFmtId="164" fontId="5" fillId="0" borderId="0" xfId="15"/>
    <xf numFmtId="164" fontId="33" fillId="0" borderId="0" xfId="15" applyFont="1" applyAlignment="1">
      <alignment horizontal="centerContinuous"/>
    </xf>
    <xf numFmtId="164" fontId="49" fillId="0" borderId="0" xfId="15" applyFont="1" applyAlignment="1">
      <alignment horizontal="centerContinuous"/>
    </xf>
    <xf numFmtId="164" fontId="5" fillId="0" borderId="0" xfId="16"/>
    <xf numFmtId="39" fontId="5" fillId="0" borderId="0" xfId="16" applyNumberFormat="1"/>
    <xf numFmtId="165" fontId="5" fillId="0" borderId="0" xfId="16" applyNumberFormat="1"/>
    <xf numFmtId="170" fontId="5" fillId="0" borderId="0" xfId="16" applyNumberFormat="1"/>
    <xf numFmtId="164" fontId="13" fillId="0" borderId="0" xfId="16" applyFont="1" applyAlignment="1">
      <alignment horizontal="center"/>
    </xf>
    <xf numFmtId="164" fontId="43" fillId="0" borderId="11" xfId="16" quotePrefix="1" applyFont="1" applyBorder="1"/>
    <xf numFmtId="164" fontId="43" fillId="0" borderId="0" xfId="16" quotePrefix="1" applyFont="1" applyBorder="1"/>
    <xf numFmtId="164" fontId="13" fillId="0" borderId="0" xfId="16" quotePrefix="1" applyFont="1"/>
    <xf numFmtId="5" fontId="13" fillId="0" borderId="0" xfId="16" applyNumberFormat="1" applyFont="1"/>
    <xf numFmtId="164" fontId="13" fillId="0" borderId="0" xfId="16" applyFont="1" applyBorder="1"/>
    <xf numFmtId="164" fontId="43" fillId="0" borderId="0" xfId="16" applyFont="1" applyBorder="1"/>
    <xf numFmtId="164" fontId="13" fillId="0" borderId="1" xfId="16" applyFont="1" applyBorder="1"/>
    <xf numFmtId="164" fontId="43" fillId="0" borderId="1" xfId="16" applyFont="1" applyBorder="1"/>
    <xf numFmtId="164" fontId="50" fillId="0" borderId="0" xfId="16" applyFont="1"/>
    <xf numFmtId="37" fontId="13" fillId="0" borderId="1" xfId="16" applyNumberFormat="1" applyFont="1" applyBorder="1"/>
    <xf numFmtId="164" fontId="43" fillId="0" borderId="1" xfId="16" applyFont="1" applyBorder="1" applyAlignment="1">
      <alignment horizontal="center"/>
    </xf>
    <xf numFmtId="164" fontId="43" fillId="0" borderId="0" xfId="16" quotePrefix="1" applyFont="1" applyAlignment="1">
      <alignment horizontal="center"/>
    </xf>
    <xf numFmtId="164" fontId="18" fillId="0" borderId="7" xfId="16" applyFont="1" applyBorder="1" applyAlignment="1" applyProtection="1">
      <alignment horizontal="center"/>
    </xf>
    <xf numFmtId="164" fontId="18" fillId="0" borderId="7" xfId="16" applyFont="1" applyBorder="1" applyProtection="1"/>
    <xf numFmtId="164" fontId="18" fillId="0" borderId="7" xfId="16" applyFont="1" applyBorder="1" applyAlignment="1" applyProtection="1"/>
    <xf numFmtId="164" fontId="18" fillId="0" borderId="0" xfId="16" applyFont="1" applyProtection="1"/>
    <xf numFmtId="164" fontId="18" fillId="0" borderId="0" xfId="16" applyFont="1" applyAlignment="1" applyProtection="1">
      <alignment horizontal="center"/>
    </xf>
    <xf numFmtId="164" fontId="43" fillId="0" borderId="0" xfId="16" applyFont="1"/>
    <xf numFmtId="164" fontId="51" fillId="0" borderId="0" xfId="16" applyFont="1" applyAlignment="1" applyProtection="1">
      <alignment horizontal="left"/>
    </xf>
    <xf numFmtId="164" fontId="14" fillId="0" borderId="0" xfId="16" applyFont="1" applyProtection="1"/>
    <xf numFmtId="164" fontId="14" fillId="0" borderId="0" xfId="16" applyFont="1" applyAlignment="1" applyProtection="1">
      <alignment horizontal="centerContinuous"/>
    </xf>
    <xf numFmtId="164" fontId="14" fillId="0" borderId="0" xfId="16" applyFont="1" applyAlignment="1" applyProtection="1">
      <alignment horizontal="left"/>
    </xf>
    <xf numFmtId="164" fontId="18" fillId="0" borderId="0" xfId="16" applyFont="1" applyAlignment="1" applyProtection="1">
      <alignment horizontal="left"/>
    </xf>
    <xf numFmtId="0" fontId="13" fillId="0" borderId="0" xfId="8" applyFont="1" applyFill="1" applyAlignment="1" applyProtection="1">
      <alignment horizontal="center"/>
    </xf>
    <xf numFmtId="43" fontId="13" fillId="0" borderId="0" xfId="8" applyNumberFormat="1" applyFont="1"/>
    <xf numFmtId="37" fontId="15" fillId="0" borderId="0" xfId="8" applyNumberFormat="1" applyFont="1" applyFill="1" applyBorder="1" applyProtection="1">
      <protection locked="0"/>
    </xf>
    <xf numFmtId="39" fontId="13" fillId="0" borderId="0" xfId="8" applyNumberFormat="1" applyFont="1" applyFill="1" applyBorder="1" applyProtection="1"/>
    <xf numFmtId="0" fontId="13" fillId="0" borderId="0" xfId="8" applyFont="1" applyFill="1" applyProtection="1">
      <protection locked="0"/>
    </xf>
    <xf numFmtId="0" fontId="15" fillId="0" borderId="0" xfId="8" applyFont="1" applyFill="1" applyProtection="1">
      <protection locked="0"/>
    </xf>
    <xf numFmtId="177" fontId="13" fillId="0" borderId="0" xfId="10" applyNumberFormat="1" applyFont="1" applyFill="1"/>
    <xf numFmtId="0" fontId="42" fillId="0" borderId="0" xfId="8" applyFill="1"/>
    <xf numFmtId="43" fontId="42" fillId="0" borderId="0" xfId="18" applyFont="1" applyFill="1"/>
    <xf numFmtId="43" fontId="13" fillId="0" borderId="0" xfId="18" applyFont="1" applyProtection="1"/>
    <xf numFmtId="7" fontId="42" fillId="0" borderId="0" xfId="8" applyNumberFormat="1"/>
    <xf numFmtId="40" fontId="57" fillId="0" borderId="0" xfId="34" applyNumberFormat="1">
      <alignment vertical="center"/>
    </xf>
    <xf numFmtId="40" fontId="57" fillId="0" borderId="0" xfId="34" applyNumberFormat="1">
      <alignment vertical="center"/>
    </xf>
    <xf numFmtId="40" fontId="57" fillId="0" borderId="0" xfId="34" applyNumberFormat="1">
      <alignment vertical="center"/>
    </xf>
    <xf numFmtId="40" fontId="57" fillId="0" borderId="0" xfId="34" applyNumberFormat="1">
      <alignment vertical="center"/>
    </xf>
    <xf numFmtId="0" fontId="15" fillId="0" borderId="0" xfId="8" applyFont="1" applyFill="1" applyBorder="1" applyProtection="1">
      <protection locked="0"/>
    </xf>
    <xf numFmtId="37" fontId="13" fillId="0" borderId="5" xfId="6" applyNumberFormat="1" applyFont="1" applyFill="1" applyBorder="1" applyProtection="1">
      <protection locked="0"/>
    </xf>
    <xf numFmtId="0" fontId="14" fillId="0" borderId="8" xfId="6" applyFont="1" applyFill="1" applyBorder="1" applyProtection="1"/>
    <xf numFmtId="37" fontId="14" fillId="0" borderId="8" xfId="6" applyNumberFormat="1" applyFont="1" applyFill="1" applyBorder="1" applyProtection="1"/>
    <xf numFmtId="174" fontId="14" fillId="0" borderId="0" xfId="4" applyNumberFormat="1" applyFont="1" applyFill="1" applyBorder="1" applyAlignment="1" applyProtection="1">
      <alignment horizontal="right"/>
    </xf>
    <xf numFmtId="10" fontId="14" fillId="0" borderId="1" xfId="6" applyNumberFormat="1" applyFont="1" applyFill="1" applyBorder="1" applyProtection="1"/>
    <xf numFmtId="174" fontId="21" fillId="0" borderId="0" xfId="4" applyNumberFormat="1" applyFont="1" applyFill="1" applyBorder="1" applyAlignment="1" applyProtection="1">
      <alignment horizontal="right"/>
    </xf>
    <xf numFmtId="44" fontId="13" fillId="0" borderId="4" xfId="25" applyFont="1" applyBorder="1"/>
    <xf numFmtId="43" fontId="57" fillId="0" borderId="0" xfId="18" applyFont="1"/>
    <xf numFmtId="0" fontId="57" fillId="0" borderId="0" xfId="35"/>
    <xf numFmtId="164" fontId="13" fillId="0" borderId="0" xfId="16" applyFont="1"/>
    <xf numFmtId="194" fontId="33" fillId="0" borderId="0" xfId="18" applyNumberFormat="1" applyFont="1" applyProtection="1">
      <protection locked="0"/>
    </xf>
    <xf numFmtId="0" fontId="58" fillId="0" borderId="0" xfId="6" applyFont="1"/>
    <xf numFmtId="7" fontId="13" fillId="0" borderId="0" xfId="8" applyNumberFormat="1" applyFont="1" applyFill="1"/>
    <xf numFmtId="172" fontId="13" fillId="0" borderId="0" xfId="8" applyNumberFormat="1" applyFont="1" applyFill="1" applyProtection="1"/>
    <xf numFmtId="7" fontId="13" fillId="0" borderId="1" xfId="8" applyNumberFormat="1" applyFont="1" applyFill="1" applyBorder="1"/>
    <xf numFmtId="8" fontId="13" fillId="0" borderId="0" xfId="8" applyNumberFormat="1" applyFont="1" applyFill="1"/>
    <xf numFmtId="43" fontId="5" fillId="0" borderId="0" xfId="18" applyFont="1"/>
    <xf numFmtId="0" fontId="1" fillId="0" borderId="0" xfId="1" applyFont="1" applyFill="1"/>
    <xf numFmtId="193" fontId="0" fillId="0" borderId="0" xfId="0" applyNumberFormat="1"/>
    <xf numFmtId="167" fontId="14" fillId="0" borderId="5" xfId="6" applyNumberFormat="1" applyFont="1" applyFill="1" applyBorder="1" applyProtection="1"/>
    <xf numFmtId="9" fontId="1" fillId="0" borderId="0" xfId="45" applyFont="1"/>
    <xf numFmtId="176" fontId="13" fillId="0" borderId="0" xfId="18" applyNumberFormat="1" applyFont="1"/>
    <xf numFmtId="164" fontId="52" fillId="0" borderId="0" xfId="17" applyNumberFormat="1" applyAlignment="1" applyProtection="1"/>
    <xf numFmtId="10" fontId="5" fillId="0" borderId="0" xfId="26" applyNumberFormat="1" applyFont="1"/>
    <xf numFmtId="10" fontId="5" fillId="0" borderId="0" xfId="26" applyNumberFormat="1" applyFont="1" applyBorder="1"/>
    <xf numFmtId="10" fontId="5" fillId="0" borderId="1" xfId="26" applyNumberFormat="1" applyFont="1" applyBorder="1"/>
    <xf numFmtId="5" fontId="13" fillId="0" borderId="0" xfId="25" applyNumberFormat="1" applyFont="1"/>
    <xf numFmtId="37" fontId="13" fillId="0" borderId="0" xfId="24" applyNumberFormat="1" applyFont="1"/>
    <xf numFmtId="37" fontId="13" fillId="0" borderId="1" xfId="24" applyNumberFormat="1" applyFont="1" applyBorder="1"/>
    <xf numFmtId="37" fontId="13" fillId="0" borderId="0" xfId="24" applyNumberFormat="1" applyFont="1" applyBorder="1"/>
    <xf numFmtId="5" fontId="13" fillId="0" borderId="4" xfId="25" applyNumberFormat="1" applyFont="1" applyBorder="1"/>
    <xf numFmtId="5" fontId="13" fillId="0" borderId="0" xfId="25" applyNumberFormat="1" applyFont="1" applyBorder="1"/>
    <xf numFmtId="168" fontId="13" fillId="0" borderId="0" xfId="16" applyNumberFormat="1" applyFont="1" applyFill="1"/>
    <xf numFmtId="164" fontId="13" fillId="0" borderId="0" xfId="16" applyFont="1" applyFill="1"/>
    <xf numFmtId="166" fontId="13" fillId="0" borderId="0" xfId="25" applyNumberFormat="1" applyFont="1"/>
    <xf numFmtId="174" fontId="13" fillId="0" borderId="0" xfId="25" applyNumberFormat="1" applyFont="1"/>
    <xf numFmtId="166" fontId="43" fillId="0" borderId="12" xfId="25" applyNumberFormat="1" applyFont="1" applyBorder="1"/>
    <xf numFmtId="166" fontId="43" fillId="0" borderId="0" xfId="25" applyNumberFormat="1" applyFont="1" applyBorder="1"/>
    <xf numFmtId="174" fontId="43" fillId="0" borderId="12" xfId="25" applyNumberFormat="1" applyFont="1" applyBorder="1"/>
    <xf numFmtId="174" fontId="43" fillId="0" borderId="0" xfId="25" applyNumberFormat="1" applyFont="1" applyBorder="1"/>
    <xf numFmtId="164" fontId="33" fillId="0" borderId="0" xfId="15" applyFont="1" applyAlignment="1"/>
    <xf numFmtId="44" fontId="62" fillId="0" borderId="0" xfId="4" applyFont="1"/>
    <xf numFmtId="195" fontId="13" fillId="0" borderId="0" xfId="8" applyNumberFormat="1" applyFont="1" applyFill="1" applyProtection="1"/>
    <xf numFmtId="37" fontId="64" fillId="0" borderId="0" xfId="6" applyNumberFormat="1" applyFont="1" applyFill="1" applyProtection="1"/>
    <xf numFmtId="173" fontId="64" fillId="0" borderId="0" xfId="6" applyNumberFormat="1" applyFont="1" applyFill="1" applyProtection="1"/>
    <xf numFmtId="0" fontId="64" fillId="0" borderId="0" xfId="6" applyFont="1" applyFill="1" applyProtection="1"/>
    <xf numFmtId="0" fontId="64" fillId="0" borderId="0" xfId="6" applyFont="1" applyFill="1" applyBorder="1" applyAlignment="1" applyProtection="1">
      <alignment horizontal="center"/>
    </xf>
    <xf numFmtId="37" fontId="64" fillId="0" borderId="0" xfId="8" applyNumberFormat="1" applyFont="1" applyFill="1" applyProtection="1">
      <protection locked="0"/>
    </xf>
    <xf numFmtId="37" fontId="64" fillId="0" borderId="1" xfId="8" applyNumberFormat="1" applyFont="1" applyFill="1" applyBorder="1" applyProtection="1">
      <protection locked="0"/>
    </xf>
    <xf numFmtId="37" fontId="64" fillId="0" borderId="0" xfId="8" applyNumberFormat="1" applyFont="1" applyProtection="1">
      <protection locked="0"/>
    </xf>
    <xf numFmtId="0" fontId="64" fillId="0" borderId="0" xfId="8" applyFont="1" applyProtection="1"/>
    <xf numFmtId="0" fontId="64" fillId="0" borderId="0" xfId="8" applyFont="1" applyProtection="1">
      <protection locked="0"/>
    </xf>
    <xf numFmtId="37" fontId="64" fillId="0" borderId="1" xfId="8" applyNumberFormat="1" applyFont="1" applyBorder="1" applyProtection="1">
      <protection locked="0"/>
    </xf>
    <xf numFmtId="37" fontId="64" fillId="0" borderId="0" xfId="8" applyNumberFormat="1" applyFont="1" applyFill="1" applyProtection="1"/>
    <xf numFmtId="166" fontId="64" fillId="0" borderId="0" xfId="8" applyNumberFormat="1" applyFont="1" applyFill="1" applyProtection="1">
      <protection locked="0"/>
    </xf>
    <xf numFmtId="39" fontId="64" fillId="0" borderId="0" xfId="8" applyNumberFormat="1" applyFont="1" applyFill="1" applyBorder="1" applyProtection="1"/>
    <xf numFmtId="0" fontId="65" fillId="0" borderId="0" xfId="8" applyFont="1" applyFill="1"/>
    <xf numFmtId="0" fontId="64" fillId="0" borderId="0" xfId="8" applyFont="1" applyFill="1"/>
    <xf numFmtId="195" fontId="64" fillId="0" borderId="0" xfId="8" applyNumberFormat="1" applyFont="1" applyFill="1" applyProtection="1"/>
    <xf numFmtId="195" fontId="64" fillId="0" borderId="0" xfId="8" applyNumberFormat="1" applyFont="1" applyFill="1"/>
    <xf numFmtId="165" fontId="61" fillId="0" borderId="0" xfId="1" applyNumberFormat="1" applyFont="1" applyFill="1"/>
    <xf numFmtId="165" fontId="61" fillId="0" borderId="0" xfId="6" applyNumberFormat="1" applyFont="1" applyFill="1"/>
    <xf numFmtId="165" fontId="61" fillId="0" borderId="0" xfId="6" applyNumberFormat="1" applyFont="1"/>
    <xf numFmtId="165" fontId="61" fillId="0" borderId="1" xfId="6" applyNumberFormat="1" applyFont="1" applyFill="1" applyBorder="1"/>
    <xf numFmtId="0" fontId="61" fillId="0" borderId="0" xfId="6" applyFont="1"/>
    <xf numFmtId="44" fontId="15" fillId="0" borderId="0" xfId="25" applyFont="1"/>
    <xf numFmtId="39" fontId="15" fillId="0" borderId="0" xfId="25" applyNumberFormat="1" applyFont="1"/>
    <xf numFmtId="39" fontId="15" fillId="0" borderId="0" xfId="25" applyNumberFormat="1" applyFont="1" applyFill="1"/>
    <xf numFmtId="40" fontId="13" fillId="0" borderId="1" xfId="24" applyNumberFormat="1" applyFont="1" applyBorder="1"/>
    <xf numFmtId="10" fontId="15" fillId="0" borderId="13" xfId="26" applyNumberFormat="1" applyFont="1" applyBorder="1" applyAlignment="1" applyProtection="1">
      <alignment horizontal="right"/>
      <protection locked="0"/>
    </xf>
    <xf numFmtId="5" fontId="15" fillId="0" borderId="0" xfId="25" applyNumberFormat="1" applyFont="1"/>
    <xf numFmtId="181" fontId="15" fillId="0" borderId="0" xfId="25" applyNumberFormat="1" applyFont="1"/>
    <xf numFmtId="37" fontId="15" fillId="0" borderId="0" xfId="16" applyNumberFormat="1" applyFont="1"/>
    <xf numFmtId="37" fontId="15" fillId="0" borderId="0" xfId="24" applyNumberFormat="1" applyFont="1"/>
    <xf numFmtId="164" fontId="49" fillId="0" borderId="0" xfId="16" applyFont="1" applyAlignment="1" applyProtection="1">
      <alignment horizontal="left"/>
    </xf>
    <xf numFmtId="165" fontId="5" fillId="0" borderId="0" xfId="16" applyNumberFormat="1" applyFont="1"/>
    <xf numFmtId="176" fontId="13" fillId="0" borderId="0" xfId="2" applyNumberFormat="1" applyFont="1" applyFill="1" applyProtection="1"/>
    <xf numFmtId="7" fontId="1" fillId="0" borderId="0" xfId="13" applyNumberFormat="1" applyFont="1"/>
    <xf numFmtId="39" fontId="13" fillId="0" borderId="0" xfId="8" quotePrefix="1" applyNumberFormat="1" applyFont="1" applyFill="1" applyBorder="1" applyProtection="1"/>
    <xf numFmtId="166" fontId="43" fillId="0" borderId="0" xfId="8" applyNumberFormat="1" applyFont="1" applyFill="1" applyBorder="1" applyProtection="1"/>
    <xf numFmtId="39" fontId="13" fillId="0" borderId="0" xfId="8" applyNumberFormat="1" applyFont="1" applyFill="1"/>
    <xf numFmtId="166" fontId="43" fillId="0" borderId="1" xfId="8" applyNumberFormat="1" applyFont="1" applyFill="1" applyBorder="1" applyProtection="1"/>
    <xf numFmtId="0" fontId="13" fillId="0" borderId="0" xfId="8" applyFont="1" applyFill="1" applyBorder="1" applyProtection="1"/>
    <xf numFmtId="166" fontId="43" fillId="0" borderId="4" xfId="8" applyNumberFormat="1" applyFont="1" applyFill="1" applyBorder="1" applyProtection="1"/>
    <xf numFmtId="165" fontId="1" fillId="0" borderId="0" xfId="6" applyNumberFormat="1" applyFont="1"/>
    <xf numFmtId="165" fontId="1" fillId="0" borderId="0" xfId="1" applyNumberFormat="1" applyFont="1" applyFill="1"/>
    <xf numFmtId="185" fontId="13" fillId="0" borderId="0" xfId="8" applyNumberFormat="1" applyFont="1" applyFill="1" applyProtection="1">
      <protection locked="0"/>
    </xf>
    <xf numFmtId="185" fontId="13" fillId="0" borderId="0" xfId="8" applyNumberFormat="1" applyFont="1" applyFill="1"/>
    <xf numFmtId="185" fontId="42" fillId="0" borderId="0" xfId="8" applyNumberFormat="1" applyFill="1"/>
    <xf numFmtId="165" fontId="1" fillId="0" borderId="0" xfId="6" applyNumberFormat="1" applyFont="1" applyFill="1"/>
    <xf numFmtId="172" fontId="16" fillId="0" borderId="0" xfId="6" applyNumberFormat="1" applyFont="1" applyFill="1" applyAlignment="1" applyProtection="1">
      <alignment horizontal="center"/>
    </xf>
    <xf numFmtId="165" fontId="64" fillId="0" borderId="0" xfId="6" applyNumberFormat="1" applyFont="1" applyFill="1" applyProtection="1"/>
    <xf numFmtId="0" fontId="13" fillId="0" borderId="0" xfId="8" applyFont="1" applyFill="1" applyAlignment="1">
      <alignment horizontal="center"/>
    </xf>
    <xf numFmtId="44" fontId="13" fillId="0" borderId="0" xfId="79" applyFont="1"/>
    <xf numFmtId="44" fontId="55" fillId="0" borderId="0" xfId="79" applyFont="1" applyFill="1" applyAlignment="1">
      <alignment horizontal="left"/>
    </xf>
    <xf numFmtId="44" fontId="13" fillId="0" borderId="0" xfId="8" applyNumberFormat="1" applyFont="1" applyBorder="1"/>
    <xf numFmtId="7" fontId="13" fillId="0" borderId="0" xfId="8" applyNumberFormat="1" applyFont="1" applyBorder="1"/>
    <xf numFmtId="166" fontId="13" fillId="0" borderId="0" xfId="8" applyNumberFormat="1" applyFont="1" applyFill="1" applyProtection="1">
      <protection locked="0"/>
    </xf>
    <xf numFmtId="164" fontId="63" fillId="0" borderId="0" xfId="16" applyFont="1"/>
    <xf numFmtId="39" fontId="12" fillId="0" borderId="0" xfId="24" applyNumberFormat="1" applyFont="1" applyFill="1"/>
    <xf numFmtId="39" fontId="41" fillId="0" borderId="0" xfId="24" applyNumberFormat="1" applyFont="1" applyFill="1"/>
    <xf numFmtId="39" fontId="3" fillId="0" borderId="0" xfId="13" applyNumberFormat="1" applyFont="1"/>
    <xf numFmtId="176" fontId="13" fillId="0" borderId="0" xfId="18" applyNumberFormat="1" applyFont="1" applyFill="1"/>
    <xf numFmtId="176" fontId="13" fillId="0" borderId="0" xfId="2" applyNumberFormat="1" applyFont="1" applyFill="1"/>
    <xf numFmtId="171" fontId="13" fillId="0" borderId="0" xfId="6" applyNumberFormat="1" applyFont="1" applyFill="1"/>
    <xf numFmtId="171" fontId="13" fillId="0" borderId="0" xfId="2" applyNumberFormat="1" applyFont="1" applyFill="1"/>
    <xf numFmtId="177" fontId="13" fillId="0" borderId="0" xfId="18" applyNumberFormat="1" applyFont="1" applyProtection="1"/>
    <xf numFmtId="0" fontId="64" fillId="0" borderId="0" xfId="8" applyFont="1" applyFill="1" applyProtection="1"/>
    <xf numFmtId="0" fontId="64" fillId="0" borderId="0" xfId="8" applyFont="1" applyFill="1" applyProtection="1">
      <protection locked="0"/>
    </xf>
    <xf numFmtId="37" fontId="64" fillId="0" borderId="0" xfId="10" applyNumberFormat="1" applyFont="1" applyFill="1" applyProtection="1"/>
    <xf numFmtId="7" fontId="64" fillId="0" borderId="0" xfId="8" applyNumberFormat="1" applyFont="1" applyFill="1" applyProtection="1">
      <protection locked="0"/>
    </xf>
    <xf numFmtId="39" fontId="64" fillId="0" borderId="0" xfId="8" quotePrefix="1" applyNumberFormat="1" applyFont="1" applyFill="1" applyBorder="1" applyProtection="1"/>
    <xf numFmtId="37" fontId="64" fillId="0" borderId="1" xfId="6" applyNumberFormat="1" applyFont="1" applyFill="1" applyBorder="1" applyProtection="1"/>
    <xf numFmtId="0" fontId="43" fillId="0" borderId="0" xfId="13" applyFont="1" applyFill="1"/>
    <xf numFmtId="0" fontId="3" fillId="0" borderId="0" xfId="13" applyFont="1" applyFill="1"/>
    <xf numFmtId="0" fontId="13" fillId="0" borderId="0" xfId="13" applyFont="1" applyFill="1"/>
    <xf numFmtId="0" fontId="3" fillId="0" borderId="0" xfId="13" applyFont="1" applyFill="1" applyBorder="1"/>
    <xf numFmtId="0" fontId="47" fillId="0" borderId="0" xfId="14" applyFont="1" applyFill="1" applyBorder="1" applyAlignment="1">
      <alignment horizontal="center" wrapText="1"/>
    </xf>
    <xf numFmtId="0" fontId="28" fillId="0" borderId="0" xfId="14" applyFont="1" applyFill="1" applyBorder="1" applyAlignment="1">
      <alignment horizontal="center" wrapText="1"/>
    </xf>
    <xf numFmtId="0" fontId="3" fillId="0" borderId="0" xfId="13" applyFont="1" applyFill="1" applyAlignment="1">
      <alignment horizontal="center"/>
    </xf>
    <xf numFmtId="7" fontId="1" fillId="0" borderId="0" xfId="13" applyNumberFormat="1" applyFont="1" applyFill="1"/>
    <xf numFmtId="7" fontId="3" fillId="0" borderId="0" xfId="13" applyNumberFormat="1" applyFont="1" applyFill="1"/>
    <xf numFmtId="0" fontId="66" fillId="0" borderId="0" xfId="0" applyFont="1" applyFill="1"/>
    <xf numFmtId="39" fontId="64" fillId="0" borderId="1" xfId="8" quotePrefix="1" applyNumberFormat="1" applyFont="1" applyFill="1" applyBorder="1" applyProtection="1"/>
    <xf numFmtId="165" fontId="13" fillId="0" borderId="1" xfId="6" applyNumberFormat="1" applyFont="1" applyFill="1" applyBorder="1" applyProtection="1"/>
    <xf numFmtId="37" fontId="13" fillId="0" borderId="0" xfId="6" applyNumberFormat="1" applyFont="1" applyFill="1" applyBorder="1" applyProtection="1"/>
    <xf numFmtId="0" fontId="13" fillId="0" borderId="0" xfId="6" applyFont="1" applyFill="1" applyProtection="1"/>
    <xf numFmtId="177" fontId="13" fillId="0" borderId="0" xfId="2" applyNumberFormat="1" applyFont="1" applyFill="1" applyProtection="1"/>
    <xf numFmtId="10" fontId="13" fillId="0" borderId="0" xfId="45" applyNumberFormat="1" applyFont="1" applyFill="1"/>
    <xf numFmtId="197" fontId="13" fillId="0" borderId="0" xfId="45" applyNumberFormat="1" applyFont="1" applyFill="1"/>
    <xf numFmtId="185" fontId="33" fillId="0" borderId="0" xfId="6" applyNumberFormat="1" applyFont="1" applyFill="1" applyBorder="1" applyProtection="1">
      <protection locked="0"/>
    </xf>
    <xf numFmtId="0" fontId="13" fillId="0" borderId="1" xfId="8" applyFont="1" applyFill="1" applyBorder="1" applyAlignment="1" applyProtection="1">
      <alignment horizontal="centerContinuous"/>
    </xf>
    <xf numFmtId="165" fontId="13" fillId="0" borderId="0" xfId="8" applyNumberFormat="1" applyFont="1" applyFill="1" applyBorder="1" applyProtection="1"/>
    <xf numFmtId="37" fontId="13" fillId="0" borderId="0" xfId="8" applyNumberFormat="1" applyFont="1" applyFill="1" applyBorder="1" applyProtection="1"/>
    <xf numFmtId="0" fontId="13" fillId="0" borderId="0" xfId="8" applyFont="1" applyFill="1" applyBorder="1"/>
    <xf numFmtId="0" fontId="13" fillId="0" borderId="0" xfId="8" applyFont="1" applyFill="1" applyAlignment="1" applyProtection="1">
      <alignment horizontal="centerContinuous"/>
    </xf>
    <xf numFmtId="7" fontId="13" fillId="0" borderId="0" xfId="8" applyNumberFormat="1" applyFont="1" applyFill="1" applyBorder="1" applyProtection="1"/>
    <xf numFmtId="171" fontId="64" fillId="0" borderId="0" xfId="6" applyNumberFormat="1" applyFont="1" applyFill="1"/>
    <xf numFmtId="37" fontId="78" fillId="0" borderId="0" xfId="6" applyNumberFormat="1" applyFont="1" applyFill="1" applyProtection="1"/>
    <xf numFmtId="4" fontId="13" fillId="0" borderId="0" xfId="8" applyNumberFormat="1" applyFont="1" applyProtection="1"/>
    <xf numFmtId="177" fontId="13" fillId="0" borderId="0" xfId="10" applyNumberFormat="1" applyFont="1" applyFill="1" applyBorder="1" applyProtection="1"/>
    <xf numFmtId="37" fontId="64" fillId="0" borderId="10" xfId="6" applyNumberFormat="1" applyFont="1" applyFill="1" applyBorder="1" applyProtection="1"/>
    <xf numFmtId="166" fontId="64" fillId="0" borderId="0" xfId="6" applyNumberFormat="1" applyFont="1" applyFill="1" applyProtection="1"/>
    <xf numFmtId="10" fontId="64" fillId="0" borderId="0" xfId="6" applyNumberFormat="1" applyFont="1" applyFill="1" applyProtection="1"/>
    <xf numFmtId="166" fontId="64" fillId="0" borderId="0" xfId="6" applyNumberFormat="1" applyFont="1" applyFill="1" applyBorder="1" applyProtection="1"/>
    <xf numFmtId="173" fontId="64" fillId="0" borderId="0" xfId="6" applyNumberFormat="1" applyFont="1" applyFill="1" applyBorder="1" applyAlignment="1" applyProtection="1">
      <alignment horizontal="right"/>
    </xf>
    <xf numFmtId="10" fontId="14" fillId="0" borderId="0" xfId="45" applyNumberFormat="1" applyFont="1" applyFill="1" applyProtection="1"/>
    <xf numFmtId="176" fontId="64" fillId="0" borderId="0" xfId="2" applyNumberFormat="1" applyFont="1" applyFill="1" applyProtection="1"/>
    <xf numFmtId="10" fontId="64" fillId="0" borderId="0" xfId="5" quotePrefix="1" applyNumberFormat="1" applyFont="1" applyFill="1" applyAlignment="1" applyProtection="1">
      <alignment horizontal="center"/>
    </xf>
    <xf numFmtId="185" fontId="64" fillId="0" borderId="0" xfId="8" applyNumberFormat="1" applyFont="1" applyFill="1" applyProtection="1">
      <protection locked="0"/>
    </xf>
    <xf numFmtId="185" fontId="64" fillId="0" borderId="1" xfId="8" applyNumberFormat="1" applyFont="1" applyFill="1" applyBorder="1" applyProtection="1">
      <protection locked="0"/>
    </xf>
    <xf numFmtId="39" fontId="64" fillId="0" borderId="1" xfId="8" applyNumberFormat="1" applyFont="1" applyFill="1" applyBorder="1" applyProtection="1"/>
    <xf numFmtId="39" fontId="64" fillId="0" borderId="1" xfId="8" applyNumberFormat="1" applyFont="1" applyFill="1" applyBorder="1"/>
    <xf numFmtId="170" fontId="61" fillId="0" borderId="0" xfId="13" applyNumberFormat="1" applyFont="1" applyFill="1"/>
    <xf numFmtId="170" fontId="1" fillId="0" borderId="0" xfId="13" applyNumberFormat="1" applyFont="1" applyFill="1"/>
    <xf numFmtId="7" fontId="61" fillId="0" borderId="0" xfId="13" applyNumberFormat="1" applyFont="1" applyFill="1"/>
    <xf numFmtId="43" fontId="13" fillId="0" borderId="0" xfId="18" applyFont="1" applyAlignment="1" applyProtection="1"/>
    <xf numFmtId="0" fontId="61" fillId="0" borderId="0" xfId="6" applyFont="1" applyFill="1"/>
    <xf numFmtId="8" fontId="13" fillId="0" borderId="0" xfId="8" applyNumberFormat="1" applyFont="1" applyFill="1" applyProtection="1"/>
    <xf numFmtId="165" fontId="13" fillId="0" borderId="0" xfId="8" applyNumberFormat="1" applyFont="1" applyFill="1"/>
    <xf numFmtId="192" fontId="13" fillId="0" borderId="0" xfId="8" applyNumberFormat="1" applyFont="1" applyFill="1"/>
    <xf numFmtId="8" fontId="10" fillId="0" borderId="0" xfId="19" applyNumberFormat="1" applyFont="1" applyFill="1" applyAlignment="1">
      <alignment vertical="center"/>
    </xf>
    <xf numFmtId="7" fontId="55" fillId="0" borderId="0" xfId="8" applyNumberFormat="1" applyFont="1" applyFill="1"/>
    <xf numFmtId="44" fontId="13" fillId="0" borderId="0" xfId="79" applyFont="1" applyFill="1" applyAlignment="1">
      <alignment horizontal="left"/>
    </xf>
    <xf numFmtId="44" fontId="13" fillId="0" borderId="0" xfId="79" applyFont="1" applyFill="1" applyBorder="1" applyAlignment="1">
      <alignment horizontal="left"/>
    </xf>
    <xf numFmtId="8" fontId="13" fillId="0" borderId="0" xfId="8" applyNumberFormat="1" applyFont="1" applyFill="1" applyAlignment="1" applyProtection="1">
      <alignment horizontal="center"/>
    </xf>
    <xf numFmtId="195" fontId="42" fillId="0" borderId="0" xfId="8" applyNumberFormat="1" applyFill="1"/>
    <xf numFmtId="191" fontId="42" fillId="0" borderId="0" xfId="8" applyNumberFormat="1" applyFill="1"/>
    <xf numFmtId="7" fontId="13" fillId="0" borderId="5" xfId="8" applyNumberFormat="1" applyFont="1" applyFill="1" applyBorder="1" applyProtection="1"/>
    <xf numFmtId="43" fontId="13" fillId="0" borderId="0" xfId="18" applyFont="1" applyFill="1" applyBorder="1"/>
    <xf numFmtId="8" fontId="13" fillId="0" borderId="5" xfId="8" applyNumberFormat="1" applyFont="1" applyFill="1" applyBorder="1"/>
    <xf numFmtId="44" fontId="13" fillId="0" borderId="0" xfId="8" applyNumberFormat="1" applyFont="1" applyFill="1" applyBorder="1"/>
    <xf numFmtId="7" fontId="13" fillId="0" borderId="5" xfId="8" applyNumberFormat="1" applyFont="1" applyFill="1" applyBorder="1"/>
    <xf numFmtId="7" fontId="13" fillId="0" borderId="0" xfId="8" applyNumberFormat="1" applyFont="1" applyFill="1" applyBorder="1"/>
    <xf numFmtId="7" fontId="13" fillId="0" borderId="1" xfId="8" applyNumberFormat="1" applyFont="1" applyBorder="1" applyProtection="1"/>
    <xf numFmtId="7" fontId="44" fillId="0" borderId="0" xfId="8" applyNumberFormat="1" applyFont="1" applyProtection="1"/>
    <xf numFmtId="7" fontId="79" fillId="0" borderId="0" xfId="8" applyNumberFormat="1" applyFont="1" applyFill="1" applyAlignment="1" applyProtection="1">
      <alignment horizontal="right"/>
      <protection locked="0"/>
    </xf>
    <xf numFmtId="39" fontId="13" fillId="0" borderId="0" xfId="8" applyNumberFormat="1" applyFont="1" applyBorder="1" applyAlignment="1" applyProtection="1">
      <alignment horizontal="right"/>
      <protection locked="0"/>
    </xf>
    <xf numFmtId="0" fontId="9" fillId="0" borderId="0" xfId="1" applyFont="1" applyFill="1"/>
    <xf numFmtId="0" fontId="1" fillId="0" borderId="0" xfId="1" applyFill="1" applyAlignment="1">
      <alignment horizontal="left" indent="1"/>
    </xf>
    <xf numFmtId="37" fontId="1" fillId="0" borderId="0" xfId="1" applyNumberFormat="1" applyFill="1"/>
    <xf numFmtId="0" fontId="61" fillId="0" borderId="0" xfId="1" applyFont="1" applyFill="1"/>
    <xf numFmtId="0" fontId="9" fillId="0" borderId="0" xfId="1" applyFont="1" applyFill="1" applyAlignment="1">
      <alignment horizontal="left"/>
    </xf>
    <xf numFmtId="0" fontId="1" fillId="0" borderId="0" xfId="1" applyFill="1" applyAlignment="1">
      <alignment horizontal="left" indent="2"/>
    </xf>
    <xf numFmtId="0" fontId="1" fillId="0" borderId="0" xfId="1" applyFill="1" applyAlignment="1">
      <alignment horizontal="left" indent="3"/>
    </xf>
    <xf numFmtId="165" fontId="1" fillId="0" borderId="1" xfId="1" applyNumberFormat="1" applyFont="1" applyFill="1" applyBorder="1"/>
    <xf numFmtId="0" fontId="8" fillId="0" borderId="0" xfId="1" applyFont="1" applyFill="1" applyBorder="1"/>
    <xf numFmtId="0" fontId="1" fillId="0" borderId="0" xfId="13" applyFont="1"/>
    <xf numFmtId="43" fontId="53" fillId="0" borderId="0" xfId="18" applyFont="1"/>
    <xf numFmtId="170" fontId="1" fillId="0" borderId="0" xfId="13" applyNumberFormat="1" applyFont="1" applyFill="1" applyAlignment="1">
      <alignment horizontal="right"/>
    </xf>
    <xf numFmtId="37" fontId="64" fillId="0" borderId="0" xfId="8" applyNumberFormat="1" applyFont="1" applyFill="1" applyBorder="1" applyProtection="1">
      <protection locked="0"/>
    </xf>
    <xf numFmtId="37" fontId="15" fillId="0" borderId="1" xfId="8" applyNumberFormat="1" applyFont="1" applyFill="1" applyBorder="1" applyProtection="1">
      <protection locked="0"/>
    </xf>
    <xf numFmtId="0" fontId="80" fillId="0" borderId="0" xfId="6" applyFont="1" applyFill="1" applyProtection="1"/>
    <xf numFmtId="10" fontId="80" fillId="0" borderId="0" xfId="6" applyNumberFormat="1" applyFont="1" applyFill="1" applyProtection="1"/>
    <xf numFmtId="0" fontId="80" fillId="0" borderId="0" xfId="6" applyFont="1" applyFill="1"/>
    <xf numFmtId="177" fontId="13" fillId="0" borderId="0" xfId="18" applyNumberFormat="1" applyFont="1" applyAlignment="1" applyProtection="1">
      <alignment horizontal="center"/>
    </xf>
    <xf numFmtId="177" fontId="13" fillId="0" borderId="1" xfId="18" applyNumberFormat="1" applyFont="1" applyBorder="1" applyProtection="1"/>
    <xf numFmtId="5" fontId="13" fillId="0" borderId="0" xfId="8" applyNumberFormat="1" applyFont="1" applyProtection="1"/>
    <xf numFmtId="9" fontId="3" fillId="0" borderId="0" xfId="45" applyFont="1"/>
    <xf numFmtId="9" fontId="13" fillId="0" borderId="0" xfId="45" applyFont="1"/>
    <xf numFmtId="9" fontId="13" fillId="0" borderId="0" xfId="45" applyFont="1" applyBorder="1"/>
    <xf numFmtId="9" fontId="33" fillId="0" borderId="0" xfId="45" applyFont="1" applyProtection="1">
      <protection locked="0"/>
    </xf>
    <xf numFmtId="9" fontId="13" fillId="0" borderId="0" xfId="45" applyFont="1" applyFill="1"/>
    <xf numFmtId="0" fontId="7" fillId="0" borderId="1" xfId="1" applyFont="1" applyBorder="1" applyAlignment="1">
      <alignment horizontal="center"/>
    </xf>
    <xf numFmtId="0" fontId="33" fillId="0" borderId="0" xfId="6" applyFont="1" applyAlignment="1" applyProtection="1">
      <alignment horizontal="left" wrapText="1"/>
    </xf>
    <xf numFmtId="0" fontId="33" fillId="0" borderId="0" xfId="6" applyFont="1" applyFill="1" applyAlignment="1" applyProtection="1">
      <alignment horizontal="left" wrapText="1"/>
    </xf>
    <xf numFmtId="0" fontId="35" fillId="0" borderId="0" xfId="6" applyFont="1" applyAlignment="1" applyProtection="1">
      <alignment horizontal="left" vertical="top" wrapText="1"/>
    </xf>
    <xf numFmtId="0" fontId="35" fillId="0" borderId="0" xfId="6" applyFont="1" applyAlignment="1" applyProtection="1">
      <alignment horizontal="left" wrapText="1"/>
    </xf>
    <xf numFmtId="0" fontId="40" fillId="0" borderId="0" xfId="6" applyFont="1" applyAlignment="1" applyProtection="1">
      <alignment horizontal="center"/>
    </xf>
    <xf numFmtId="0" fontId="35" fillId="0" borderId="0" xfId="6" applyFont="1" applyAlignment="1" applyProtection="1">
      <alignment horizontal="center"/>
    </xf>
    <xf numFmtId="0" fontId="39" fillId="0" borderId="0" xfId="6" applyFont="1" applyAlignment="1" applyProtection="1">
      <alignment horizontal="center"/>
      <protection locked="0"/>
    </xf>
    <xf numFmtId="0" fontId="1" fillId="0" borderId="0" xfId="6" applyFont="1" applyAlignment="1">
      <alignment horizontal="center"/>
    </xf>
    <xf numFmtId="0" fontId="3" fillId="0" borderId="0" xfId="6" applyAlignment="1">
      <alignment horizontal="center"/>
    </xf>
    <xf numFmtId="182" fontId="3" fillId="0" borderId="1" xfId="6" applyNumberFormat="1" applyBorder="1" applyAlignment="1">
      <alignment horizontal="center"/>
    </xf>
    <xf numFmtId="0" fontId="3" fillId="0" borderId="1" xfId="6" applyBorder="1" applyAlignment="1">
      <alignment horizontal="center"/>
    </xf>
    <xf numFmtId="188" fontId="13" fillId="0" borderId="0" xfId="8" applyNumberFormat="1" applyFont="1" applyAlignment="1" applyProtection="1">
      <alignment horizontal="left"/>
    </xf>
    <xf numFmtId="0" fontId="13" fillId="0" borderId="0" xfId="8" applyFont="1" applyAlignment="1" applyProtection="1">
      <alignment horizontal="left"/>
    </xf>
    <xf numFmtId="49" fontId="13" fillId="0" borderId="0" xfId="8" applyNumberFormat="1" applyFont="1" applyAlignment="1" applyProtection="1">
      <alignment horizontal="left"/>
    </xf>
    <xf numFmtId="0" fontId="13" fillId="0" borderId="0" xfId="8" applyNumberFormat="1" applyFont="1" applyAlignment="1" applyProtection="1">
      <alignment horizontal="left"/>
    </xf>
    <xf numFmtId="0" fontId="5" fillId="0" borderId="0" xfId="16" applyNumberFormat="1" applyAlignment="1">
      <alignment wrapText="1"/>
    </xf>
    <xf numFmtId="164" fontId="5" fillId="0" borderId="0" xfId="16" applyAlignment="1">
      <alignment wrapText="1"/>
    </xf>
  </cellXfs>
  <cellStyles count="213">
    <cellStyle name="20% - Accent1 2" xfId="84" xr:uid="{103D87C5-E5F9-4808-BDB0-9BD556BC2CAB}"/>
    <cellStyle name="20% - Accent2 2" xfId="85" xr:uid="{4F6B623B-5AE4-4EA2-A41B-F2CD4CD0380F}"/>
    <cellStyle name="20% - Accent3 2" xfId="86" xr:uid="{B098A90D-3821-46BC-838B-7DCB227349B3}"/>
    <cellStyle name="20% - Accent4 2" xfId="87" xr:uid="{C6F11EC6-D6FB-4DFE-B645-57CA79AFF022}"/>
    <cellStyle name="20% - Accent5 2" xfId="88" xr:uid="{7620D099-2172-485B-ABE0-3F08246AB4F1}"/>
    <cellStyle name="20% - Accent6 2" xfId="89" xr:uid="{96ACC221-6F90-411D-B591-95B7953EAD06}"/>
    <cellStyle name="40% - Accent1 2" xfId="90" xr:uid="{6DF03D7B-F386-4BC8-B3AE-3824345DF556}"/>
    <cellStyle name="40% - Accent2 2" xfId="91" xr:uid="{595B3134-AAFD-43D2-9986-7BA944854108}"/>
    <cellStyle name="40% - Accent3 2" xfId="92" xr:uid="{8C0488E6-286C-4DAF-9DA2-296D290E7A51}"/>
    <cellStyle name="40% - Accent4 2" xfId="93" xr:uid="{F60BFA2F-46BD-436B-8A8C-189BD85DF7AB}"/>
    <cellStyle name="40% - Accent5 2" xfId="94" xr:uid="{445BFA76-79F0-419D-B7DC-5030FD970AEE}"/>
    <cellStyle name="40% - Accent6 2" xfId="95" xr:uid="{B2B4FC3F-B599-461D-8984-F82777D73651}"/>
    <cellStyle name="60% - Accent1 2" xfId="96" xr:uid="{9DA53890-7316-4883-B92B-D9122DD979E6}"/>
    <cellStyle name="60% - Accent2 2" xfId="97" xr:uid="{C61027B0-F600-4193-A394-B32C5A01FADA}"/>
    <cellStyle name="60% - Accent3 2" xfId="98" xr:uid="{F16440CA-0549-48AF-9B10-56E3796B5D84}"/>
    <cellStyle name="60% - Accent4 2" xfId="99" xr:uid="{3DDDA0D8-542B-483B-B1BA-D98E0E0A6178}"/>
    <cellStyle name="60% - Accent5 2" xfId="100" xr:uid="{72631935-A8A8-4A96-8D81-90D443B7F0AB}"/>
    <cellStyle name="60% - Accent6 2" xfId="101" xr:uid="{6AEDA5B3-C4D3-4D38-AA2A-85812BDF1E77}"/>
    <cellStyle name="7" xfId="102" xr:uid="{4C76B8B2-A770-4B9C-97BC-B40364D6C16E}"/>
    <cellStyle name="Accent1 2" xfId="103" xr:uid="{EF3CD7D3-FB5F-4CF3-AD7A-6EF9FBDAFD9D}"/>
    <cellStyle name="Accent2 2" xfId="104" xr:uid="{7709D38E-1DDD-4848-BB52-D7A4F4A46761}"/>
    <cellStyle name="Accent3 2" xfId="105" xr:uid="{73012388-506D-4D73-98B1-CB575F2FE64E}"/>
    <cellStyle name="Accent4 2" xfId="106" xr:uid="{906098AA-311C-4015-9301-802D2D9B3376}"/>
    <cellStyle name="Accent5 2" xfId="107" xr:uid="{EB8B0988-FBB6-4991-ADC0-8424BF86D80F}"/>
    <cellStyle name="Accent6 2" xfId="108" xr:uid="{4C1201CA-FAE5-4B14-890E-EB172C66DEE4}"/>
    <cellStyle name="Affinity Input" xfId="109" xr:uid="{4E269CB8-06DF-4C92-909B-F262B9DAF1D7}"/>
    <cellStyle name="Bad 2" xfId="110" xr:uid="{392024E8-0662-4C44-A1B9-322C11C0CC9F}"/>
    <cellStyle name="Body" xfId="111" xr:uid="{C7E54A35-2CD5-4378-8D84-0925B184EA9A}"/>
    <cellStyle name="Calculation 2" xfId="112" xr:uid="{B6625B61-ECD0-421A-8396-0E96AE52CD36}"/>
    <cellStyle name="Check Cell 2" xfId="113" xr:uid="{BBFE83E0-E7CD-4815-BC91-9D99D74B8195}"/>
    <cellStyle name="ColumnAttributeAbovePrompt" xfId="114" xr:uid="{00207C96-8FBD-4103-8F0E-7502974B7D64}"/>
    <cellStyle name="ColumnAttributePrompt" xfId="115" xr:uid="{960EE7F3-A247-45CC-A33A-94632D2133F0}"/>
    <cellStyle name="ColumnAttributeValue" xfId="116" xr:uid="{2256C2C7-2385-4CC1-B5AC-05BD8CE89909}"/>
    <cellStyle name="ColumnHeadingPrompt" xfId="117" xr:uid="{2C34E786-05FE-49A0-B85A-0D6E43B4C945}"/>
    <cellStyle name="ColumnHeadingValue" xfId="118" xr:uid="{7F36E0A4-4251-4150-93E7-E3C5C2C9B85C}"/>
    <cellStyle name="Comma" xfId="18" builtinId="3"/>
    <cellStyle name="Comma 14" xfId="82" xr:uid="{00000000-0005-0000-0000-000001000000}"/>
    <cellStyle name="Comma 2" xfId="2" xr:uid="{00000000-0005-0000-0000-000002000000}"/>
    <cellStyle name="Comma 2 19" xfId="83" xr:uid="{00000000-0005-0000-0000-000003000000}"/>
    <cellStyle name="Comma 2 2" xfId="24" xr:uid="{00000000-0005-0000-0000-000004000000}"/>
    <cellStyle name="Comma 2 3" xfId="22" xr:uid="{00000000-0005-0000-0000-000005000000}"/>
    <cellStyle name="Comma 2_D.6" xfId="119" xr:uid="{519C0CD4-3522-4E52-A5D4-385B03C092D6}"/>
    <cellStyle name="Comma 3" xfId="10" xr:uid="{00000000-0005-0000-0000-000006000000}"/>
    <cellStyle name="Comma 4" xfId="29" xr:uid="{00000000-0005-0000-0000-000007000000}"/>
    <cellStyle name="Comma 4 2" xfId="121" xr:uid="{92C59A23-C6E2-4D2C-BF4F-FBA6ABD1ACA1}"/>
    <cellStyle name="Comma 4_D.6" xfId="120" xr:uid="{3ADA4C22-9B68-4E72-AD07-6477E7139146}"/>
    <cellStyle name="Comma 5" xfId="21" xr:uid="{00000000-0005-0000-0000-000008000000}"/>
    <cellStyle name="Comma 5 2" xfId="122" xr:uid="{C563E875-3C2E-4C81-AE80-1BACF6A95C74}"/>
    <cellStyle name="Comma 6" xfId="33" xr:uid="{00000000-0005-0000-0000-000009000000}"/>
    <cellStyle name="Comma 6 2" xfId="43" xr:uid="{00000000-0005-0000-0000-00000A000000}"/>
    <cellStyle name="Comma 7" xfId="40" xr:uid="{00000000-0005-0000-0000-00000B000000}"/>
    <cellStyle name="Comma 8" xfId="123" xr:uid="{2F944D7E-6168-462B-81E9-B99A19036F8E}"/>
    <cellStyle name="CommaBlank" xfId="124" xr:uid="{F8DC0AA5-251C-4020-98CB-042B4D80FE3F}"/>
    <cellStyle name="ContentsHyperlink" xfId="3" xr:uid="{00000000-0005-0000-0000-00000C000000}"/>
    <cellStyle name="ContentsHyperlink 2" xfId="38" xr:uid="{00000000-0005-0000-0000-00000D000000}"/>
    <cellStyle name="ContentsHyperlink 3" xfId="36" xr:uid="{00000000-0005-0000-0000-00000E000000}"/>
    <cellStyle name="Currency" xfId="79" builtinId="4"/>
    <cellStyle name="Currency 2" xfId="4" xr:uid="{00000000-0005-0000-0000-000010000000}"/>
    <cellStyle name="Currency 2 2" xfId="25" xr:uid="{00000000-0005-0000-0000-000011000000}"/>
    <cellStyle name="Currency 3" xfId="9" xr:uid="{00000000-0005-0000-0000-000012000000}"/>
    <cellStyle name="Currency 4" xfId="32" xr:uid="{00000000-0005-0000-0000-000013000000}"/>
    <cellStyle name="Currency 4 2" xfId="42" xr:uid="{00000000-0005-0000-0000-000014000000}"/>
    <cellStyle name="Custom - Style1" xfId="125" xr:uid="{254BB995-B4A1-41C9-AEB3-6E6839D4B4BC}"/>
    <cellStyle name="Custom - Style8" xfId="126" xr:uid="{9D7FECBC-F7ED-4F62-8CFF-D58FB48C4D0C}"/>
    <cellStyle name="Data   - Style2" xfId="127" xr:uid="{A526CDA9-B44C-4D2F-B695-2C494F1283AC}"/>
    <cellStyle name="Edit" xfId="128" xr:uid="{C7DF97F3-BA29-45DA-B0BB-BCEB4AF6413A}"/>
    <cellStyle name="Explanatory Text 2" xfId="129" xr:uid="{F02F6E7E-5C8D-43F3-A3F7-7E1DE903849D}"/>
    <cellStyle name="Good 2" xfId="130" xr:uid="{9CC9834D-8A74-4A40-957B-0018071957AA}"/>
    <cellStyle name="Grey" xfId="131" xr:uid="{DA81F850-EFB6-447F-A0BD-6D8E174007D4}"/>
    <cellStyle name="Header1" xfId="132" xr:uid="{88EC5A50-70D5-462E-9450-BDFE10AC1112}"/>
    <cellStyle name="Header2" xfId="133" xr:uid="{EFA28DC9-B50B-4287-B6A1-DA08057AED71}"/>
    <cellStyle name="Heading 1 2" xfId="134" xr:uid="{4F59C915-82B3-4E1A-AE86-45245250E12A}"/>
    <cellStyle name="Heading 2 2" xfId="135" xr:uid="{37B29622-5126-4FF1-AFFE-125887F5C200}"/>
    <cellStyle name="Heading 3 2" xfId="136" xr:uid="{AB511C7B-3BC8-4D39-85F0-2EA481DABEAC}"/>
    <cellStyle name="Heading 4 2" xfId="137" xr:uid="{593E2F0F-A503-4348-8CEA-FC082AF0FC1C}"/>
    <cellStyle name="Hyperlink 2" xfId="17" xr:uid="{00000000-0005-0000-0000-000016000000}"/>
    <cellStyle name="Hyperlink 3" xfId="28" xr:uid="{00000000-0005-0000-0000-000017000000}"/>
    <cellStyle name="Hyperlink 4" xfId="39" xr:uid="{00000000-0005-0000-0000-000018000000}"/>
    <cellStyle name="Hyperlink 5" xfId="48" xr:uid="{00000000-0005-0000-0000-000019000000}"/>
    <cellStyle name="Input [yellow]" xfId="138" xr:uid="{94AC8FF2-E02E-463E-A5B6-431A244AAE5F}"/>
    <cellStyle name="Input 2" xfId="139" xr:uid="{A8C01A64-0843-488E-AB80-7206ED1BB0B5}"/>
    <cellStyle name="kirkdollars" xfId="140" xr:uid="{4C561C97-E6E8-41E3-BE40-611610EF40D5}"/>
    <cellStyle name="Labels - Style3" xfId="141" xr:uid="{4E1C4FAC-1323-4AA0-A357-B94B67D82CE2}"/>
    <cellStyle name="LineItemPrompt" xfId="142" xr:uid="{B92DB52F-7D58-4BFF-AD4E-3FA69E41E522}"/>
    <cellStyle name="LineItemValue" xfId="143" xr:uid="{0A101C5C-DFEE-4D3D-A964-52F48AD7B24F}"/>
    <cellStyle name="Linked Cell 2" xfId="144" xr:uid="{A616B158-667D-469C-A7E1-1D85E54EEDB3}"/>
    <cellStyle name="Neutral 2" xfId="145" xr:uid="{2FE9DBC3-2CD5-486A-A137-7635F1544A6F}"/>
    <cellStyle name="no dec" xfId="146" xr:uid="{55CEAF57-6BDB-4BD2-9FB0-F982405D60FE}"/>
    <cellStyle name="No Edit" xfId="147" xr:uid="{2D5F5731-811E-428D-B294-525E6080B050}"/>
    <cellStyle name="Normal" xfId="0" builtinId="0"/>
    <cellStyle name="Normal - Style1" xfId="148" xr:uid="{AE970C93-94D6-47D2-B6F3-F0C0D82FBECE}"/>
    <cellStyle name="Normal - Style2" xfId="149" xr:uid="{80827FA8-5801-45EF-AAAE-1D37562820C9}"/>
    <cellStyle name="Normal - Style3" xfId="150" xr:uid="{24B2304A-7D65-4CD2-ABAC-99C519AD7D32}"/>
    <cellStyle name="Normal - Style4" xfId="151" xr:uid="{0CB74930-2B01-413E-8ECD-67AFAA331B68}"/>
    <cellStyle name="Normal - Style5" xfId="152" xr:uid="{841DAA31-B0AF-4784-977E-42142D4093E1}"/>
    <cellStyle name="Normal - Style6" xfId="153" xr:uid="{BEA3A58A-9FF8-4291-BB1A-822ACB16F534}"/>
    <cellStyle name="Normal - Style7" xfId="154" xr:uid="{427EA1F5-2CA3-4ACB-87D5-768F43603672}"/>
    <cellStyle name="Normal - Style8" xfId="155" xr:uid="{B6091E9A-BB9E-4160-B256-591C5C57FF90}"/>
    <cellStyle name="Normal 10" xfId="37" xr:uid="{00000000-0005-0000-0000-00001B000000}"/>
    <cellStyle name="Normal 11" xfId="46" xr:uid="{00000000-0005-0000-0000-00001C000000}"/>
    <cellStyle name="Normal 11 2" xfId="78" xr:uid="{00000000-0005-0000-0000-00001D000000}"/>
    <cellStyle name="Normal 2" xfId="1" xr:uid="{00000000-0005-0000-0000-00001E000000}"/>
    <cellStyle name="Normal 2 2" xfId="6" xr:uid="{00000000-0005-0000-0000-00001F000000}"/>
    <cellStyle name="Normal 2 2 2" xfId="27" xr:uid="{00000000-0005-0000-0000-000020000000}"/>
    <cellStyle name="Normal 2 2_C.1" xfId="80" xr:uid="{00000000-0005-0000-0000-000021000000}"/>
    <cellStyle name="Normal 2 3" xfId="77" xr:uid="{00000000-0005-0000-0000-000022000000}"/>
    <cellStyle name="Normal 2_2012-10 CO Reasonableness" xfId="156" xr:uid="{C1C17BF7-D68D-4D83-9711-F5D68E0C45A5}"/>
    <cellStyle name="Normal 3" xfId="8" xr:uid="{00000000-0005-0000-0000-000023000000}"/>
    <cellStyle name="Normal 3 2" xfId="47" xr:uid="{00000000-0005-0000-0000-000024000000}"/>
    <cellStyle name="Normal 3_D.6" xfId="157" xr:uid="{465DAEDC-27C8-4F6E-A61D-9CE415F4CF7F}"/>
    <cellStyle name="Normal 4" xfId="16" xr:uid="{00000000-0005-0000-0000-000025000000}"/>
    <cellStyle name="Normal 4 2" xfId="76" xr:uid="{00000000-0005-0000-0000-000026000000}"/>
    <cellStyle name="Normal 4_D.6" xfId="158" xr:uid="{A7F3384F-4882-491C-AFCB-F449E2FEFB06}"/>
    <cellStyle name="Normal 5" xfId="19" xr:uid="{00000000-0005-0000-0000-000027000000}"/>
    <cellStyle name="Normal 5 2" xfId="30" xr:uid="{00000000-0005-0000-0000-000028000000}"/>
    <cellStyle name="Normal 5_C.1" xfId="81" xr:uid="{00000000-0005-0000-0000-000029000000}"/>
    <cellStyle name="Normal 6" xfId="23" xr:uid="{00000000-0005-0000-0000-00002A000000}"/>
    <cellStyle name="Normal 7" xfId="20" xr:uid="{00000000-0005-0000-0000-00002B000000}"/>
    <cellStyle name="Normal 7 2" xfId="159" xr:uid="{53358BFE-6C82-4014-9FDD-48E12D376B4B}"/>
    <cellStyle name="Normal 8" xfId="31" xr:uid="{00000000-0005-0000-0000-00002C000000}"/>
    <cellStyle name="Normal 8 2" xfId="41" xr:uid="{00000000-0005-0000-0000-00002D000000}"/>
    <cellStyle name="Normal 8_D.6" xfId="160" xr:uid="{57DF0058-EFDE-40D1-B788-0CCBF63AA5EB}"/>
    <cellStyle name="Normal 9" xfId="34" xr:uid="{00000000-0005-0000-0000-00002E000000}"/>
    <cellStyle name="Normal 9 2" xfId="44" xr:uid="{00000000-0005-0000-0000-00002F000000}"/>
    <cellStyle name="Normal 9_D.6" xfId="161" xr:uid="{7023D7EC-1BDC-4172-AB5A-1B9D723D535D}"/>
    <cellStyle name="Normal_D2 (Purchase Volumes)" xfId="11" xr:uid="{00000000-0005-0000-0000-000030000000}"/>
    <cellStyle name="Normal_D3 (Purchase Costs)" xfId="12" xr:uid="{00000000-0005-0000-0000-000031000000}"/>
    <cellStyle name="Normal_KIS" xfId="15" xr:uid="{00000000-0005-0000-0000-000032000000}"/>
    <cellStyle name="Normal_Net Uncollectible Gas Cost thru Nov-10" xfId="13" xr:uid="{00000000-0005-0000-0000-000034000000}"/>
    <cellStyle name="Normal_Sheet1" xfId="14" xr:uid="{00000000-0005-0000-0000-000035000000}"/>
    <cellStyle name="Normal_WP-E.1" xfId="35" xr:uid="{00000000-0005-0000-0000-000036000000}"/>
    <cellStyle name="Note 2" xfId="162" xr:uid="{74D9E63B-F720-4B58-9C7E-85292392CDE2}"/>
    <cellStyle name="nPlosion" xfId="163" xr:uid="{2612812C-51A0-4C88-810A-745FFE82BE1C}"/>
    <cellStyle name="nvision" xfId="164" xr:uid="{4DFBEF5F-A506-42F6-B38E-CD77CD4DB5FE}"/>
    <cellStyle name="Output 2" xfId="165" xr:uid="{45D1636E-3E56-4B2A-ADD6-403DCBA73531}"/>
    <cellStyle name="Output Amounts" xfId="166" xr:uid="{44B7C13B-D3D0-4D9B-B9A3-1CA2A3F5C030}"/>
    <cellStyle name="Output Column Headings" xfId="167" xr:uid="{B0645B04-CF43-477C-85BF-D62E620623CE}"/>
    <cellStyle name="Output Line Items" xfId="168" xr:uid="{BF314BCA-9B4C-4DCD-9553-71195BAEDF5B}"/>
    <cellStyle name="Output Report Heading" xfId="169" xr:uid="{7848AA82-0F60-4CB6-AD6F-BD8B74A88579}"/>
    <cellStyle name="Output Report Title" xfId="170" xr:uid="{FDC3549B-9239-4CB9-B4B6-169153AC54A9}"/>
    <cellStyle name="Percent" xfId="45" builtinId="5"/>
    <cellStyle name="Percent [2]" xfId="171" xr:uid="{4D805959-163C-4549-AD98-A040C73CB396}"/>
    <cellStyle name="Percent 2" xfId="5" xr:uid="{00000000-0005-0000-0000-000038000000}"/>
    <cellStyle name="Percent 2 2" xfId="26" xr:uid="{00000000-0005-0000-0000-000039000000}"/>
    <cellStyle name="Percent 3" xfId="7" xr:uid="{00000000-0005-0000-0000-00003A000000}"/>
    <cellStyle name="PSChar" xfId="172" xr:uid="{2F099D1E-397A-4EA7-BAD2-61FA6AB8CB2C}"/>
    <cellStyle name="PSDate" xfId="173" xr:uid="{60C27FED-C27B-4451-BE48-C7C868615D9A}"/>
    <cellStyle name="PSDec" xfId="174" xr:uid="{27078118-6EDA-442C-B6BB-5C15A5ECA9DC}"/>
    <cellStyle name="PSHeading" xfId="175" xr:uid="{5FF54A08-D80F-4615-A66C-A29168A7C236}"/>
    <cellStyle name="PSInt" xfId="176" xr:uid="{C05E324E-63FD-41B2-9726-1EE703E12FF1}"/>
    <cellStyle name="PSSpacer" xfId="177" xr:uid="{9989B9C7-47DA-436D-9F09-42635AC5839E}"/>
    <cellStyle name="ReportTitlePrompt" xfId="178" xr:uid="{90D3B04E-03A4-4AB4-B7FA-2CCB066EB4C4}"/>
    <cellStyle name="ReportTitleValue" xfId="179" xr:uid="{7833FAD4-9C1D-4E9C-8B21-25B2FECE3CA7}"/>
    <cellStyle name="Reset  - Style4" xfId="180" xr:uid="{9F8A3E5B-1A44-43B1-900B-8E1A35431326}"/>
    <cellStyle name="Reset  - Style7" xfId="181" xr:uid="{BC6B86C1-ACBE-4486-9B2D-08F68F951215}"/>
    <cellStyle name="RowAcctAbovePrompt" xfId="182" xr:uid="{FFCAAC30-8B4C-4212-A2FA-66C372FF870B}"/>
    <cellStyle name="RowAcctSOBAbovePrompt" xfId="183" xr:uid="{C793F4A5-79B8-436B-B0C3-D220BF01DA1B}"/>
    <cellStyle name="RowAcctSOBValue" xfId="184" xr:uid="{BBA8BC93-9503-4A0F-90CF-08A553992D62}"/>
    <cellStyle name="RowAcctValue" xfId="185" xr:uid="{43FE2E6E-6B69-43AA-A906-7FBD2DB775BD}"/>
    <cellStyle name="RowAttrAbovePrompt" xfId="186" xr:uid="{6F964ABF-56FE-4B53-AC93-C2AC9B2EB518}"/>
    <cellStyle name="RowAttrValue" xfId="187" xr:uid="{3CDDC1A3-1205-4B40-96D2-1750E57D1938}"/>
    <cellStyle name="RowColSetAbovePrompt" xfId="188" xr:uid="{497FE50E-6A4A-4EC4-B681-55ACF8347CBE}"/>
    <cellStyle name="RowColSetLeftPrompt" xfId="189" xr:uid="{B7C81441-0BDF-4FE7-9D40-55B1AD534E8C}"/>
    <cellStyle name="RowColSetValue" xfId="190" xr:uid="{9DD93221-B678-4C06-9184-6CB054B0599C}"/>
    <cellStyle name="RowLeftPrompt" xfId="191" xr:uid="{E4FC10DE-45B7-44BB-8324-676E84F2CC77}"/>
    <cellStyle name="SampleUsingFormatMask" xfId="192" xr:uid="{F0FFA910-A2E4-4990-BA5A-56865A8FFCAD}"/>
    <cellStyle name="SampleWithNoFormatMask" xfId="193" xr:uid="{95EA6A88-098B-45AA-9EA8-01C573D90547}"/>
    <cellStyle name="SAPBorder" xfId="49" xr:uid="{00000000-0005-0000-0000-00003B000000}"/>
    <cellStyle name="SAPDataCell" xfId="50" xr:uid="{00000000-0005-0000-0000-00003C000000}"/>
    <cellStyle name="SAPDataRemoved" xfId="194" xr:uid="{F9097EB0-9350-4930-B7B4-1F8A75BD76BC}"/>
    <cellStyle name="SAPDataTotalCell" xfId="51" xr:uid="{00000000-0005-0000-0000-00003D000000}"/>
    <cellStyle name="SAPDimensionCell" xfId="52" xr:uid="{00000000-0005-0000-0000-00003E000000}"/>
    <cellStyle name="SAPEditableDataCell" xfId="53" xr:uid="{00000000-0005-0000-0000-00003F000000}"/>
    <cellStyle name="SAPEditableDataTotalCell" xfId="54" xr:uid="{00000000-0005-0000-0000-000040000000}"/>
    <cellStyle name="SAPEmphasized" xfId="55" xr:uid="{00000000-0005-0000-0000-000041000000}"/>
    <cellStyle name="SAPError" xfId="195" xr:uid="{F5ABC1CC-4B34-4067-8C9D-EF83CD022778}"/>
    <cellStyle name="SAPExceptionLevel1" xfId="56" xr:uid="{00000000-0005-0000-0000-000042000000}"/>
    <cellStyle name="SAPExceptionLevel2" xfId="57" xr:uid="{00000000-0005-0000-0000-000043000000}"/>
    <cellStyle name="SAPExceptionLevel3" xfId="58" xr:uid="{00000000-0005-0000-0000-000044000000}"/>
    <cellStyle name="SAPExceptionLevel4" xfId="59" xr:uid="{00000000-0005-0000-0000-000045000000}"/>
    <cellStyle name="SAPExceptionLevel5" xfId="60" xr:uid="{00000000-0005-0000-0000-000046000000}"/>
    <cellStyle name="SAPExceptionLevel6" xfId="61" xr:uid="{00000000-0005-0000-0000-000047000000}"/>
    <cellStyle name="SAPExceptionLevel7" xfId="62" xr:uid="{00000000-0005-0000-0000-000048000000}"/>
    <cellStyle name="SAPExceptionLevel8" xfId="63" xr:uid="{00000000-0005-0000-0000-000049000000}"/>
    <cellStyle name="SAPExceptionLevel9" xfId="64" xr:uid="{00000000-0005-0000-0000-00004A000000}"/>
    <cellStyle name="SAPGroupingFillCell" xfId="196" xr:uid="{901F1FD4-53A6-4EF9-B942-AD6A22154317}"/>
    <cellStyle name="SAPHierarchyCell" xfId="197" xr:uid="{0E082178-A10C-493B-BEB8-810402F8AC25}"/>
    <cellStyle name="SAPHierarchyCell0" xfId="65" xr:uid="{00000000-0005-0000-0000-00004B000000}"/>
    <cellStyle name="SAPHierarchyCell1" xfId="66" xr:uid="{00000000-0005-0000-0000-00004C000000}"/>
    <cellStyle name="SAPHierarchyCell2" xfId="67" xr:uid="{00000000-0005-0000-0000-00004D000000}"/>
    <cellStyle name="SAPHierarchyCell3" xfId="68" xr:uid="{00000000-0005-0000-0000-00004E000000}"/>
    <cellStyle name="SAPHierarchyCell4" xfId="69" xr:uid="{00000000-0005-0000-0000-00004F000000}"/>
    <cellStyle name="SAPHierarchyOddCell" xfId="198" xr:uid="{9F570FF4-0E1A-4489-BEA3-818C01A4D9E1}"/>
    <cellStyle name="SAPLockedDataCell" xfId="70" xr:uid="{00000000-0005-0000-0000-000050000000}"/>
    <cellStyle name="SAPLockedDataTotalCell" xfId="71" xr:uid="{00000000-0005-0000-0000-000051000000}"/>
    <cellStyle name="SAPMemberCell" xfId="72" xr:uid="{00000000-0005-0000-0000-000052000000}"/>
    <cellStyle name="SAPMemberTotalCell" xfId="73" xr:uid="{00000000-0005-0000-0000-000053000000}"/>
    <cellStyle name="SAPMessageText" xfId="199" xr:uid="{5611518D-E514-424E-8460-25DAF7297F5A}"/>
    <cellStyle name="SAPReadonlyDataCell" xfId="74" xr:uid="{00000000-0005-0000-0000-000054000000}"/>
    <cellStyle name="SAPReadonlyDataTotalCell" xfId="75" xr:uid="{00000000-0005-0000-0000-000055000000}"/>
    <cellStyle name="Table  - Style5" xfId="200" xr:uid="{C33E41D5-74EE-4F59-853D-9A2FCADF27BD}"/>
    <cellStyle name="Table  - Style6" xfId="201" xr:uid="{113E51D0-A335-461B-B6A0-8224FDFB6058}"/>
    <cellStyle name="Title  - Style1" xfId="202" xr:uid="{AB834763-C615-415D-945D-ED189B135CA0}"/>
    <cellStyle name="Title  - Style6" xfId="203" xr:uid="{DECE7536-D0C5-4606-B014-3297EC487B00}"/>
    <cellStyle name="Title 2" xfId="204" xr:uid="{00137E02-3E6E-4F5E-8774-E2628E652EC9}"/>
    <cellStyle name="Total 2" xfId="205" xr:uid="{71EDC08C-3FEB-419F-802D-B452ED50FC92}"/>
    <cellStyle name="TotCol - Style5" xfId="206" xr:uid="{69FD417D-3696-4CD3-8E7F-F6712EB658E5}"/>
    <cellStyle name="TotCol - Style7" xfId="207" xr:uid="{86495425-B492-4187-ABDF-34CCE7787F31}"/>
    <cellStyle name="TotRow - Style4" xfId="208" xr:uid="{EE69FB20-96E7-471C-BE0C-F91FF9FB7D20}"/>
    <cellStyle name="TotRow - Style8" xfId="209" xr:uid="{79D91519-2A8B-4CBE-AAC2-34EF110FFE98}"/>
    <cellStyle name="UploadThisRowValue" xfId="210" xr:uid="{48399CFE-700F-40BC-8788-81B12AD9A40A}"/>
    <cellStyle name="Warning Text 2" xfId="211" xr:uid="{DA6C4A31-B0FE-477C-BA35-69CE94728325}"/>
    <cellStyle name="一般_dept code" xfId="212" xr:uid="{A6CDE2A8-3C83-4239-B0F6-30CEC45A1FF6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19</xdr:row>
      <xdr:rowOff>0</xdr:rowOff>
    </xdr:from>
    <xdr:to>
      <xdr:col>24</xdr:col>
      <xdr:colOff>525780</xdr:colOff>
      <xdr:row>25</xdr:row>
      <xdr:rowOff>175260</xdr:rowOff>
    </xdr:to>
    <xdr:pic>
      <xdr:nvPicPr>
        <xdr:cNvPr id="2" name="Picture 2" descr="191285611@23032011-13E3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421380"/>
          <a:ext cx="68580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Qtrly%20Filings\2007-05%20GCA%20Filing\KIS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Cashout%20Develop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5-Jurisdictional%20Files\Kentucky\Cashouts\2008%20Cashouts\2008-11%20Cashou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Administration/5-Jurisdictional%20Files/Kentucky/GCA%20Filing/Current%20Filing/Revised/Exhibit%20C%20(Rates%20used%20in%20the%20Expected%20Gas%20Cost%20EGC%20Calcula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LVS%20Tariffs\LVS%20Develop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Administration/5-Jurisdictional%20Files/Kentucky/GCA%20Filing/Current%20Filing/Revised/Exhibit%20D%20(Correction%20Factor%20CF%20Calculation)%20incl%20Oct-10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Macros"/>
      <sheetName val="Documentation"/>
      <sheetName val="Filing Package"/>
      <sheetName val="1. MAIN INPUTS"/>
      <sheetName val="tbl Tariff Revisions"/>
      <sheetName val="2. VOLUMES"/>
      <sheetName val="Purchases Tex"/>
      <sheetName val="Purchases Ten"/>
      <sheetName val="Purchases Trk"/>
      <sheetName val="Cont. NO210"/>
      <sheetName val="Cont. NO340"/>
      <sheetName val="Cont. NO435"/>
      <sheetName val="Cont. 3770"/>
      <sheetName val="Cont. 3817"/>
      <sheetName val="Cont.3355"/>
      <sheetName val="Cont. 3355.1"/>
      <sheetName val="Cont. 3819"/>
      <sheetName val="Cont.9213"/>
      <sheetName val="Tex Res"/>
      <sheetName val="Cont. T13687"/>
      <sheetName val="Cont. 2546"/>
      <sheetName val="Cont. 2546.1"/>
      <sheetName val="Cont. 2548"/>
      <sheetName val="Cont. 2548.1"/>
      <sheetName val="Cont. 2550"/>
      <sheetName val="Cont. 2550.1"/>
      <sheetName val="Cont. 2551"/>
      <sheetName val="Cont. 2551.1"/>
      <sheetName val="Cont. 2385"/>
      <sheetName val="7. Trunkline Gas"/>
      <sheetName val="Cont. 014573"/>
      <sheetName val="Trunk Res Fee"/>
      <sheetName val="Trunk Supp Res Fee"/>
      <sheetName val="Trunk Rates"/>
      <sheetName val="3. GCA HISTORY"/>
      <sheetName val="gca G1"/>
      <sheetName val="gca G1 HLF"/>
      <sheetName val="gca LVS1"/>
      <sheetName val="gca LVS1 HLF"/>
      <sheetName val="gca G2"/>
      <sheetName val="gca LVS2"/>
      <sheetName val="gca T2 G1"/>
      <sheetName val="gca T2 G1 HLF"/>
      <sheetName val="gca T4"/>
      <sheetName val="gca T2 G2"/>
      <sheetName val="gca T3"/>
      <sheetName val="4. REFUNDS"/>
      <sheetName val="R_Sales"/>
      <sheetName val="R_Transport"/>
      <sheetName val="CF"/>
      <sheetName val="PBRRF"/>
      <sheetName val="5.RATES_WKG"/>
      <sheetName val="G 1"/>
      <sheetName val="G1_HLF"/>
      <sheetName val="LVS 1"/>
      <sheetName val="LVS 1_HLF"/>
      <sheetName val="G 2"/>
      <sheetName val="LVS 2"/>
      <sheetName val="T2_G1"/>
      <sheetName val="T2_G1_HLF"/>
      <sheetName val="T4"/>
      <sheetName val="T2_G2"/>
      <sheetName val="T3"/>
      <sheetName val="6. RATES_TEXAS"/>
      <sheetName val="NNS demand"/>
      <sheetName val="NNS commodity"/>
      <sheetName val="FT demand"/>
      <sheetName val="FT commodity"/>
      <sheetName val="Fuel"/>
      <sheetName val="Tex Cash"/>
      <sheetName val="7. RATES_TENN"/>
      <sheetName val="FT GS"/>
      <sheetName val="FT A"/>
      <sheetName val="FT G"/>
      <sheetName val="FT G C"/>
      <sheetName val="S S"/>
      <sheetName val="Fuel_tenn"/>
      <sheetName val="Ten Cash"/>
      <sheetName val="8. EXHIBITS"/>
      <sheetName val="Sheet 4"/>
      <sheetName val="Sheet 5"/>
      <sheetName val="Sheet 6"/>
      <sheetName val="A.1"/>
      <sheetName val="A.2"/>
      <sheetName val="A.3"/>
      <sheetName val="A.4"/>
      <sheetName val="A.5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C.12"/>
      <sheetName val="C.13"/>
      <sheetName val="E.1(PBR or Refund)"/>
      <sheetName val="E.1 Certificate"/>
      <sheetName val="F.1"/>
      <sheetName val="F.2"/>
      <sheetName val="Module1"/>
      <sheetName val="Module2"/>
      <sheetName val="Module3"/>
      <sheetName val="Module4"/>
    </sheetNames>
    <sheetDataSet>
      <sheetData sheetId="0">
        <row r="1">
          <cell r="A1" t="str">
            <v>Contents</v>
          </cell>
        </row>
      </sheetData>
      <sheetData sheetId="1"/>
      <sheetData sheetId="2"/>
      <sheetData sheetId="3"/>
      <sheetData sheetId="4">
        <row r="1">
          <cell r="F1">
            <v>39091</v>
          </cell>
        </row>
        <row r="2">
          <cell r="F2" t="str">
            <v>Draft</v>
          </cell>
        </row>
        <row r="5">
          <cell r="F5" t="str">
            <v>2006-00000</v>
          </cell>
          <cell r="J5" t="str">
            <v>2006-00428</v>
          </cell>
          <cell r="Q5" t="str">
            <v>2006-0</v>
          </cell>
        </row>
        <row r="7">
          <cell r="F7" t="str">
            <v>2006-00428</v>
          </cell>
        </row>
        <row r="9">
          <cell r="F9">
            <v>39114</v>
          </cell>
          <cell r="J9">
            <v>39022</v>
          </cell>
        </row>
        <row r="11">
          <cell r="F11" t="str">
            <v>For Month of February, 2007</v>
          </cell>
        </row>
        <row r="12">
          <cell r="F12" t="str">
            <v>February 1, 2007</v>
          </cell>
        </row>
        <row r="13">
          <cell r="F13" t="str">
            <v>Winter</v>
          </cell>
        </row>
        <row r="18">
          <cell r="F18">
            <v>39022</v>
          </cell>
          <cell r="J18">
            <v>39022</v>
          </cell>
        </row>
        <row r="19">
          <cell r="Q19" t="str">
            <v>2006-0</v>
          </cell>
        </row>
        <row r="21">
          <cell r="F21" t="str">
            <v>February 2004</v>
          </cell>
          <cell r="Q21" t="str">
            <v>February</v>
          </cell>
          <cell r="R21">
            <v>1</v>
          </cell>
          <cell r="S21">
            <v>107</v>
          </cell>
          <cell r="T21" t="str">
            <v>107</v>
          </cell>
        </row>
        <row r="22">
          <cell r="N22" t="str">
            <v>6</v>
          </cell>
        </row>
        <row r="23">
          <cell r="F23">
            <v>35004</v>
          </cell>
          <cell r="Q23">
            <v>10</v>
          </cell>
          <cell r="S23" t="str">
            <v>October</v>
          </cell>
          <cell r="T23" t="str">
            <v>95</v>
          </cell>
        </row>
        <row r="24">
          <cell r="F24">
            <v>34639</v>
          </cell>
        </row>
        <row r="27">
          <cell r="F27">
            <v>39479</v>
          </cell>
        </row>
        <row r="185">
          <cell r="H185" t="str">
            <v>January</v>
          </cell>
          <cell r="J185">
            <v>1</v>
          </cell>
          <cell r="K185" t="str">
            <v>Winter</v>
          </cell>
        </row>
        <row r="186">
          <cell r="H186" t="str">
            <v>February</v>
          </cell>
          <cell r="J186">
            <v>2</v>
          </cell>
          <cell r="K186" t="str">
            <v>Winter</v>
          </cell>
        </row>
        <row r="187">
          <cell r="H187" t="str">
            <v>March</v>
          </cell>
          <cell r="J187">
            <v>3</v>
          </cell>
          <cell r="K187" t="str">
            <v>Winter</v>
          </cell>
        </row>
        <row r="188">
          <cell r="H188" t="str">
            <v>April</v>
          </cell>
          <cell r="J188">
            <v>4</v>
          </cell>
          <cell r="K188" t="str">
            <v>Summer</v>
          </cell>
        </row>
        <row r="189">
          <cell r="H189" t="str">
            <v>May</v>
          </cell>
          <cell r="J189">
            <v>5</v>
          </cell>
          <cell r="K189" t="str">
            <v>Summer</v>
          </cell>
        </row>
        <row r="190">
          <cell r="H190" t="str">
            <v>June</v>
          </cell>
          <cell r="J190">
            <v>6</v>
          </cell>
          <cell r="K190" t="str">
            <v>Summer</v>
          </cell>
        </row>
        <row r="191">
          <cell r="H191" t="str">
            <v>July</v>
          </cell>
          <cell r="J191">
            <v>7</v>
          </cell>
          <cell r="K191" t="str">
            <v>Summer</v>
          </cell>
        </row>
        <row r="192">
          <cell r="H192" t="str">
            <v>August</v>
          </cell>
          <cell r="J192">
            <v>8</v>
          </cell>
          <cell r="K192" t="str">
            <v>Summer</v>
          </cell>
        </row>
        <row r="193">
          <cell r="H193" t="str">
            <v>September</v>
          </cell>
          <cell r="J193">
            <v>9</v>
          </cell>
          <cell r="K193" t="str">
            <v>Summer</v>
          </cell>
        </row>
        <row r="194">
          <cell r="H194" t="str">
            <v>October</v>
          </cell>
          <cell r="J194">
            <v>10</v>
          </cell>
          <cell r="K194" t="str">
            <v>Summer</v>
          </cell>
        </row>
        <row r="195">
          <cell r="H195" t="str">
            <v>November</v>
          </cell>
          <cell r="J195">
            <v>11</v>
          </cell>
          <cell r="K195" t="str">
            <v>Winter</v>
          </cell>
        </row>
        <row r="196">
          <cell r="H196" t="str">
            <v>December</v>
          </cell>
          <cell r="J196">
            <v>12</v>
          </cell>
          <cell r="K196" t="str">
            <v>Winter</v>
          </cell>
        </row>
      </sheetData>
      <sheetData sheetId="5">
        <row r="3">
          <cell r="A3" t="str">
            <v>Month</v>
          </cell>
        </row>
      </sheetData>
      <sheetData sheetId="6"/>
      <sheetData sheetId="7">
        <row r="9">
          <cell r="A9">
            <v>35065</v>
          </cell>
          <cell r="B9">
            <v>2742500</v>
          </cell>
          <cell r="C9">
            <v>741000</v>
          </cell>
          <cell r="D9">
            <v>40000</v>
          </cell>
          <cell r="E9">
            <v>3523500</v>
          </cell>
          <cell r="G9">
            <v>950000</v>
          </cell>
          <cell r="H9">
            <v>-20000</v>
          </cell>
          <cell r="I9">
            <v>930000</v>
          </cell>
          <cell r="K9">
            <v>-20000</v>
          </cell>
          <cell r="L9">
            <v>1100000</v>
          </cell>
          <cell r="M9">
            <v>1080000</v>
          </cell>
          <cell r="O9">
            <v>46400</v>
          </cell>
          <cell r="Q9">
            <v>5579900</v>
          </cell>
          <cell r="S9">
            <v>2</v>
          </cell>
          <cell r="T9">
            <v>1.0249999999999999</v>
          </cell>
        </row>
        <row r="10">
          <cell r="A10">
            <v>35096</v>
          </cell>
          <cell r="B10">
            <v>2728450</v>
          </cell>
          <cell r="C10">
            <v>693900</v>
          </cell>
          <cell r="D10">
            <v>10000</v>
          </cell>
          <cell r="E10">
            <v>3432350</v>
          </cell>
          <cell r="G10">
            <v>850000</v>
          </cell>
          <cell r="H10">
            <v>-10000</v>
          </cell>
          <cell r="I10">
            <v>840000</v>
          </cell>
          <cell r="K10">
            <v>0</v>
          </cell>
          <cell r="L10">
            <v>1000000</v>
          </cell>
          <cell r="M10">
            <v>1000000</v>
          </cell>
          <cell r="O10">
            <v>46400</v>
          </cell>
          <cell r="Q10">
            <v>5318750</v>
          </cell>
          <cell r="S10">
            <v>2.5</v>
          </cell>
          <cell r="T10">
            <v>1.0249999999999999</v>
          </cell>
        </row>
        <row r="11">
          <cell r="A11">
            <v>35125</v>
          </cell>
          <cell r="B11">
            <v>1844500</v>
          </cell>
          <cell r="C11">
            <v>682000</v>
          </cell>
          <cell r="D11">
            <v>0</v>
          </cell>
          <cell r="E11">
            <v>2526500</v>
          </cell>
          <cell r="G11">
            <v>334860</v>
          </cell>
          <cell r="H11">
            <v>0</v>
          </cell>
          <cell r="I11">
            <v>334860</v>
          </cell>
          <cell r="K11">
            <v>0</v>
          </cell>
          <cell r="L11">
            <v>500000</v>
          </cell>
          <cell r="M11">
            <v>500000</v>
          </cell>
          <cell r="O11">
            <v>25500</v>
          </cell>
          <cell r="Q11">
            <v>3386860</v>
          </cell>
          <cell r="S11">
            <v>2</v>
          </cell>
          <cell r="T11">
            <v>1.0249999999999999</v>
          </cell>
        </row>
        <row r="12">
          <cell r="A12">
            <v>35156</v>
          </cell>
          <cell r="B12">
            <v>852500</v>
          </cell>
          <cell r="C12">
            <v>465000</v>
          </cell>
          <cell r="D12">
            <v>750000</v>
          </cell>
          <cell r="E12">
            <v>2067500</v>
          </cell>
          <cell r="G12">
            <v>0</v>
          </cell>
          <cell r="H12">
            <v>-300000</v>
          </cell>
          <cell r="I12">
            <v>-300000</v>
          </cell>
          <cell r="K12">
            <v>-450000</v>
          </cell>
          <cell r="L12">
            <v>0</v>
          </cell>
          <cell r="M12">
            <v>-450000</v>
          </cell>
          <cell r="O12">
            <v>50000</v>
          </cell>
          <cell r="Q12">
            <v>1367500</v>
          </cell>
          <cell r="S12">
            <v>2.4</v>
          </cell>
          <cell r="T12">
            <v>1.0249999999999999</v>
          </cell>
        </row>
        <row r="13">
          <cell r="A13">
            <v>35186</v>
          </cell>
          <cell r="B13">
            <v>759500</v>
          </cell>
          <cell r="C13">
            <v>356500</v>
          </cell>
          <cell r="D13">
            <v>1200000</v>
          </cell>
          <cell r="E13">
            <v>2316000</v>
          </cell>
          <cell r="G13">
            <v>0</v>
          </cell>
          <cell r="H13">
            <v>-700000</v>
          </cell>
          <cell r="I13">
            <v>-700000</v>
          </cell>
          <cell r="K13">
            <v>-500000</v>
          </cell>
          <cell r="L13">
            <v>0</v>
          </cell>
          <cell r="M13">
            <v>-500000</v>
          </cell>
          <cell r="O13">
            <v>50000</v>
          </cell>
          <cell r="Q13">
            <v>1166000</v>
          </cell>
          <cell r="S13">
            <v>2.5</v>
          </cell>
          <cell r="T13">
            <v>1.0249999999999999</v>
          </cell>
        </row>
        <row r="14">
          <cell r="A14">
            <v>35217</v>
          </cell>
          <cell r="B14">
            <v>935000</v>
          </cell>
          <cell r="C14">
            <v>950000</v>
          </cell>
          <cell r="D14">
            <v>1350000</v>
          </cell>
          <cell r="E14">
            <v>3235000</v>
          </cell>
          <cell r="G14">
            <v>0</v>
          </cell>
          <cell r="H14">
            <v>-550000</v>
          </cell>
          <cell r="I14">
            <v>-550000</v>
          </cell>
          <cell r="K14">
            <v>-800000</v>
          </cell>
          <cell r="L14">
            <v>0</v>
          </cell>
          <cell r="M14">
            <v>-800000</v>
          </cell>
          <cell r="O14">
            <v>40000</v>
          </cell>
          <cell r="Q14">
            <v>1925000</v>
          </cell>
          <cell r="S14">
            <v>2.4500000000000002</v>
          </cell>
          <cell r="T14">
            <v>1.0249999999999999</v>
          </cell>
        </row>
        <row r="15">
          <cell r="A15">
            <v>35247</v>
          </cell>
          <cell r="B15">
            <v>595000</v>
          </cell>
          <cell r="C15">
            <v>155000</v>
          </cell>
          <cell r="D15">
            <v>180000</v>
          </cell>
          <cell r="E15">
            <v>930000</v>
          </cell>
          <cell r="G15">
            <v>0</v>
          </cell>
          <cell r="H15">
            <v>-180000</v>
          </cell>
          <cell r="I15">
            <v>-180000</v>
          </cell>
          <cell r="K15">
            <v>0</v>
          </cell>
          <cell r="L15">
            <v>0</v>
          </cell>
          <cell r="M15">
            <v>0</v>
          </cell>
          <cell r="O15">
            <v>40000</v>
          </cell>
          <cell r="Q15">
            <v>790000</v>
          </cell>
          <cell r="S15">
            <v>2.2999999999999998</v>
          </cell>
          <cell r="T15">
            <v>1.0249999999999999</v>
          </cell>
        </row>
        <row r="16">
          <cell r="A16">
            <v>35278</v>
          </cell>
          <cell r="B16">
            <v>329760</v>
          </cell>
          <cell r="C16">
            <v>155000</v>
          </cell>
          <cell r="D16">
            <v>1232000</v>
          </cell>
          <cell r="E16">
            <v>1716760</v>
          </cell>
          <cell r="G16">
            <v>0</v>
          </cell>
          <cell r="H16">
            <v>-669000</v>
          </cell>
          <cell r="I16">
            <v>-669000</v>
          </cell>
          <cell r="K16">
            <v>-563000</v>
          </cell>
          <cell r="L16">
            <v>0</v>
          </cell>
          <cell r="M16">
            <v>-563000</v>
          </cell>
          <cell r="O16">
            <v>40000</v>
          </cell>
          <cell r="Q16">
            <v>524760</v>
          </cell>
          <cell r="S16">
            <v>2.75</v>
          </cell>
          <cell r="T16">
            <v>1.0249999999999999</v>
          </cell>
        </row>
        <row r="17">
          <cell r="A17">
            <v>35309</v>
          </cell>
          <cell r="B17">
            <v>600000</v>
          </cell>
          <cell r="C17">
            <v>150000</v>
          </cell>
          <cell r="D17">
            <v>950000</v>
          </cell>
          <cell r="E17">
            <v>1700000</v>
          </cell>
          <cell r="G17">
            <v>0</v>
          </cell>
          <cell r="H17">
            <v>-354000</v>
          </cell>
          <cell r="I17">
            <v>-354000</v>
          </cell>
          <cell r="K17">
            <v>-596000</v>
          </cell>
          <cell r="L17">
            <v>0</v>
          </cell>
          <cell r="M17">
            <v>-596000</v>
          </cell>
          <cell r="O17">
            <v>40000</v>
          </cell>
          <cell r="Q17">
            <v>790000</v>
          </cell>
          <cell r="S17">
            <v>2.35</v>
          </cell>
          <cell r="T17">
            <v>1.0249999999999999</v>
          </cell>
        </row>
        <row r="18">
          <cell r="A18">
            <v>35339</v>
          </cell>
          <cell r="B18">
            <v>840000</v>
          </cell>
          <cell r="C18">
            <v>155000</v>
          </cell>
          <cell r="D18">
            <v>500000</v>
          </cell>
          <cell r="E18">
            <v>1495000</v>
          </cell>
          <cell r="G18">
            <v>0</v>
          </cell>
          <cell r="H18">
            <v>-200000</v>
          </cell>
          <cell r="I18">
            <v>-200000</v>
          </cell>
          <cell r="K18">
            <v>-300000</v>
          </cell>
          <cell r="L18">
            <v>0</v>
          </cell>
          <cell r="M18">
            <v>-300000</v>
          </cell>
          <cell r="O18">
            <v>40000</v>
          </cell>
          <cell r="Q18">
            <v>1035000</v>
          </cell>
          <cell r="S18">
            <v>2.15</v>
          </cell>
          <cell r="T18">
            <v>1.0249999999999999</v>
          </cell>
        </row>
        <row r="19">
          <cell r="A19">
            <v>35370</v>
          </cell>
          <cell r="B19">
            <v>796500</v>
          </cell>
          <cell r="C19">
            <v>150000</v>
          </cell>
          <cell r="D19">
            <v>125000</v>
          </cell>
          <cell r="E19">
            <v>1071500</v>
          </cell>
          <cell r="G19">
            <v>600000</v>
          </cell>
          <cell r="H19">
            <v>0</v>
          </cell>
          <cell r="I19">
            <v>600000</v>
          </cell>
          <cell r="K19">
            <v>-125000</v>
          </cell>
          <cell r="L19">
            <v>400000</v>
          </cell>
          <cell r="M19">
            <v>275000</v>
          </cell>
          <cell r="O19">
            <v>70000</v>
          </cell>
          <cell r="Q19">
            <v>2016500</v>
          </cell>
          <cell r="S19">
            <v>2.2999999999999998</v>
          </cell>
          <cell r="T19">
            <v>1.0249999999999999</v>
          </cell>
        </row>
        <row r="20">
          <cell r="A20">
            <v>35400</v>
          </cell>
          <cell r="B20">
            <v>1213000</v>
          </cell>
          <cell r="C20">
            <v>372000</v>
          </cell>
          <cell r="D20">
            <v>0</v>
          </cell>
          <cell r="E20">
            <v>1585000</v>
          </cell>
          <cell r="G20">
            <v>350000</v>
          </cell>
          <cell r="H20">
            <v>0</v>
          </cell>
          <cell r="I20">
            <v>350000</v>
          </cell>
          <cell r="K20">
            <v>0</v>
          </cell>
          <cell r="L20">
            <v>850000</v>
          </cell>
          <cell r="M20">
            <v>850000</v>
          </cell>
          <cell r="O20">
            <v>75000</v>
          </cell>
          <cell r="Q20">
            <v>2860000</v>
          </cell>
          <cell r="S20">
            <v>2.85</v>
          </cell>
          <cell r="T20">
            <v>1.0249999999999999</v>
          </cell>
        </row>
        <row r="21">
          <cell r="A21">
            <v>35431</v>
          </cell>
          <cell r="B21">
            <v>2068500</v>
          </cell>
          <cell r="C21">
            <v>573500</v>
          </cell>
          <cell r="D21">
            <v>0</v>
          </cell>
          <cell r="E21">
            <v>2642000</v>
          </cell>
          <cell r="G21">
            <v>1225000</v>
          </cell>
          <cell r="H21">
            <v>0</v>
          </cell>
          <cell r="I21">
            <v>1225000</v>
          </cell>
          <cell r="K21">
            <v>0</v>
          </cell>
          <cell r="L21">
            <v>850000</v>
          </cell>
          <cell r="M21">
            <v>850000</v>
          </cell>
          <cell r="O21">
            <v>0</v>
          </cell>
          <cell r="Q21">
            <v>4717000</v>
          </cell>
          <cell r="S21">
            <v>3.15</v>
          </cell>
          <cell r="T21">
            <v>1.0249999999999999</v>
          </cell>
        </row>
        <row r="22">
          <cell r="A22">
            <v>35462</v>
          </cell>
          <cell r="B22">
            <v>1410000</v>
          </cell>
          <cell r="C22">
            <v>686000</v>
          </cell>
          <cell r="D22">
            <v>0</v>
          </cell>
          <cell r="E22">
            <v>2096000</v>
          </cell>
          <cell r="G22">
            <v>798000</v>
          </cell>
          <cell r="H22">
            <v>0</v>
          </cell>
          <cell r="I22">
            <v>798000</v>
          </cell>
          <cell r="K22">
            <v>0</v>
          </cell>
          <cell r="L22">
            <v>980000</v>
          </cell>
          <cell r="M22">
            <v>980000</v>
          </cell>
          <cell r="O22">
            <v>55000</v>
          </cell>
          <cell r="Q22">
            <v>3929000</v>
          </cell>
          <cell r="S22">
            <v>3.3</v>
          </cell>
          <cell r="T22">
            <v>1.0249999999999999</v>
          </cell>
        </row>
        <row r="23">
          <cell r="A23">
            <v>35490</v>
          </cell>
          <cell r="B23">
            <v>1340000</v>
          </cell>
          <cell r="C23">
            <v>555000</v>
          </cell>
          <cell r="D23">
            <v>5000</v>
          </cell>
          <cell r="E23">
            <v>1900000</v>
          </cell>
          <cell r="G23">
            <v>410000</v>
          </cell>
          <cell r="H23">
            <v>0</v>
          </cell>
          <cell r="I23">
            <v>410000</v>
          </cell>
          <cell r="K23">
            <v>-5000</v>
          </cell>
          <cell r="L23">
            <v>495000</v>
          </cell>
          <cell r="M23">
            <v>490000</v>
          </cell>
          <cell r="O23">
            <v>0</v>
          </cell>
          <cell r="Q23">
            <v>2800000</v>
          </cell>
          <cell r="S23">
            <v>2.6</v>
          </cell>
          <cell r="T23">
            <v>1.0249999999999999</v>
          </cell>
        </row>
        <row r="24">
          <cell r="A24">
            <v>35521</v>
          </cell>
          <cell r="B24">
            <v>1150000</v>
          </cell>
          <cell r="C24">
            <v>550000</v>
          </cell>
          <cell r="D24">
            <v>150000</v>
          </cell>
          <cell r="E24">
            <v>1850000</v>
          </cell>
          <cell r="G24">
            <v>100000</v>
          </cell>
          <cell r="H24">
            <v>-100000</v>
          </cell>
          <cell r="I24">
            <v>0</v>
          </cell>
          <cell r="K24">
            <v>-150000</v>
          </cell>
          <cell r="L24">
            <v>100000</v>
          </cell>
          <cell r="M24">
            <v>-50000</v>
          </cell>
          <cell r="O24">
            <v>50000</v>
          </cell>
          <cell r="Q24">
            <v>1850000</v>
          </cell>
          <cell r="S24">
            <v>1.9</v>
          </cell>
          <cell r="T24">
            <v>1.0249999999999999</v>
          </cell>
        </row>
        <row r="25">
          <cell r="A25">
            <v>35551</v>
          </cell>
          <cell r="B25">
            <v>1200000</v>
          </cell>
          <cell r="C25">
            <v>425000</v>
          </cell>
          <cell r="D25">
            <v>1000000</v>
          </cell>
          <cell r="E25">
            <v>2625000</v>
          </cell>
          <cell r="G25">
            <v>0</v>
          </cell>
          <cell r="H25">
            <v>-650000</v>
          </cell>
          <cell r="I25">
            <v>-650000</v>
          </cell>
          <cell r="K25">
            <v>-350000</v>
          </cell>
          <cell r="L25">
            <v>0</v>
          </cell>
          <cell r="M25">
            <v>-350000</v>
          </cell>
          <cell r="O25">
            <v>10000</v>
          </cell>
          <cell r="Q25">
            <v>1635000</v>
          </cell>
          <cell r="S25">
            <v>1.75</v>
          </cell>
          <cell r="T25">
            <v>1.0249999999999999</v>
          </cell>
        </row>
        <row r="26">
          <cell r="A26">
            <v>35582</v>
          </cell>
          <cell r="B26">
            <v>1200000</v>
          </cell>
          <cell r="C26">
            <v>425000</v>
          </cell>
          <cell r="D26">
            <v>1090000</v>
          </cell>
          <cell r="E26">
            <v>2715000</v>
          </cell>
          <cell r="G26">
            <v>0</v>
          </cell>
          <cell r="H26">
            <v>-700000</v>
          </cell>
          <cell r="I26">
            <v>-700000</v>
          </cell>
          <cell r="K26">
            <v>-390000</v>
          </cell>
          <cell r="L26">
            <v>0</v>
          </cell>
          <cell r="M26">
            <v>-390000</v>
          </cell>
          <cell r="O26">
            <v>35000</v>
          </cell>
          <cell r="Q26">
            <v>1660000</v>
          </cell>
          <cell r="S26">
            <v>2</v>
          </cell>
          <cell r="T26">
            <v>1.0249999999999999</v>
          </cell>
        </row>
        <row r="27">
          <cell r="A27">
            <v>35612</v>
          </cell>
          <cell r="B27">
            <v>1375000</v>
          </cell>
          <cell r="C27">
            <v>350000</v>
          </cell>
          <cell r="D27">
            <v>1154000</v>
          </cell>
          <cell r="E27">
            <v>2879000</v>
          </cell>
          <cell r="G27">
            <v>0</v>
          </cell>
          <cell r="H27">
            <v>-630000</v>
          </cell>
          <cell r="I27">
            <v>-630000</v>
          </cell>
          <cell r="K27">
            <v>-524000</v>
          </cell>
          <cell r="L27">
            <v>0</v>
          </cell>
          <cell r="M27">
            <v>-524000</v>
          </cell>
          <cell r="O27">
            <v>0</v>
          </cell>
          <cell r="Q27">
            <v>1725000</v>
          </cell>
          <cell r="S27">
            <v>2.15</v>
          </cell>
          <cell r="T27">
            <v>1.0249999999999999</v>
          </cell>
        </row>
        <row r="28">
          <cell r="A28">
            <v>35643</v>
          </cell>
          <cell r="B28">
            <v>1465000</v>
          </cell>
          <cell r="C28">
            <v>365000</v>
          </cell>
          <cell r="D28">
            <v>1035000</v>
          </cell>
          <cell r="E28">
            <v>2865000</v>
          </cell>
          <cell r="G28">
            <v>0</v>
          </cell>
          <cell r="H28">
            <v>-535000</v>
          </cell>
          <cell r="I28">
            <v>-535000</v>
          </cell>
          <cell r="K28">
            <v>-500000</v>
          </cell>
          <cell r="L28">
            <v>0</v>
          </cell>
          <cell r="M28">
            <v>-500000</v>
          </cell>
          <cell r="O28">
            <v>0</v>
          </cell>
          <cell r="Q28">
            <v>1830000</v>
          </cell>
          <cell r="S28">
            <v>2.35</v>
          </cell>
          <cell r="T28">
            <v>1.0249999999999999</v>
          </cell>
        </row>
        <row r="29">
          <cell r="A29">
            <v>35674</v>
          </cell>
          <cell r="B29">
            <v>1555000</v>
          </cell>
          <cell r="C29">
            <v>365000</v>
          </cell>
          <cell r="D29">
            <v>800000</v>
          </cell>
          <cell r="E29">
            <v>2720000</v>
          </cell>
          <cell r="G29">
            <v>0</v>
          </cell>
          <cell r="H29">
            <v>-270000</v>
          </cell>
          <cell r="I29">
            <v>-270000</v>
          </cell>
          <cell r="K29">
            <v>-530000</v>
          </cell>
          <cell r="L29">
            <v>0</v>
          </cell>
          <cell r="M29">
            <v>-530000</v>
          </cell>
          <cell r="O29">
            <v>45000</v>
          </cell>
          <cell r="Q29">
            <v>1965000</v>
          </cell>
          <cell r="S29">
            <v>2.35</v>
          </cell>
          <cell r="T29">
            <v>1.0249999999999999</v>
          </cell>
        </row>
        <row r="30">
          <cell r="A30">
            <v>35704</v>
          </cell>
          <cell r="B30">
            <v>1670000</v>
          </cell>
          <cell r="C30">
            <v>365000</v>
          </cell>
          <cell r="D30">
            <v>773000</v>
          </cell>
          <cell r="E30">
            <v>2808000</v>
          </cell>
          <cell r="G30">
            <v>0</v>
          </cell>
          <cell r="H30">
            <v>-273000</v>
          </cell>
          <cell r="I30">
            <v>-273000</v>
          </cell>
          <cell r="K30">
            <v>-500000</v>
          </cell>
          <cell r="L30">
            <v>0</v>
          </cell>
          <cell r="M30">
            <v>-500000</v>
          </cell>
          <cell r="O30">
            <v>40000</v>
          </cell>
          <cell r="Q30">
            <v>2075000</v>
          </cell>
          <cell r="S30">
            <v>2.5499999999999998</v>
          </cell>
          <cell r="T30">
            <v>1.0249999999999999</v>
          </cell>
        </row>
        <row r="31">
          <cell r="A31">
            <v>35735</v>
          </cell>
          <cell r="B31">
            <v>1770000</v>
          </cell>
          <cell r="C31">
            <v>400000</v>
          </cell>
          <cell r="D31">
            <v>150000</v>
          </cell>
          <cell r="E31">
            <v>2320000</v>
          </cell>
          <cell r="G31">
            <v>90000</v>
          </cell>
          <cell r="H31">
            <v>0</v>
          </cell>
          <cell r="I31">
            <v>90000</v>
          </cell>
          <cell r="K31">
            <v>-150000</v>
          </cell>
          <cell r="L31">
            <v>100000</v>
          </cell>
          <cell r="M31">
            <v>-50000</v>
          </cell>
          <cell r="O31">
            <v>40000</v>
          </cell>
          <cell r="Q31">
            <v>2400000</v>
          </cell>
          <cell r="S31">
            <v>3.65</v>
          </cell>
          <cell r="T31">
            <v>1.0249999999999999</v>
          </cell>
        </row>
        <row r="32">
          <cell r="A32">
            <v>35765</v>
          </cell>
          <cell r="B32">
            <v>1015000</v>
          </cell>
          <cell r="C32">
            <v>400000</v>
          </cell>
          <cell r="D32">
            <v>0</v>
          </cell>
          <cell r="E32">
            <v>1415000</v>
          </cell>
          <cell r="G32">
            <v>1240000</v>
          </cell>
          <cell r="H32">
            <v>0</v>
          </cell>
          <cell r="I32">
            <v>1240000</v>
          </cell>
          <cell r="K32">
            <v>0</v>
          </cell>
          <cell r="L32">
            <v>625000</v>
          </cell>
          <cell r="M32">
            <v>625000</v>
          </cell>
          <cell r="O32">
            <v>40000</v>
          </cell>
          <cell r="Q32">
            <v>3320000</v>
          </cell>
          <cell r="S32">
            <v>3.98</v>
          </cell>
          <cell r="T32">
            <v>1.0249999999999999</v>
          </cell>
        </row>
        <row r="33">
          <cell r="A33">
            <v>35796</v>
          </cell>
          <cell r="B33">
            <v>1578000</v>
          </cell>
          <cell r="C33">
            <v>573500</v>
          </cell>
          <cell r="D33">
            <v>0</v>
          </cell>
          <cell r="E33">
            <v>2151500</v>
          </cell>
          <cell r="G33">
            <v>1137000</v>
          </cell>
          <cell r="H33">
            <v>0</v>
          </cell>
          <cell r="I33">
            <v>1137000</v>
          </cell>
          <cell r="K33">
            <v>0</v>
          </cell>
          <cell r="L33">
            <v>1297000</v>
          </cell>
          <cell r="M33">
            <v>1297000</v>
          </cell>
          <cell r="O33">
            <v>0</v>
          </cell>
          <cell r="Q33">
            <v>4585500</v>
          </cell>
          <cell r="S33">
            <v>3.48</v>
          </cell>
          <cell r="T33">
            <v>1.0249999999999999</v>
          </cell>
        </row>
        <row r="34">
          <cell r="A34">
            <v>35827</v>
          </cell>
          <cell r="B34">
            <v>1539000</v>
          </cell>
          <cell r="C34">
            <v>518000</v>
          </cell>
          <cell r="D34">
            <v>0</v>
          </cell>
          <cell r="E34">
            <v>2057000</v>
          </cell>
          <cell r="G34">
            <v>803475</v>
          </cell>
          <cell r="H34">
            <v>0</v>
          </cell>
          <cell r="I34">
            <v>803475</v>
          </cell>
          <cell r="K34">
            <v>0</v>
          </cell>
          <cell r="L34">
            <v>1100000</v>
          </cell>
          <cell r="M34">
            <v>1100000</v>
          </cell>
          <cell r="O34">
            <v>36000</v>
          </cell>
          <cell r="Q34">
            <v>3996475</v>
          </cell>
          <cell r="S34">
            <v>2.5</v>
          </cell>
          <cell r="T34">
            <v>1.0249999999999999</v>
          </cell>
        </row>
        <row r="35">
          <cell r="A35">
            <v>35855</v>
          </cell>
          <cell r="B35">
            <v>1250000</v>
          </cell>
          <cell r="C35">
            <v>418500</v>
          </cell>
          <cell r="D35">
            <v>0</v>
          </cell>
          <cell r="E35">
            <v>1668500</v>
          </cell>
          <cell r="G35">
            <v>284000</v>
          </cell>
          <cell r="H35">
            <v>0</v>
          </cell>
          <cell r="I35">
            <v>284000</v>
          </cell>
          <cell r="K35">
            <v>0</v>
          </cell>
          <cell r="L35">
            <v>800000</v>
          </cell>
          <cell r="M35">
            <v>800000</v>
          </cell>
          <cell r="O35">
            <v>39000</v>
          </cell>
          <cell r="Q35">
            <v>2791500</v>
          </cell>
          <cell r="S35">
            <v>2.23</v>
          </cell>
          <cell r="T35">
            <v>1.0249999999999999</v>
          </cell>
        </row>
        <row r="36">
          <cell r="A36">
            <v>35886</v>
          </cell>
          <cell r="B36">
            <v>810000</v>
          </cell>
          <cell r="C36">
            <v>330000</v>
          </cell>
          <cell r="D36">
            <v>446000</v>
          </cell>
          <cell r="E36">
            <v>1586000</v>
          </cell>
          <cell r="G36">
            <v>0</v>
          </cell>
          <cell r="H36">
            <v>-156000</v>
          </cell>
          <cell r="I36">
            <v>-156000</v>
          </cell>
          <cell r="K36">
            <v>-290000</v>
          </cell>
          <cell r="L36">
            <v>0</v>
          </cell>
          <cell r="M36">
            <v>-290000</v>
          </cell>
          <cell r="O36">
            <v>41000</v>
          </cell>
          <cell r="Q36">
            <v>1181000</v>
          </cell>
          <cell r="S36">
            <v>2.2599999999999998</v>
          </cell>
          <cell r="T36">
            <v>1.0249999999999999</v>
          </cell>
        </row>
        <row r="37">
          <cell r="A37">
            <v>35916</v>
          </cell>
          <cell r="B37">
            <v>488375</v>
          </cell>
          <cell r="C37">
            <v>116000</v>
          </cell>
          <cell r="D37">
            <v>1085000</v>
          </cell>
          <cell r="E37">
            <v>1689375</v>
          </cell>
          <cell r="G37">
            <v>0</v>
          </cell>
          <cell r="H37">
            <v>-575000</v>
          </cell>
          <cell r="I37">
            <v>-575000</v>
          </cell>
          <cell r="K37">
            <v>-510000</v>
          </cell>
          <cell r="L37">
            <v>0</v>
          </cell>
          <cell r="M37">
            <v>-510000</v>
          </cell>
          <cell r="O37">
            <v>37000</v>
          </cell>
          <cell r="Q37">
            <v>641375</v>
          </cell>
          <cell r="S37">
            <v>2.41</v>
          </cell>
          <cell r="T37">
            <v>1.0249999999999999</v>
          </cell>
        </row>
        <row r="38">
          <cell r="A38">
            <v>35947</v>
          </cell>
          <cell r="B38">
            <v>23853</v>
          </cell>
          <cell r="C38">
            <v>153120</v>
          </cell>
          <cell r="D38">
            <v>1407210</v>
          </cell>
          <cell r="E38">
            <v>1584183</v>
          </cell>
          <cell r="G38">
            <v>0</v>
          </cell>
          <cell r="H38">
            <v>-597210</v>
          </cell>
          <cell r="I38">
            <v>-597210</v>
          </cell>
          <cell r="K38">
            <v>-810000</v>
          </cell>
          <cell r="L38">
            <v>0</v>
          </cell>
          <cell r="M38">
            <v>-810000</v>
          </cell>
          <cell r="O38">
            <v>40000</v>
          </cell>
          <cell r="Q38">
            <v>216973</v>
          </cell>
          <cell r="S38">
            <v>2.4</v>
          </cell>
          <cell r="T38">
            <v>1.0249999999999999</v>
          </cell>
        </row>
        <row r="39">
          <cell r="A39">
            <v>35977</v>
          </cell>
          <cell r="B39">
            <v>0</v>
          </cell>
          <cell r="C39">
            <v>81617</v>
          </cell>
          <cell r="D39">
            <v>1157412</v>
          </cell>
          <cell r="E39">
            <v>1239029</v>
          </cell>
          <cell r="G39">
            <v>0</v>
          </cell>
          <cell r="H39">
            <v>-633800</v>
          </cell>
          <cell r="I39">
            <v>-633800</v>
          </cell>
          <cell r="K39">
            <v>-523612</v>
          </cell>
          <cell r="L39">
            <v>0</v>
          </cell>
          <cell r="M39">
            <v>-523612</v>
          </cell>
          <cell r="O39">
            <v>40000</v>
          </cell>
          <cell r="Q39">
            <v>121617</v>
          </cell>
          <cell r="S39">
            <v>2.2999999999999998</v>
          </cell>
          <cell r="T39">
            <v>1.0249999999999999</v>
          </cell>
        </row>
        <row r="40">
          <cell r="A40">
            <v>36008</v>
          </cell>
          <cell r="B40">
            <v>282638</v>
          </cell>
          <cell r="C40">
            <v>263500</v>
          </cell>
          <cell r="D40">
            <v>1148606</v>
          </cell>
          <cell r="E40">
            <v>1694744</v>
          </cell>
          <cell r="G40">
            <v>0</v>
          </cell>
          <cell r="H40">
            <v>-644006</v>
          </cell>
          <cell r="I40">
            <v>-644006</v>
          </cell>
          <cell r="K40">
            <v>-504600</v>
          </cell>
          <cell r="L40">
            <v>0</v>
          </cell>
          <cell r="M40">
            <v>-504600</v>
          </cell>
          <cell r="O40">
            <v>41600</v>
          </cell>
          <cell r="Q40">
            <v>587738</v>
          </cell>
          <cell r="S40">
            <v>2.4500000000000002</v>
          </cell>
          <cell r="T40">
            <v>1.0249999999999999</v>
          </cell>
        </row>
        <row r="41">
          <cell r="A41">
            <v>36039</v>
          </cell>
          <cell r="B41">
            <v>323133</v>
          </cell>
          <cell r="C41">
            <v>255000</v>
          </cell>
          <cell r="D41">
            <v>710559</v>
          </cell>
          <cell r="E41">
            <v>1288692</v>
          </cell>
          <cell r="G41">
            <v>0</v>
          </cell>
          <cell r="H41">
            <v>-342359</v>
          </cell>
          <cell r="I41">
            <v>-342359</v>
          </cell>
          <cell r="K41">
            <v>-368200</v>
          </cell>
          <cell r="L41">
            <v>0</v>
          </cell>
          <cell r="M41">
            <v>-368200</v>
          </cell>
          <cell r="O41">
            <v>35000</v>
          </cell>
          <cell r="Q41">
            <v>613133</v>
          </cell>
          <cell r="S41">
            <v>2.15</v>
          </cell>
          <cell r="T41">
            <v>1.0249999999999999</v>
          </cell>
        </row>
        <row r="42">
          <cell r="A42">
            <v>36069</v>
          </cell>
          <cell r="B42">
            <v>1036843</v>
          </cell>
          <cell r="C42">
            <v>258500</v>
          </cell>
          <cell r="D42">
            <v>434000</v>
          </cell>
          <cell r="E42">
            <v>1729343</v>
          </cell>
          <cell r="G42">
            <v>0</v>
          </cell>
          <cell r="H42">
            <v>-303000</v>
          </cell>
          <cell r="I42">
            <v>-303000</v>
          </cell>
          <cell r="K42">
            <v>-131000</v>
          </cell>
          <cell r="L42">
            <v>0</v>
          </cell>
          <cell r="M42">
            <v>-131000</v>
          </cell>
          <cell r="O42">
            <v>35000</v>
          </cell>
          <cell r="Q42">
            <v>1330343</v>
          </cell>
          <cell r="S42">
            <v>2.15</v>
          </cell>
          <cell r="T42">
            <v>1.0249999999999999</v>
          </cell>
        </row>
        <row r="43">
          <cell r="A43">
            <v>36100</v>
          </cell>
          <cell r="B43">
            <v>2196500</v>
          </cell>
          <cell r="C43">
            <v>258500</v>
          </cell>
          <cell r="D43">
            <v>-750000</v>
          </cell>
          <cell r="E43">
            <v>1705000</v>
          </cell>
          <cell r="G43">
            <v>450000</v>
          </cell>
          <cell r="H43">
            <v>0</v>
          </cell>
          <cell r="I43">
            <v>450000</v>
          </cell>
          <cell r="K43">
            <v>0</v>
          </cell>
          <cell r="L43">
            <v>300000</v>
          </cell>
          <cell r="M43">
            <v>300000</v>
          </cell>
          <cell r="O43">
            <v>35000</v>
          </cell>
          <cell r="Q43">
            <v>2490000</v>
          </cell>
          <cell r="S43">
            <v>2.5099999999999998</v>
          </cell>
          <cell r="T43">
            <v>1.0249999999999999</v>
          </cell>
        </row>
        <row r="44">
          <cell r="A44">
            <v>36130</v>
          </cell>
          <cell r="B44">
            <v>2817726</v>
          </cell>
          <cell r="C44">
            <v>258500</v>
          </cell>
          <cell r="D44">
            <v>-1900000</v>
          </cell>
          <cell r="E44">
            <v>1176226</v>
          </cell>
          <cell r="G44">
            <v>1000000</v>
          </cell>
          <cell r="H44">
            <v>0</v>
          </cell>
          <cell r="I44">
            <v>1000000</v>
          </cell>
          <cell r="K44">
            <v>0</v>
          </cell>
          <cell r="L44">
            <v>900000</v>
          </cell>
          <cell r="M44">
            <v>900000</v>
          </cell>
          <cell r="O44">
            <v>35000</v>
          </cell>
          <cell r="Q44">
            <v>3111226</v>
          </cell>
          <cell r="S44">
            <v>2.37</v>
          </cell>
          <cell r="T44">
            <v>1.0249999999999999</v>
          </cell>
        </row>
        <row r="45">
          <cell r="A45">
            <v>36161</v>
          </cell>
          <cell r="B45">
            <v>4145720</v>
          </cell>
          <cell r="C45">
            <v>258500</v>
          </cell>
          <cell r="D45">
            <v>-1900000</v>
          </cell>
          <cell r="E45">
            <v>2504220</v>
          </cell>
          <cell r="G45">
            <v>1000000</v>
          </cell>
          <cell r="H45">
            <v>0</v>
          </cell>
          <cell r="I45">
            <v>1000000</v>
          </cell>
          <cell r="K45">
            <v>0</v>
          </cell>
          <cell r="L45">
            <v>900000</v>
          </cell>
          <cell r="M45">
            <v>900000</v>
          </cell>
          <cell r="O45">
            <v>35000</v>
          </cell>
          <cell r="Q45">
            <v>4439220</v>
          </cell>
          <cell r="S45">
            <v>2.25</v>
          </cell>
          <cell r="T45">
            <v>1.0249999999999999</v>
          </cell>
        </row>
        <row r="46">
          <cell r="A46">
            <v>36192</v>
          </cell>
          <cell r="B46">
            <v>3410080</v>
          </cell>
          <cell r="C46">
            <v>258500</v>
          </cell>
          <cell r="D46">
            <v>-1650000</v>
          </cell>
          <cell r="E46">
            <v>2018580</v>
          </cell>
          <cell r="G46">
            <v>850000</v>
          </cell>
          <cell r="H46">
            <v>0</v>
          </cell>
          <cell r="I46">
            <v>850000</v>
          </cell>
          <cell r="K46">
            <v>0</v>
          </cell>
          <cell r="L46">
            <v>800000</v>
          </cell>
          <cell r="M46">
            <v>800000</v>
          </cell>
          <cell r="O46">
            <v>35000</v>
          </cell>
          <cell r="Q46">
            <v>3703580</v>
          </cell>
          <cell r="S46">
            <v>1.81</v>
          </cell>
          <cell r="T46">
            <v>1.0249999999999999</v>
          </cell>
        </row>
        <row r="47">
          <cell r="A47">
            <v>36220</v>
          </cell>
          <cell r="B47">
            <v>2624216</v>
          </cell>
          <cell r="C47">
            <v>263500</v>
          </cell>
          <cell r="D47">
            <v>-862500</v>
          </cell>
          <cell r="E47">
            <v>2025216</v>
          </cell>
          <cell r="G47">
            <v>425500</v>
          </cell>
          <cell r="H47">
            <v>0</v>
          </cell>
          <cell r="I47">
            <v>425500</v>
          </cell>
          <cell r="K47">
            <v>0</v>
          </cell>
          <cell r="L47">
            <v>437000</v>
          </cell>
          <cell r="M47">
            <v>437000</v>
          </cell>
          <cell r="O47">
            <v>22500</v>
          </cell>
          <cell r="Q47">
            <v>2910216</v>
          </cell>
          <cell r="S47">
            <v>1.77</v>
          </cell>
          <cell r="T47">
            <v>1.0249999999999999</v>
          </cell>
        </row>
        <row r="48">
          <cell r="A48">
            <v>36251</v>
          </cell>
          <cell r="B48">
            <v>1384213</v>
          </cell>
          <cell r="C48">
            <v>258500</v>
          </cell>
          <cell r="D48">
            <v>446000</v>
          </cell>
          <cell r="E48">
            <v>2088713</v>
          </cell>
          <cell r="G48">
            <v>0</v>
          </cell>
          <cell r="H48">
            <v>-156000</v>
          </cell>
          <cell r="I48">
            <v>-156000</v>
          </cell>
          <cell r="K48">
            <v>-290000</v>
          </cell>
          <cell r="L48">
            <v>0</v>
          </cell>
          <cell r="M48">
            <v>-290000</v>
          </cell>
          <cell r="O48">
            <v>21000</v>
          </cell>
          <cell r="Q48">
            <v>1663713</v>
          </cell>
          <cell r="S48">
            <v>1.75</v>
          </cell>
          <cell r="T48">
            <v>1.0249999999999999</v>
          </cell>
        </row>
        <row r="49">
          <cell r="A49">
            <v>36281</v>
          </cell>
          <cell r="B49">
            <v>735665</v>
          </cell>
          <cell r="C49">
            <v>258500</v>
          </cell>
          <cell r="D49">
            <v>1229000</v>
          </cell>
          <cell r="E49">
            <v>2223165</v>
          </cell>
          <cell r="G49">
            <v>0</v>
          </cell>
          <cell r="H49">
            <v>-657000</v>
          </cell>
          <cell r="I49">
            <v>-657000</v>
          </cell>
          <cell r="K49">
            <v>-572000</v>
          </cell>
          <cell r="L49">
            <v>0</v>
          </cell>
          <cell r="M49">
            <v>-572000</v>
          </cell>
          <cell r="O49">
            <v>21000</v>
          </cell>
          <cell r="Q49">
            <v>1015165</v>
          </cell>
          <cell r="S49">
            <v>1.66</v>
          </cell>
          <cell r="T49">
            <v>1.0249999999999999</v>
          </cell>
        </row>
        <row r="50">
          <cell r="A50">
            <v>36312</v>
          </cell>
          <cell r="B50">
            <v>559048</v>
          </cell>
          <cell r="C50">
            <v>255000</v>
          </cell>
          <cell r="D50">
            <v>1306000</v>
          </cell>
          <cell r="E50">
            <v>2120048</v>
          </cell>
          <cell r="G50">
            <v>0</v>
          </cell>
          <cell r="H50">
            <v>-708000</v>
          </cell>
          <cell r="I50">
            <v>-708000</v>
          </cell>
          <cell r="K50">
            <v>-598000</v>
          </cell>
          <cell r="L50">
            <v>0</v>
          </cell>
          <cell r="M50">
            <v>-598000</v>
          </cell>
          <cell r="O50">
            <v>20000</v>
          </cell>
          <cell r="Q50">
            <v>834048</v>
          </cell>
          <cell r="S50">
            <v>2.0499999999999998</v>
          </cell>
          <cell r="T50">
            <v>1.0249999999999999</v>
          </cell>
        </row>
        <row r="51">
          <cell r="A51">
            <v>36342</v>
          </cell>
          <cell r="B51">
            <v>420527</v>
          </cell>
          <cell r="C51">
            <v>263500</v>
          </cell>
          <cell r="D51">
            <v>1313000</v>
          </cell>
          <cell r="E51">
            <v>1997027</v>
          </cell>
          <cell r="G51">
            <v>0</v>
          </cell>
          <cell r="H51">
            <v>-719000</v>
          </cell>
          <cell r="I51">
            <v>-719000</v>
          </cell>
          <cell r="K51">
            <v>-594000</v>
          </cell>
          <cell r="L51">
            <v>0</v>
          </cell>
          <cell r="M51">
            <v>-594000</v>
          </cell>
          <cell r="O51">
            <v>19000</v>
          </cell>
          <cell r="Q51">
            <v>703027</v>
          </cell>
          <cell r="S51">
            <v>2.34</v>
          </cell>
          <cell r="T51">
            <v>1.0249999999999999</v>
          </cell>
        </row>
        <row r="52">
          <cell r="A52">
            <v>36373</v>
          </cell>
          <cell r="B52">
            <v>403116</v>
          </cell>
          <cell r="C52">
            <v>263500</v>
          </cell>
          <cell r="D52">
            <v>1174000</v>
          </cell>
          <cell r="E52">
            <v>1840616</v>
          </cell>
          <cell r="G52">
            <v>0</v>
          </cell>
          <cell r="H52">
            <v>-606000</v>
          </cell>
          <cell r="I52">
            <v>-606000</v>
          </cell>
          <cell r="K52">
            <v>-568000</v>
          </cell>
          <cell r="L52">
            <v>0</v>
          </cell>
          <cell r="M52">
            <v>-568000</v>
          </cell>
          <cell r="O52">
            <v>18000</v>
          </cell>
          <cell r="Q52">
            <v>684616</v>
          </cell>
          <cell r="S52">
            <v>2.1500000000000004</v>
          </cell>
          <cell r="T52">
            <v>1.0249999999999999</v>
          </cell>
        </row>
        <row r="53">
          <cell r="A53">
            <v>36404</v>
          </cell>
          <cell r="B53">
            <v>511029</v>
          </cell>
          <cell r="C53">
            <v>263500</v>
          </cell>
          <cell r="D53">
            <v>905000</v>
          </cell>
          <cell r="E53">
            <v>1679529</v>
          </cell>
          <cell r="G53">
            <v>0</v>
          </cell>
          <cell r="H53">
            <v>-303000</v>
          </cell>
          <cell r="I53">
            <v>-303000</v>
          </cell>
          <cell r="K53">
            <v>-602000</v>
          </cell>
          <cell r="L53">
            <v>0</v>
          </cell>
          <cell r="M53">
            <v>-602000</v>
          </cell>
          <cell r="O53">
            <v>20000</v>
          </cell>
          <cell r="Q53">
            <v>794529</v>
          </cell>
          <cell r="S53">
            <v>2.1500000000000004</v>
          </cell>
          <cell r="T53">
            <v>1.0249999999999999</v>
          </cell>
        </row>
        <row r="54">
          <cell r="A54">
            <v>36434</v>
          </cell>
          <cell r="B54">
            <v>1052461</v>
          </cell>
          <cell r="C54">
            <v>263500</v>
          </cell>
          <cell r="D54">
            <v>435000</v>
          </cell>
          <cell r="E54">
            <v>1750961</v>
          </cell>
          <cell r="G54">
            <v>0</v>
          </cell>
          <cell r="H54">
            <v>-303000</v>
          </cell>
          <cell r="I54">
            <v>-303000</v>
          </cell>
          <cell r="K54">
            <v>-132000</v>
          </cell>
          <cell r="L54">
            <v>0</v>
          </cell>
          <cell r="M54">
            <v>-132000</v>
          </cell>
          <cell r="O54">
            <v>25000</v>
          </cell>
          <cell r="Q54">
            <v>1340961</v>
          </cell>
          <cell r="S54">
            <v>2.4</v>
          </cell>
          <cell r="T54">
            <v>1.0249999999999999</v>
          </cell>
        </row>
        <row r="55">
          <cell r="A55">
            <v>36465</v>
          </cell>
          <cell r="B55">
            <v>1375000</v>
          </cell>
          <cell r="C55">
            <v>1015000</v>
          </cell>
          <cell r="D55">
            <v>-1000000</v>
          </cell>
          <cell r="E55">
            <v>1390000</v>
          </cell>
          <cell r="G55">
            <v>600000</v>
          </cell>
          <cell r="H55">
            <v>0</v>
          </cell>
          <cell r="I55">
            <v>600000</v>
          </cell>
          <cell r="K55">
            <v>0</v>
          </cell>
          <cell r="L55">
            <v>400000</v>
          </cell>
          <cell r="M55">
            <v>400000</v>
          </cell>
          <cell r="O55">
            <v>20000</v>
          </cell>
          <cell r="Q55">
            <v>2410000</v>
          </cell>
          <cell r="S55">
            <v>2.75</v>
          </cell>
          <cell r="T55">
            <v>1.0249999999999999</v>
          </cell>
        </row>
        <row r="56">
          <cell r="A56">
            <v>36495</v>
          </cell>
          <cell r="B56">
            <v>2358500</v>
          </cell>
          <cell r="C56">
            <v>1355500</v>
          </cell>
          <cell r="D56">
            <v>-1800000</v>
          </cell>
          <cell r="E56">
            <v>1914000</v>
          </cell>
          <cell r="G56">
            <v>1080000</v>
          </cell>
          <cell r="H56">
            <v>0</v>
          </cell>
          <cell r="I56">
            <v>1080000</v>
          </cell>
          <cell r="K56">
            <v>0</v>
          </cell>
          <cell r="L56">
            <v>720000</v>
          </cell>
          <cell r="M56">
            <v>720000</v>
          </cell>
          <cell r="O56">
            <v>20000</v>
          </cell>
          <cell r="Q56">
            <v>3734000</v>
          </cell>
          <cell r="S56">
            <v>2.75</v>
          </cell>
          <cell r="T56">
            <v>1.0249999999999999</v>
          </cell>
        </row>
        <row r="57">
          <cell r="A57">
            <v>36526</v>
          </cell>
          <cell r="B57">
            <v>3018500</v>
          </cell>
          <cell r="C57">
            <v>1355500</v>
          </cell>
          <cell r="D57">
            <v>-1800000</v>
          </cell>
          <cell r="E57">
            <v>2574000</v>
          </cell>
          <cell r="G57">
            <v>1080000</v>
          </cell>
          <cell r="H57">
            <v>0</v>
          </cell>
          <cell r="I57">
            <v>1080000</v>
          </cell>
          <cell r="K57">
            <v>0</v>
          </cell>
          <cell r="L57">
            <v>720000</v>
          </cell>
          <cell r="M57">
            <v>720000</v>
          </cell>
          <cell r="O57">
            <v>35000</v>
          </cell>
          <cell r="Q57">
            <v>4409000</v>
          </cell>
          <cell r="S57">
            <v>2.5750000000000002</v>
          </cell>
          <cell r="T57">
            <v>1.0249999999999999</v>
          </cell>
        </row>
        <row r="58">
          <cell r="A58">
            <v>36557</v>
          </cell>
          <cell r="B58">
            <v>2311500</v>
          </cell>
          <cell r="C58">
            <v>1314500</v>
          </cell>
          <cell r="D58">
            <v>-1800000</v>
          </cell>
          <cell r="E58">
            <v>1826000</v>
          </cell>
          <cell r="G58">
            <v>1080000</v>
          </cell>
          <cell r="H58">
            <v>0</v>
          </cell>
          <cell r="I58">
            <v>1080000</v>
          </cell>
          <cell r="K58">
            <v>0</v>
          </cell>
          <cell r="L58">
            <v>720000</v>
          </cell>
          <cell r="M58">
            <v>720000</v>
          </cell>
          <cell r="O58">
            <v>35000</v>
          </cell>
          <cell r="Q58">
            <v>3661000</v>
          </cell>
          <cell r="S58">
            <v>2.75</v>
          </cell>
          <cell r="T58">
            <v>1.0249999999999999</v>
          </cell>
        </row>
        <row r="59">
          <cell r="A59">
            <v>36586</v>
          </cell>
          <cell r="B59">
            <v>930500</v>
          </cell>
          <cell r="C59">
            <v>1295500</v>
          </cell>
          <cell r="D59">
            <v>-1100000</v>
          </cell>
          <cell r="E59">
            <v>1126000</v>
          </cell>
          <cell r="G59">
            <v>660000</v>
          </cell>
          <cell r="H59">
            <v>0</v>
          </cell>
          <cell r="I59">
            <v>660000</v>
          </cell>
          <cell r="K59">
            <v>0</v>
          </cell>
          <cell r="L59">
            <v>440000</v>
          </cell>
          <cell r="M59">
            <v>440000</v>
          </cell>
          <cell r="O59">
            <v>22500</v>
          </cell>
          <cell r="Q59">
            <v>2248500</v>
          </cell>
          <cell r="S59">
            <v>2.75</v>
          </cell>
          <cell r="T59">
            <v>1.0249999999999999</v>
          </cell>
        </row>
        <row r="60">
          <cell r="A60">
            <v>36617</v>
          </cell>
          <cell r="B60">
            <v>1235000</v>
          </cell>
          <cell r="C60">
            <v>915000</v>
          </cell>
          <cell r="D60">
            <v>-600000</v>
          </cell>
          <cell r="E60">
            <v>1550000</v>
          </cell>
          <cell r="G60">
            <v>300000</v>
          </cell>
          <cell r="H60">
            <v>0</v>
          </cell>
          <cell r="I60">
            <v>300000</v>
          </cell>
          <cell r="K60">
            <v>0</v>
          </cell>
          <cell r="L60">
            <v>300000</v>
          </cell>
          <cell r="M60">
            <v>300000</v>
          </cell>
          <cell r="O60">
            <v>21000</v>
          </cell>
          <cell r="Q60">
            <v>2171000</v>
          </cell>
          <cell r="S60">
            <v>2.75</v>
          </cell>
          <cell r="T60">
            <v>1.0249999999999999</v>
          </cell>
        </row>
        <row r="61">
          <cell r="A61">
            <v>36647</v>
          </cell>
          <cell r="B61">
            <v>1914500</v>
          </cell>
          <cell r="C61">
            <v>1285500</v>
          </cell>
          <cell r="D61">
            <v>-1250000</v>
          </cell>
          <cell r="E61">
            <v>1950000</v>
          </cell>
          <cell r="G61">
            <v>600000</v>
          </cell>
          <cell r="H61">
            <v>0</v>
          </cell>
          <cell r="I61">
            <v>600000</v>
          </cell>
          <cell r="K61">
            <v>0</v>
          </cell>
          <cell r="L61">
            <v>650000</v>
          </cell>
          <cell r="M61">
            <v>650000</v>
          </cell>
          <cell r="O61">
            <v>21000</v>
          </cell>
          <cell r="Q61">
            <v>3221000</v>
          </cell>
          <cell r="S61">
            <v>2.84</v>
          </cell>
          <cell r="T61">
            <v>1.0249999999999999</v>
          </cell>
        </row>
        <row r="62">
          <cell r="A62">
            <v>36678</v>
          </cell>
          <cell r="B62">
            <v>1162000</v>
          </cell>
          <cell r="C62">
            <v>615000</v>
          </cell>
          <cell r="D62">
            <v>-1300000</v>
          </cell>
          <cell r="E62">
            <v>477000</v>
          </cell>
          <cell r="G62">
            <v>600000</v>
          </cell>
          <cell r="H62">
            <v>0</v>
          </cell>
          <cell r="I62">
            <v>600000</v>
          </cell>
          <cell r="K62">
            <v>0</v>
          </cell>
          <cell r="L62">
            <v>700000</v>
          </cell>
          <cell r="M62">
            <v>700000</v>
          </cell>
          <cell r="O62">
            <v>20000</v>
          </cell>
          <cell r="Q62">
            <v>1797000</v>
          </cell>
          <cell r="S62">
            <v>2.84</v>
          </cell>
          <cell r="T62">
            <v>1.0249999999999999</v>
          </cell>
        </row>
        <row r="63">
          <cell r="A63">
            <v>36708</v>
          </cell>
          <cell r="B63">
            <v>1053500</v>
          </cell>
          <cell r="C63">
            <v>635500</v>
          </cell>
          <cell r="D63">
            <v>-1300000</v>
          </cell>
          <cell r="E63">
            <v>389000</v>
          </cell>
          <cell r="G63">
            <v>600000</v>
          </cell>
          <cell r="H63">
            <v>0</v>
          </cell>
          <cell r="I63">
            <v>600000</v>
          </cell>
          <cell r="K63">
            <v>0</v>
          </cell>
          <cell r="L63">
            <v>700000</v>
          </cell>
          <cell r="M63">
            <v>700000</v>
          </cell>
          <cell r="O63">
            <v>19000</v>
          </cell>
          <cell r="Q63">
            <v>1708000</v>
          </cell>
          <cell r="S63">
            <v>3.27</v>
          </cell>
          <cell r="T63">
            <v>1.0249999999999999</v>
          </cell>
        </row>
        <row r="64">
          <cell r="A64">
            <v>36739</v>
          </cell>
          <cell r="B64">
            <v>1239500</v>
          </cell>
          <cell r="C64">
            <v>635500</v>
          </cell>
          <cell r="D64">
            <v>1300000</v>
          </cell>
          <cell r="E64">
            <v>3175000</v>
          </cell>
          <cell r="G64">
            <v>0</v>
          </cell>
          <cell r="H64">
            <v>-600000</v>
          </cell>
          <cell r="I64">
            <v>-600000</v>
          </cell>
          <cell r="K64">
            <v>-700000</v>
          </cell>
          <cell r="L64">
            <v>0</v>
          </cell>
          <cell r="M64">
            <v>-700000</v>
          </cell>
          <cell r="O64">
            <v>18000</v>
          </cell>
          <cell r="Q64">
            <v>1893000</v>
          </cell>
          <cell r="S64">
            <v>4.2300000000000004</v>
          </cell>
          <cell r="T64">
            <v>1.0249999999999999</v>
          </cell>
        </row>
        <row r="65">
          <cell r="A65">
            <v>36770</v>
          </cell>
          <cell r="B65">
            <v>845000</v>
          </cell>
          <cell r="C65">
            <v>615000</v>
          </cell>
          <cell r="D65">
            <v>1000000</v>
          </cell>
          <cell r="E65">
            <v>2460000</v>
          </cell>
          <cell r="G65">
            <v>0</v>
          </cell>
          <cell r="H65">
            <v>-600000</v>
          </cell>
          <cell r="I65">
            <v>-600000</v>
          </cell>
          <cell r="K65">
            <v>-400000</v>
          </cell>
          <cell r="L65">
            <v>0</v>
          </cell>
          <cell r="M65">
            <v>-400000</v>
          </cell>
          <cell r="O65">
            <v>20000</v>
          </cell>
          <cell r="Q65">
            <v>1480000</v>
          </cell>
          <cell r="S65">
            <v>4.2300000000000004</v>
          </cell>
          <cell r="T65">
            <v>1.0249999999999999</v>
          </cell>
        </row>
        <row r="66">
          <cell r="A66">
            <v>36800</v>
          </cell>
          <cell r="B66">
            <v>804500</v>
          </cell>
          <cell r="C66">
            <v>635500</v>
          </cell>
          <cell r="D66">
            <v>550000</v>
          </cell>
          <cell r="E66">
            <v>1990000</v>
          </cell>
          <cell r="G66">
            <v>0</v>
          </cell>
          <cell r="H66">
            <v>-300000</v>
          </cell>
          <cell r="I66">
            <v>-300000</v>
          </cell>
          <cell r="K66">
            <v>-250000</v>
          </cell>
          <cell r="L66">
            <v>0</v>
          </cell>
          <cell r="M66">
            <v>-250000</v>
          </cell>
          <cell r="O66">
            <v>25000</v>
          </cell>
          <cell r="Q66">
            <v>1465000</v>
          </cell>
          <cell r="S66">
            <v>4.8</v>
          </cell>
          <cell r="T66">
            <v>1.0249999999999999</v>
          </cell>
        </row>
        <row r="67">
          <cell r="A67">
            <v>36831</v>
          </cell>
          <cell r="B67">
            <v>1375000</v>
          </cell>
          <cell r="C67">
            <v>1015000</v>
          </cell>
          <cell r="D67">
            <v>-1000000</v>
          </cell>
          <cell r="E67">
            <v>1390000</v>
          </cell>
          <cell r="G67">
            <v>600000</v>
          </cell>
          <cell r="H67">
            <v>0</v>
          </cell>
          <cell r="I67">
            <v>600000</v>
          </cell>
          <cell r="K67">
            <v>0</v>
          </cell>
          <cell r="L67">
            <v>400000</v>
          </cell>
          <cell r="M67">
            <v>400000</v>
          </cell>
          <cell r="O67">
            <v>20000</v>
          </cell>
          <cell r="Q67">
            <v>2410000</v>
          </cell>
          <cell r="S67">
            <v>5.4</v>
          </cell>
          <cell r="T67">
            <v>1.0249999999999999</v>
          </cell>
        </row>
        <row r="68">
          <cell r="A68">
            <v>36861</v>
          </cell>
          <cell r="B68">
            <v>2163500</v>
          </cell>
          <cell r="C68">
            <v>1550500</v>
          </cell>
          <cell r="D68">
            <v>-1800000</v>
          </cell>
          <cell r="E68">
            <v>1914000</v>
          </cell>
          <cell r="G68">
            <v>885000</v>
          </cell>
          <cell r="H68">
            <v>0</v>
          </cell>
          <cell r="I68">
            <v>885000</v>
          </cell>
          <cell r="K68">
            <v>0</v>
          </cell>
          <cell r="L68">
            <v>915000</v>
          </cell>
          <cell r="M68">
            <v>915000</v>
          </cell>
          <cell r="O68">
            <v>20000</v>
          </cell>
          <cell r="Q68">
            <v>3734000</v>
          </cell>
          <cell r="S68">
            <v>5.4</v>
          </cell>
          <cell r="T68">
            <v>1.0249999999999999</v>
          </cell>
        </row>
        <row r="69">
          <cell r="A69">
            <v>36892</v>
          </cell>
          <cell r="B69">
            <v>2703500</v>
          </cell>
          <cell r="C69">
            <v>1670500</v>
          </cell>
          <cell r="D69">
            <v>-1800000</v>
          </cell>
          <cell r="E69">
            <v>2574000</v>
          </cell>
          <cell r="G69">
            <v>765000</v>
          </cell>
          <cell r="H69">
            <v>0</v>
          </cell>
          <cell r="I69">
            <v>765000</v>
          </cell>
          <cell r="K69">
            <v>0</v>
          </cell>
          <cell r="L69">
            <v>1035000</v>
          </cell>
          <cell r="M69">
            <v>1035000</v>
          </cell>
          <cell r="O69">
            <v>35000</v>
          </cell>
          <cell r="Q69">
            <v>4409000</v>
          </cell>
          <cell r="S69">
            <v>5.4</v>
          </cell>
          <cell r="T69">
            <v>1.0249999999999999</v>
          </cell>
        </row>
        <row r="70">
          <cell r="A70">
            <v>36923</v>
          </cell>
          <cell r="B70">
            <v>2052000</v>
          </cell>
          <cell r="C70">
            <v>1574000</v>
          </cell>
          <cell r="D70">
            <v>-1800000</v>
          </cell>
          <cell r="E70">
            <v>1826000</v>
          </cell>
          <cell r="G70">
            <v>800000</v>
          </cell>
          <cell r="H70">
            <v>0</v>
          </cell>
          <cell r="I70">
            <v>800000</v>
          </cell>
          <cell r="K70">
            <v>0</v>
          </cell>
          <cell r="L70">
            <v>1000000</v>
          </cell>
          <cell r="M70">
            <v>1000000</v>
          </cell>
          <cell r="O70">
            <v>35000</v>
          </cell>
          <cell r="Q70">
            <v>3661000</v>
          </cell>
          <cell r="S70">
            <v>7.42</v>
          </cell>
          <cell r="T70">
            <v>1.0249999999999999</v>
          </cell>
        </row>
        <row r="71">
          <cell r="A71">
            <v>36951</v>
          </cell>
          <cell r="B71">
            <v>1140500</v>
          </cell>
          <cell r="C71">
            <v>1085500</v>
          </cell>
          <cell r="D71">
            <v>-1100000</v>
          </cell>
          <cell r="E71">
            <v>1126000</v>
          </cell>
          <cell r="G71">
            <v>650000</v>
          </cell>
          <cell r="H71">
            <v>0</v>
          </cell>
          <cell r="I71">
            <v>650000</v>
          </cell>
          <cell r="K71">
            <v>0</v>
          </cell>
          <cell r="L71">
            <v>450000</v>
          </cell>
          <cell r="M71">
            <v>450000</v>
          </cell>
          <cell r="O71">
            <v>22500</v>
          </cell>
          <cell r="Q71">
            <v>2248500</v>
          </cell>
          <cell r="S71">
            <v>6</v>
          </cell>
          <cell r="T71">
            <v>1.0249999999999999</v>
          </cell>
        </row>
        <row r="72">
          <cell r="A72">
            <v>36982</v>
          </cell>
          <cell r="B72">
            <v>135000</v>
          </cell>
          <cell r="C72">
            <v>140000</v>
          </cell>
          <cell r="D72">
            <v>600000</v>
          </cell>
          <cell r="E72">
            <v>875000</v>
          </cell>
          <cell r="G72">
            <v>0</v>
          </cell>
          <cell r="H72">
            <v>-300000</v>
          </cell>
          <cell r="I72">
            <v>-300000</v>
          </cell>
          <cell r="K72">
            <v>-300000</v>
          </cell>
          <cell r="L72">
            <v>0</v>
          </cell>
          <cell r="M72">
            <v>-300000</v>
          </cell>
          <cell r="O72">
            <v>21000</v>
          </cell>
          <cell r="Q72">
            <v>296000</v>
          </cell>
          <cell r="S72">
            <v>5.41</v>
          </cell>
          <cell r="T72">
            <v>1.0249999999999999</v>
          </cell>
        </row>
        <row r="73">
          <cell r="A73">
            <v>37012</v>
          </cell>
          <cell r="B73">
            <v>464500</v>
          </cell>
          <cell r="C73">
            <v>360500</v>
          </cell>
          <cell r="D73">
            <v>600000</v>
          </cell>
          <cell r="E73">
            <v>1425000</v>
          </cell>
          <cell r="G73">
            <v>0</v>
          </cell>
          <cell r="H73">
            <v>-600000</v>
          </cell>
          <cell r="I73">
            <v>-600000</v>
          </cell>
          <cell r="K73">
            <v>-700000</v>
          </cell>
          <cell r="L73">
            <v>0</v>
          </cell>
          <cell r="M73">
            <v>-700000</v>
          </cell>
          <cell r="O73">
            <v>21000</v>
          </cell>
          <cell r="Q73">
            <v>146000</v>
          </cell>
          <cell r="S73">
            <v>5.24</v>
          </cell>
          <cell r="T73">
            <v>1.0249999999999999</v>
          </cell>
        </row>
        <row r="74">
          <cell r="A74">
            <v>37043</v>
          </cell>
          <cell r="B74">
            <v>362000</v>
          </cell>
          <cell r="C74">
            <v>440000</v>
          </cell>
          <cell r="D74">
            <v>600000</v>
          </cell>
          <cell r="E74">
            <v>1402000</v>
          </cell>
          <cell r="G74">
            <v>0</v>
          </cell>
          <cell r="H74">
            <v>-600000</v>
          </cell>
          <cell r="I74">
            <v>-600000</v>
          </cell>
          <cell r="K74">
            <v>-700000</v>
          </cell>
          <cell r="L74">
            <v>0</v>
          </cell>
          <cell r="M74">
            <v>-700000</v>
          </cell>
          <cell r="O74">
            <v>20000</v>
          </cell>
          <cell r="Q74">
            <v>122000</v>
          </cell>
          <cell r="S74">
            <v>5.09</v>
          </cell>
          <cell r="T74">
            <v>1.0249999999999999</v>
          </cell>
        </row>
        <row r="75">
          <cell r="A75">
            <v>37073</v>
          </cell>
          <cell r="B75">
            <v>243500</v>
          </cell>
          <cell r="C75">
            <v>420500</v>
          </cell>
          <cell r="D75">
            <v>700000</v>
          </cell>
          <cell r="E75">
            <v>1364000</v>
          </cell>
          <cell r="G75">
            <v>0</v>
          </cell>
          <cell r="H75">
            <v>-700000</v>
          </cell>
          <cell r="I75">
            <v>-700000</v>
          </cell>
          <cell r="K75">
            <v>-700000</v>
          </cell>
          <cell r="L75">
            <v>0</v>
          </cell>
          <cell r="M75">
            <v>-700000</v>
          </cell>
          <cell r="O75">
            <v>20000</v>
          </cell>
          <cell r="Q75">
            <v>-16000</v>
          </cell>
          <cell r="S75">
            <v>4.0599999999999996</v>
          </cell>
          <cell r="T75">
            <v>1.0249999999999999</v>
          </cell>
        </row>
        <row r="76">
          <cell r="A76">
            <v>37104</v>
          </cell>
          <cell r="B76">
            <v>439500</v>
          </cell>
          <cell r="C76">
            <v>435500</v>
          </cell>
          <cell r="D76">
            <v>600000</v>
          </cell>
          <cell r="E76">
            <v>1475000</v>
          </cell>
          <cell r="G76">
            <v>0</v>
          </cell>
          <cell r="H76">
            <v>-600000</v>
          </cell>
          <cell r="I76">
            <v>-600000</v>
          </cell>
          <cell r="K76">
            <v>-700000</v>
          </cell>
          <cell r="L76">
            <v>0</v>
          </cell>
          <cell r="M76">
            <v>-700000</v>
          </cell>
          <cell r="O76">
            <v>20000</v>
          </cell>
          <cell r="Q76">
            <v>195000</v>
          </cell>
          <cell r="S76">
            <v>3.89</v>
          </cell>
          <cell r="T76">
            <v>1.0249999999999999</v>
          </cell>
        </row>
        <row r="77">
          <cell r="A77">
            <v>37196</v>
          </cell>
          <cell r="B77">
            <v>744100</v>
          </cell>
          <cell r="C77">
            <v>1886000</v>
          </cell>
          <cell r="D77">
            <v>2296000</v>
          </cell>
          <cell r="E77">
            <v>4926100</v>
          </cell>
          <cell r="G77">
            <v>2296000</v>
          </cell>
          <cell r="H77">
            <v>0</v>
          </cell>
          <cell r="I77">
            <v>2296000</v>
          </cell>
          <cell r="K77">
            <v>0</v>
          </cell>
          <cell r="L77">
            <v>1920000</v>
          </cell>
          <cell r="M77">
            <v>1920000</v>
          </cell>
          <cell r="O77">
            <v>75000</v>
          </cell>
          <cell r="Q77">
            <v>9217100</v>
          </cell>
          <cell r="S77">
            <v>3.23</v>
          </cell>
          <cell r="T77">
            <v>1.0249999999999999</v>
          </cell>
        </row>
        <row r="78">
          <cell r="A78">
            <v>37288</v>
          </cell>
          <cell r="B78">
            <v>1027900</v>
          </cell>
          <cell r="C78">
            <v>1824500</v>
          </cell>
          <cell r="D78">
            <v>1737000</v>
          </cell>
          <cell r="E78">
            <v>4589400</v>
          </cell>
          <cell r="G78">
            <v>1737000</v>
          </cell>
          <cell r="H78">
            <v>0</v>
          </cell>
          <cell r="I78">
            <v>1737000</v>
          </cell>
          <cell r="K78">
            <v>0</v>
          </cell>
          <cell r="L78">
            <v>1720000</v>
          </cell>
          <cell r="M78">
            <v>1720000</v>
          </cell>
          <cell r="O78">
            <v>78500</v>
          </cell>
          <cell r="Q78">
            <v>8124900</v>
          </cell>
          <cell r="S78">
            <v>3</v>
          </cell>
          <cell r="T78">
            <v>1.0249999999999999</v>
          </cell>
        </row>
        <row r="79">
          <cell r="A79">
            <v>37377</v>
          </cell>
          <cell r="B79">
            <v>357750</v>
          </cell>
          <cell r="C79">
            <v>1886000</v>
          </cell>
          <cell r="D79">
            <v>1594500</v>
          </cell>
          <cell r="E79">
            <v>3838250</v>
          </cell>
          <cell r="H79">
            <v>-996500</v>
          </cell>
          <cell r="I79">
            <v>-996500</v>
          </cell>
          <cell r="K79">
            <v>-598000</v>
          </cell>
          <cell r="M79">
            <v>-598000</v>
          </cell>
          <cell r="O79">
            <v>61000</v>
          </cell>
          <cell r="Q79">
            <v>2304750</v>
          </cell>
          <cell r="S79">
            <v>3.3090000000000002</v>
          </cell>
          <cell r="T79">
            <v>1.0249999999999999</v>
          </cell>
        </row>
        <row r="80">
          <cell r="A80">
            <v>37469</v>
          </cell>
          <cell r="B80">
            <v>494300</v>
          </cell>
          <cell r="C80">
            <v>1886000</v>
          </cell>
          <cell r="D80">
            <v>1594500</v>
          </cell>
          <cell r="E80">
            <v>3974800</v>
          </cell>
          <cell r="H80">
            <v>-996500</v>
          </cell>
          <cell r="I80">
            <v>-996500</v>
          </cell>
          <cell r="K80">
            <v>-598000</v>
          </cell>
          <cell r="M80">
            <v>-598000</v>
          </cell>
          <cell r="O80">
            <v>61000</v>
          </cell>
          <cell r="Q80">
            <v>2441300</v>
          </cell>
          <cell r="S80">
            <v>3.28</v>
          </cell>
          <cell r="T80">
            <v>1.0249999999999999</v>
          </cell>
        </row>
        <row r="81">
          <cell r="A81">
            <v>37561</v>
          </cell>
          <cell r="B81">
            <v>8305065</v>
          </cell>
          <cell r="C81">
            <v>1886000</v>
          </cell>
          <cell r="D81">
            <v>-4756000</v>
          </cell>
          <cell r="E81">
            <v>5435065</v>
          </cell>
          <cell r="G81">
            <v>2296000</v>
          </cell>
          <cell r="I81">
            <v>2296000</v>
          </cell>
          <cell r="L81">
            <v>2460000</v>
          </cell>
          <cell r="M81">
            <v>2460000</v>
          </cell>
          <cell r="O81">
            <v>61000</v>
          </cell>
          <cell r="Q81">
            <v>10252065</v>
          </cell>
          <cell r="S81">
            <v>3.7610000000000001</v>
          </cell>
          <cell r="T81">
            <v>1.0249999999999999</v>
          </cell>
        </row>
        <row r="82">
          <cell r="A82">
            <v>37653</v>
          </cell>
          <cell r="B82">
            <v>4664065</v>
          </cell>
          <cell r="C82">
            <v>1824500</v>
          </cell>
          <cell r="D82">
            <v>-2921000</v>
          </cell>
          <cell r="E82">
            <v>3567565</v>
          </cell>
          <cell r="G82">
            <v>1701000</v>
          </cell>
          <cell r="I82">
            <v>1701000</v>
          </cell>
          <cell r="L82">
            <v>1220000</v>
          </cell>
          <cell r="M82">
            <v>1220000</v>
          </cell>
          <cell r="O82">
            <v>61000</v>
          </cell>
          <cell r="Q82">
            <v>6549565</v>
          </cell>
          <cell r="S82">
            <v>4.1559999999999997</v>
          </cell>
          <cell r="T82">
            <v>1.0249999999999999</v>
          </cell>
        </row>
        <row r="83">
          <cell r="A83">
            <v>37712</v>
          </cell>
          <cell r="B83">
            <v>201000</v>
          </cell>
          <cell r="C83">
            <v>615000</v>
          </cell>
          <cell r="D83">
            <v>264000</v>
          </cell>
          <cell r="E83">
            <v>1080000</v>
          </cell>
          <cell r="H83">
            <v>-264000</v>
          </cell>
          <cell r="I83">
            <v>-264000</v>
          </cell>
          <cell r="M83">
            <v>0</v>
          </cell>
          <cell r="O83">
            <v>61000</v>
          </cell>
          <cell r="Q83">
            <v>877000</v>
          </cell>
          <cell r="S83">
            <v>6.0359999999999996</v>
          </cell>
          <cell r="T83">
            <v>1.0249999999999999</v>
          </cell>
        </row>
        <row r="84">
          <cell r="A84">
            <v>37742</v>
          </cell>
          <cell r="B84">
            <v>551300</v>
          </cell>
          <cell r="C84">
            <v>1886000</v>
          </cell>
          <cell r="D84">
            <v>3284000</v>
          </cell>
          <cell r="E84">
            <v>5721300</v>
          </cell>
          <cell r="H84">
            <v>-1567000</v>
          </cell>
          <cell r="I84">
            <v>-1567000</v>
          </cell>
          <cell r="K84">
            <v>-1717000</v>
          </cell>
          <cell r="M84">
            <v>-1717000</v>
          </cell>
          <cell r="O84">
            <v>61000</v>
          </cell>
          <cell r="Q84">
            <v>2498300</v>
          </cell>
          <cell r="S84">
            <v>5.0979999999999999</v>
          </cell>
          <cell r="T84">
            <v>1.0249999999999999</v>
          </cell>
        </row>
        <row r="85">
          <cell r="A85">
            <v>37834</v>
          </cell>
          <cell r="B85">
            <v>346000</v>
          </cell>
          <cell r="C85">
            <v>1312500</v>
          </cell>
          <cell r="D85">
            <v>3290000</v>
          </cell>
          <cell r="E85">
            <v>4948500</v>
          </cell>
          <cell r="H85">
            <v>-1573000</v>
          </cell>
          <cell r="I85">
            <v>-1573000</v>
          </cell>
          <cell r="K85">
            <v>-1717000</v>
          </cell>
          <cell r="M85">
            <v>-1717000</v>
          </cell>
          <cell r="O85">
            <v>61000</v>
          </cell>
          <cell r="Q85">
            <v>1719500</v>
          </cell>
          <cell r="S85">
            <v>5.7990000000000004</v>
          </cell>
          <cell r="T85">
            <v>1.0249999999999999</v>
          </cell>
        </row>
        <row r="86">
          <cell r="A86">
            <v>37926</v>
          </cell>
          <cell r="B86">
            <v>6484000</v>
          </cell>
          <cell r="C86">
            <v>1886000</v>
          </cell>
          <cell r="D86">
            <v>-5000000</v>
          </cell>
          <cell r="E86">
            <v>3370000</v>
          </cell>
          <cell r="G86">
            <v>2300000</v>
          </cell>
          <cell r="H86">
            <v>0</v>
          </cell>
          <cell r="I86">
            <v>2300000</v>
          </cell>
          <cell r="K86">
            <v>0</v>
          </cell>
          <cell r="L86">
            <v>2700000</v>
          </cell>
          <cell r="M86">
            <v>2700000</v>
          </cell>
          <cell r="O86">
            <v>61000</v>
          </cell>
          <cell r="Q86">
            <v>8431000</v>
          </cell>
          <cell r="S86">
            <v>5.234</v>
          </cell>
          <cell r="T86">
            <v>1.0249999999999999</v>
          </cell>
        </row>
        <row r="87">
          <cell r="A87">
            <v>38018</v>
          </cell>
          <cell r="B87">
            <v>4059600</v>
          </cell>
          <cell r="C87">
            <v>1845000</v>
          </cell>
          <cell r="D87">
            <v>-1786600</v>
          </cell>
          <cell r="E87">
            <v>4118000</v>
          </cell>
          <cell r="G87">
            <v>1349100</v>
          </cell>
          <cell r="H87">
            <v>-513000</v>
          </cell>
          <cell r="I87">
            <v>836100</v>
          </cell>
          <cell r="K87">
            <v>-570000</v>
          </cell>
          <cell r="L87">
            <v>1520500</v>
          </cell>
          <cell r="M87">
            <v>950500</v>
          </cell>
          <cell r="O87">
            <v>61000</v>
          </cell>
          <cell r="Q87">
            <v>5965600</v>
          </cell>
          <cell r="S87">
            <v>5.5650000000000004</v>
          </cell>
          <cell r="T87">
            <v>1.0249999999999999</v>
          </cell>
        </row>
        <row r="88">
          <cell r="A88">
            <v>38108</v>
          </cell>
          <cell r="B88">
            <v>1511000</v>
          </cell>
          <cell r="C88">
            <v>92000</v>
          </cell>
          <cell r="D88">
            <v>3164000</v>
          </cell>
          <cell r="E88">
            <v>4767000</v>
          </cell>
          <cell r="G88">
            <v>0</v>
          </cell>
          <cell r="H88">
            <v>-1582000</v>
          </cell>
          <cell r="I88">
            <v>-1582000</v>
          </cell>
          <cell r="K88">
            <v>-1582000</v>
          </cell>
          <cell r="L88">
            <v>0</v>
          </cell>
          <cell r="M88">
            <v>-1582000</v>
          </cell>
          <cell r="O88">
            <v>61000</v>
          </cell>
          <cell r="Q88">
            <v>1664000</v>
          </cell>
          <cell r="S88">
            <v>5.5229999999999997</v>
          </cell>
          <cell r="T88">
            <v>1.0249999999999999</v>
          </cell>
        </row>
        <row r="89">
          <cell r="A89">
            <v>38200</v>
          </cell>
          <cell r="B89">
            <v>1686000</v>
          </cell>
          <cell r="C89">
            <v>92000</v>
          </cell>
          <cell r="D89">
            <v>4196000</v>
          </cell>
          <cell r="E89">
            <v>5974000</v>
          </cell>
          <cell r="G89">
            <v>0</v>
          </cell>
          <cell r="H89">
            <v>-1573000</v>
          </cell>
          <cell r="I89">
            <v>-1573000</v>
          </cell>
          <cell r="K89">
            <v>-2623000</v>
          </cell>
          <cell r="M89">
            <v>-2623000</v>
          </cell>
          <cell r="O89">
            <v>61000</v>
          </cell>
          <cell r="Q89">
            <v>1839000</v>
          </cell>
          <cell r="S89">
            <v>6.4210000000000003</v>
          </cell>
          <cell r="T89">
            <v>1.0249999999999999</v>
          </cell>
        </row>
        <row r="90">
          <cell r="A90">
            <v>38292</v>
          </cell>
          <cell r="B90">
            <v>7989900</v>
          </cell>
          <cell r="C90">
            <v>92000</v>
          </cell>
          <cell r="D90">
            <v>-6064000</v>
          </cell>
          <cell r="E90">
            <v>2017900</v>
          </cell>
          <cell r="G90">
            <v>2300000</v>
          </cell>
          <cell r="H90">
            <v>0</v>
          </cell>
          <cell r="I90">
            <v>2300000</v>
          </cell>
          <cell r="K90">
            <v>0</v>
          </cell>
          <cell r="L90">
            <v>3764000</v>
          </cell>
          <cell r="M90">
            <v>3764000</v>
          </cell>
          <cell r="O90">
            <v>61000</v>
          </cell>
          <cell r="Q90">
            <v>8142900</v>
          </cell>
          <cell r="S90">
            <v>6.3070000000000004</v>
          </cell>
          <cell r="T90">
            <v>1.0249999999999999</v>
          </cell>
        </row>
        <row r="91">
          <cell r="A91">
            <v>38384</v>
          </cell>
          <cell r="B91">
            <v>5224800</v>
          </cell>
          <cell r="C91">
            <v>89000</v>
          </cell>
          <cell r="D91">
            <v>-2478100</v>
          </cell>
          <cell r="E91">
            <v>2835700</v>
          </cell>
          <cell r="G91">
            <v>1349100</v>
          </cell>
          <cell r="H91">
            <v>-495000</v>
          </cell>
          <cell r="I91">
            <v>854100</v>
          </cell>
          <cell r="K91">
            <v>-495000</v>
          </cell>
          <cell r="L91">
            <v>2119000</v>
          </cell>
          <cell r="M91">
            <v>1624000</v>
          </cell>
          <cell r="O91">
            <v>61000</v>
          </cell>
          <cell r="Q91">
            <v>5374800</v>
          </cell>
          <cell r="S91">
            <v>6.3168629726635404</v>
          </cell>
          <cell r="T91">
            <v>1.0249999999999999</v>
          </cell>
        </row>
        <row r="92">
          <cell r="A92">
            <v>38473</v>
          </cell>
          <cell r="B92">
            <v>1291100.0000000005</v>
          </cell>
          <cell r="C92">
            <v>92000</v>
          </cell>
          <cell r="D92">
            <v>4560968.6500000004</v>
          </cell>
          <cell r="E92">
            <v>5944068.6500000004</v>
          </cell>
          <cell r="H92">
            <v>-2224546.25</v>
          </cell>
          <cell r="I92">
            <v>-2224546.25</v>
          </cell>
          <cell r="K92">
            <v>-2336422.4</v>
          </cell>
          <cell r="M92">
            <v>-2336422.4</v>
          </cell>
          <cell r="O92">
            <v>61000</v>
          </cell>
          <cell r="Q92">
            <v>1444100.0000000005</v>
          </cell>
          <cell r="S92">
            <v>7.391</v>
          </cell>
          <cell r="T92">
            <v>1.0249999999999999</v>
          </cell>
        </row>
        <row r="93">
          <cell r="A93">
            <v>38565</v>
          </cell>
          <cell r="B93">
            <v>1320401</v>
          </cell>
          <cell r="C93">
            <v>92000</v>
          </cell>
          <cell r="D93">
            <v>3573658</v>
          </cell>
          <cell r="E93">
            <v>4986059</v>
          </cell>
          <cell r="F93">
            <v>0</v>
          </cell>
          <cell r="G93">
            <v>0</v>
          </cell>
          <cell r="H93">
            <v>-1902589</v>
          </cell>
          <cell r="I93">
            <v>-1902589</v>
          </cell>
          <cell r="J93">
            <v>0</v>
          </cell>
          <cell r="K93">
            <v>-1671069</v>
          </cell>
          <cell r="L93">
            <v>0</v>
          </cell>
          <cell r="M93">
            <v>-1671069</v>
          </cell>
          <cell r="N93">
            <v>0</v>
          </cell>
          <cell r="O93">
            <v>61000</v>
          </cell>
          <cell r="P93">
            <v>0</v>
          </cell>
          <cell r="Q93">
            <v>1473401</v>
          </cell>
          <cell r="R93">
            <v>0</v>
          </cell>
          <cell r="S93">
            <v>7.6529999999999996</v>
          </cell>
          <cell r="T93">
            <v>1.0249999999999999</v>
          </cell>
        </row>
        <row r="94">
          <cell r="A94">
            <v>38657</v>
          </cell>
          <cell r="B94">
            <v>7522200</v>
          </cell>
          <cell r="C94">
            <v>92000</v>
          </cell>
          <cell r="D94">
            <v>-6072000</v>
          </cell>
          <cell r="E94">
            <v>1542200</v>
          </cell>
          <cell r="G94">
            <v>2300000</v>
          </cell>
          <cell r="H94">
            <v>0</v>
          </cell>
          <cell r="I94">
            <v>2300000</v>
          </cell>
          <cell r="K94">
            <v>0</v>
          </cell>
          <cell r="L94">
            <v>3772000</v>
          </cell>
          <cell r="M94">
            <v>-3772000</v>
          </cell>
          <cell r="O94">
            <v>61000</v>
          </cell>
          <cell r="Q94">
            <v>131200</v>
          </cell>
          <cell r="S94">
            <v>9.5749999999999993</v>
          </cell>
          <cell r="T94">
            <v>1.0249999999999999</v>
          </cell>
        </row>
        <row r="95">
          <cell r="A95">
            <v>38749</v>
          </cell>
          <cell r="B95">
            <v>5178200</v>
          </cell>
          <cell r="C95">
            <v>91000</v>
          </cell>
          <cell r="D95">
            <v>-2574100</v>
          </cell>
          <cell r="E95">
            <v>2695100</v>
          </cell>
          <cell r="G95">
            <v>1349100</v>
          </cell>
          <cell r="H95">
            <v>-444909</v>
          </cell>
          <cell r="I95">
            <v>854100</v>
          </cell>
          <cell r="K95">
            <v>-467284</v>
          </cell>
          <cell r="L95">
            <v>2215000</v>
          </cell>
          <cell r="M95">
            <v>1747716</v>
          </cell>
          <cell r="O95">
            <v>61000</v>
          </cell>
          <cell r="Q95">
            <v>5357916</v>
          </cell>
          <cell r="S95">
            <v>12.723000000000001</v>
          </cell>
          <cell r="T95">
            <v>1.0249999999999999</v>
          </cell>
        </row>
        <row r="96">
          <cell r="A96">
            <v>38838</v>
          </cell>
          <cell r="B96">
            <v>695100</v>
          </cell>
          <cell r="C96">
            <v>91000</v>
          </cell>
          <cell r="D96">
            <v>5361000</v>
          </cell>
          <cell r="E96">
            <v>6147100</v>
          </cell>
          <cell r="H96">
            <v>-3025257</v>
          </cell>
          <cell r="I96">
            <v>-3025257</v>
          </cell>
          <cell r="K96">
            <v>-2335743</v>
          </cell>
          <cell r="M96">
            <v>-2335743</v>
          </cell>
          <cell r="O96">
            <v>61000</v>
          </cell>
          <cell r="Q96">
            <v>847100</v>
          </cell>
          <cell r="S96">
            <v>7.194</v>
          </cell>
          <cell r="T96">
            <v>1.0249999999999999</v>
          </cell>
        </row>
        <row r="97">
          <cell r="A97">
            <v>38930</v>
          </cell>
          <cell r="B97">
            <v>1507500</v>
          </cell>
          <cell r="C97">
            <v>91000</v>
          </cell>
          <cell r="D97">
            <v>1786997</v>
          </cell>
          <cell r="E97">
            <v>3385497</v>
          </cell>
          <cell r="H97">
            <v>-1008417</v>
          </cell>
          <cell r="I97">
            <v>-1008417</v>
          </cell>
          <cell r="K97">
            <v>-778580</v>
          </cell>
          <cell r="M97">
            <v>-778580</v>
          </cell>
          <cell r="O97">
            <v>61000</v>
          </cell>
          <cell r="Q97">
            <v>1659500</v>
          </cell>
          <cell r="S97">
            <v>7.218</v>
          </cell>
          <cell r="T97">
            <v>1.0249999999999999</v>
          </cell>
        </row>
        <row r="98">
          <cell r="A98">
            <v>39022</v>
          </cell>
          <cell r="B98">
            <v>7741200</v>
          </cell>
          <cell r="C98">
            <v>91000</v>
          </cell>
          <cell r="D98">
            <v>-6072000</v>
          </cell>
          <cell r="E98">
            <v>1760200</v>
          </cell>
          <cell r="G98">
            <v>340681</v>
          </cell>
          <cell r="I98">
            <v>340681</v>
          </cell>
          <cell r="L98">
            <v>1436419</v>
          </cell>
          <cell r="M98">
            <v>1436419</v>
          </cell>
          <cell r="O98">
            <v>61000</v>
          </cell>
          <cell r="Q98">
            <v>3598300</v>
          </cell>
          <cell r="S98">
            <v>8.5809999999999995</v>
          </cell>
          <cell r="T98">
            <v>1.0249999999999999</v>
          </cell>
        </row>
        <row r="99">
          <cell r="A99">
            <v>39114</v>
          </cell>
          <cell r="B99">
            <v>5238800</v>
          </cell>
          <cell r="C99">
            <v>91000</v>
          </cell>
          <cell r="D99">
            <v>-1787000</v>
          </cell>
          <cell r="E99">
            <v>3552700</v>
          </cell>
          <cell r="G99">
            <v>1349100</v>
          </cell>
          <cell r="H99">
            <v>-1008419</v>
          </cell>
          <cell r="I99">
            <v>340681</v>
          </cell>
          <cell r="K99">
            <v>-778581</v>
          </cell>
          <cell r="L99">
            <v>2215000</v>
          </cell>
          <cell r="M99">
            <v>1436419</v>
          </cell>
          <cell r="O99">
            <v>61000</v>
          </cell>
          <cell r="Q99">
            <v>5390800</v>
          </cell>
          <cell r="S99">
            <v>6.5910000000000002</v>
          </cell>
          <cell r="T99">
            <v>1.0249999999999999</v>
          </cell>
        </row>
        <row r="100">
          <cell r="A100">
            <v>54789</v>
          </cell>
          <cell r="C100" t="str">
            <v>.</v>
          </cell>
        </row>
      </sheetData>
      <sheetData sheetId="8">
        <row r="10">
          <cell r="A10">
            <v>35065</v>
          </cell>
          <cell r="B10">
            <v>452500</v>
          </cell>
          <cell r="C10">
            <v>75500</v>
          </cell>
          <cell r="D10">
            <v>6500</v>
          </cell>
          <cell r="E10">
            <v>534500</v>
          </cell>
          <cell r="G10">
            <v>-5000</v>
          </cell>
          <cell r="H10">
            <v>0</v>
          </cell>
          <cell r="I10">
            <v>-5000</v>
          </cell>
          <cell r="K10">
            <v>-1500</v>
          </cell>
          <cell r="L10">
            <v>0</v>
          </cell>
          <cell r="M10">
            <v>-1500</v>
          </cell>
          <cell r="O10">
            <v>-6500</v>
          </cell>
          <cell r="Q10">
            <v>240660</v>
          </cell>
          <cell r="R10">
            <v>0</v>
          </cell>
          <cell r="S10">
            <v>240660</v>
          </cell>
          <cell r="U10">
            <v>45840</v>
          </cell>
          <cell r="V10">
            <v>0</v>
          </cell>
          <cell r="W10">
            <v>45840</v>
          </cell>
          <cell r="Y10">
            <v>286500</v>
          </cell>
          <cell r="Z10">
            <v>280000</v>
          </cell>
          <cell r="AA10">
            <v>814500</v>
          </cell>
          <cell r="AB10">
            <v>2</v>
          </cell>
          <cell r="AC10">
            <v>1.04</v>
          </cell>
        </row>
        <row r="11">
          <cell r="A11">
            <v>35096</v>
          </cell>
          <cell r="B11">
            <v>477000</v>
          </cell>
          <cell r="C11">
            <v>66200</v>
          </cell>
          <cell r="D11">
            <v>10000</v>
          </cell>
          <cell r="E11">
            <v>553200</v>
          </cell>
          <cell r="G11">
            <v>-3000</v>
          </cell>
          <cell r="H11">
            <v>0</v>
          </cell>
          <cell r="I11">
            <v>-3000</v>
          </cell>
          <cell r="K11">
            <v>-7000</v>
          </cell>
          <cell r="L11">
            <v>0</v>
          </cell>
          <cell r="M11">
            <v>-7000</v>
          </cell>
          <cell r="O11">
            <v>-10000</v>
          </cell>
          <cell r="Q11">
            <v>285000</v>
          </cell>
          <cell r="R11">
            <v>0</v>
          </cell>
          <cell r="S11">
            <v>285000</v>
          </cell>
          <cell r="U11">
            <v>5000</v>
          </cell>
          <cell r="V11">
            <v>0</v>
          </cell>
          <cell r="W11">
            <v>5000</v>
          </cell>
          <cell r="Y11">
            <v>290000</v>
          </cell>
          <cell r="Z11">
            <v>280000</v>
          </cell>
          <cell r="AA11">
            <v>833200</v>
          </cell>
          <cell r="AB11">
            <v>2.5</v>
          </cell>
          <cell r="AC11">
            <v>1.04</v>
          </cell>
        </row>
        <row r="12">
          <cell r="A12">
            <v>35125</v>
          </cell>
          <cell r="B12">
            <v>403000</v>
          </cell>
          <cell r="C12">
            <v>68200</v>
          </cell>
          <cell r="D12">
            <v>2500</v>
          </cell>
          <cell r="E12">
            <v>473700</v>
          </cell>
          <cell r="G12">
            <v>-1000</v>
          </cell>
          <cell r="H12">
            <v>0</v>
          </cell>
          <cell r="I12">
            <v>-1000</v>
          </cell>
          <cell r="K12">
            <v>-1500</v>
          </cell>
          <cell r="L12">
            <v>0</v>
          </cell>
          <cell r="M12">
            <v>-1500</v>
          </cell>
          <cell r="O12">
            <v>-2500</v>
          </cell>
          <cell r="Q12">
            <v>15500</v>
          </cell>
          <cell r="R12">
            <v>0</v>
          </cell>
          <cell r="S12">
            <v>15500</v>
          </cell>
          <cell r="U12">
            <v>62000</v>
          </cell>
          <cell r="V12">
            <v>0</v>
          </cell>
          <cell r="W12">
            <v>62000</v>
          </cell>
          <cell r="Y12">
            <v>77500</v>
          </cell>
          <cell r="Z12">
            <v>75000</v>
          </cell>
          <cell r="AA12">
            <v>548700</v>
          </cell>
          <cell r="AB12">
            <v>2</v>
          </cell>
          <cell r="AC12">
            <v>1.04</v>
          </cell>
        </row>
        <row r="13">
          <cell r="A13">
            <v>35156</v>
          </cell>
          <cell r="B13">
            <v>194215</v>
          </cell>
          <cell r="C13">
            <v>32550</v>
          </cell>
          <cell r="D13">
            <v>124000</v>
          </cell>
          <cell r="E13">
            <v>350765</v>
          </cell>
          <cell r="G13">
            <v>-49600</v>
          </cell>
          <cell r="H13">
            <v>0</v>
          </cell>
          <cell r="I13">
            <v>-49600</v>
          </cell>
          <cell r="K13">
            <v>-74400</v>
          </cell>
          <cell r="L13">
            <v>0</v>
          </cell>
          <cell r="M13">
            <v>-74400</v>
          </cell>
          <cell r="O13">
            <v>-124000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-124000</v>
          </cell>
          <cell r="AA13">
            <v>226765</v>
          </cell>
          <cell r="AB13">
            <v>2.4</v>
          </cell>
          <cell r="AC13">
            <v>1.04</v>
          </cell>
        </row>
        <row r="14">
          <cell r="A14">
            <v>35186</v>
          </cell>
          <cell r="B14">
            <v>131130</v>
          </cell>
          <cell r="C14">
            <v>27683</v>
          </cell>
          <cell r="D14">
            <v>200000</v>
          </cell>
          <cell r="E14">
            <v>358813</v>
          </cell>
          <cell r="G14">
            <v>-80000</v>
          </cell>
          <cell r="H14">
            <v>0</v>
          </cell>
          <cell r="I14">
            <v>-80000</v>
          </cell>
          <cell r="K14">
            <v>-120000</v>
          </cell>
          <cell r="L14">
            <v>0</v>
          </cell>
          <cell r="M14">
            <v>-120000</v>
          </cell>
          <cell r="O14">
            <v>-200000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-200000</v>
          </cell>
          <cell r="AA14">
            <v>158813</v>
          </cell>
          <cell r="AB14">
            <v>2.5</v>
          </cell>
          <cell r="AC14">
            <v>1.04</v>
          </cell>
        </row>
        <row r="15">
          <cell r="A15">
            <v>35217</v>
          </cell>
          <cell r="B15">
            <v>192000</v>
          </cell>
          <cell r="C15">
            <v>16500</v>
          </cell>
          <cell r="D15">
            <v>200000</v>
          </cell>
          <cell r="E15">
            <v>408500</v>
          </cell>
          <cell r="G15">
            <v>-180000</v>
          </cell>
          <cell r="H15">
            <v>0</v>
          </cell>
          <cell r="I15">
            <v>-180000</v>
          </cell>
          <cell r="K15">
            <v>-20000</v>
          </cell>
          <cell r="L15">
            <v>0</v>
          </cell>
          <cell r="M15">
            <v>-20000</v>
          </cell>
          <cell r="O15">
            <v>-200000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-200000</v>
          </cell>
          <cell r="AA15">
            <v>208500</v>
          </cell>
          <cell r="AB15">
            <v>2.4500000000000002</v>
          </cell>
          <cell r="AC15">
            <v>1.04</v>
          </cell>
        </row>
        <row r="16">
          <cell r="A16">
            <v>35247</v>
          </cell>
          <cell r="B16">
            <v>136400</v>
          </cell>
          <cell r="C16">
            <v>18600</v>
          </cell>
          <cell r="D16">
            <v>238000</v>
          </cell>
          <cell r="E16">
            <v>393000</v>
          </cell>
          <cell r="G16">
            <v>-190400</v>
          </cell>
          <cell r="H16">
            <v>0</v>
          </cell>
          <cell r="I16">
            <v>-190400</v>
          </cell>
          <cell r="K16">
            <v>-47600</v>
          </cell>
          <cell r="L16">
            <v>0</v>
          </cell>
          <cell r="M16">
            <v>-47600</v>
          </cell>
          <cell r="O16">
            <v>-238000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-238000</v>
          </cell>
          <cell r="AA16">
            <v>155000</v>
          </cell>
          <cell r="AB16">
            <v>2.2999999999999998</v>
          </cell>
          <cell r="AC16">
            <v>1.04</v>
          </cell>
        </row>
        <row r="17">
          <cell r="A17">
            <v>35278</v>
          </cell>
          <cell r="B17">
            <v>240000</v>
          </cell>
          <cell r="C17">
            <v>10075</v>
          </cell>
          <cell r="D17">
            <v>166000</v>
          </cell>
          <cell r="E17">
            <v>416075</v>
          </cell>
          <cell r="G17">
            <v>-132800</v>
          </cell>
          <cell r="H17">
            <v>0</v>
          </cell>
          <cell r="I17">
            <v>-132800</v>
          </cell>
          <cell r="K17">
            <v>-33200</v>
          </cell>
          <cell r="L17">
            <v>0</v>
          </cell>
          <cell r="M17">
            <v>-33200</v>
          </cell>
          <cell r="O17">
            <v>-166000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Z17">
            <v>-166000</v>
          </cell>
          <cell r="AA17">
            <v>250075</v>
          </cell>
          <cell r="AB17">
            <v>2.75</v>
          </cell>
          <cell r="AC17">
            <v>1.04</v>
          </cell>
        </row>
        <row r="18">
          <cell r="A18">
            <v>35309</v>
          </cell>
          <cell r="B18">
            <v>112500</v>
          </cell>
          <cell r="C18">
            <v>5100</v>
          </cell>
          <cell r="D18">
            <v>120000</v>
          </cell>
          <cell r="E18">
            <v>237600</v>
          </cell>
          <cell r="G18">
            <v>-96000</v>
          </cell>
          <cell r="H18">
            <v>0</v>
          </cell>
          <cell r="I18">
            <v>-96000</v>
          </cell>
          <cell r="K18">
            <v>-24000</v>
          </cell>
          <cell r="L18">
            <v>0</v>
          </cell>
          <cell r="M18">
            <v>-24000</v>
          </cell>
          <cell r="O18">
            <v>-120000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Z18">
            <v>-120000</v>
          </cell>
          <cell r="AA18">
            <v>117600</v>
          </cell>
          <cell r="AB18">
            <v>2.35</v>
          </cell>
          <cell r="AC18">
            <v>1.04</v>
          </cell>
        </row>
        <row r="19">
          <cell r="A19">
            <v>35339</v>
          </cell>
          <cell r="B19">
            <v>110700</v>
          </cell>
          <cell r="C19">
            <v>5400</v>
          </cell>
          <cell r="D19">
            <v>50000</v>
          </cell>
          <cell r="E19">
            <v>166100</v>
          </cell>
          <cell r="G19">
            <v>-32000</v>
          </cell>
          <cell r="H19">
            <v>0</v>
          </cell>
          <cell r="I19">
            <v>-32000</v>
          </cell>
          <cell r="K19">
            <v>-18000</v>
          </cell>
          <cell r="L19">
            <v>0</v>
          </cell>
          <cell r="M19">
            <v>-18000</v>
          </cell>
          <cell r="O19">
            <v>-50000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Z19">
            <v>-50000</v>
          </cell>
          <cell r="AA19">
            <v>116100</v>
          </cell>
          <cell r="AB19">
            <v>2.15</v>
          </cell>
          <cell r="AC19">
            <v>1.04</v>
          </cell>
        </row>
        <row r="20">
          <cell r="A20">
            <v>35370</v>
          </cell>
          <cell r="B20">
            <v>240000</v>
          </cell>
          <cell r="C20">
            <v>33000</v>
          </cell>
          <cell r="D20">
            <v>0</v>
          </cell>
          <cell r="E20">
            <v>273000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Q20">
            <v>153000</v>
          </cell>
          <cell r="R20">
            <v>0</v>
          </cell>
          <cell r="S20">
            <v>153000</v>
          </cell>
          <cell r="U20">
            <v>10000</v>
          </cell>
          <cell r="V20">
            <v>0</v>
          </cell>
          <cell r="W20">
            <v>10000</v>
          </cell>
          <cell r="Y20">
            <v>163000</v>
          </cell>
          <cell r="Z20">
            <v>163000</v>
          </cell>
          <cell r="AA20">
            <v>436000</v>
          </cell>
          <cell r="AB20">
            <v>2.2999999999999998</v>
          </cell>
          <cell r="AC20">
            <v>1.04</v>
          </cell>
        </row>
        <row r="21">
          <cell r="A21">
            <v>35400</v>
          </cell>
          <cell r="B21">
            <v>450000</v>
          </cell>
          <cell r="C21">
            <v>60000</v>
          </cell>
          <cell r="D21">
            <v>0</v>
          </cell>
          <cell r="E21">
            <v>510000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Q21">
            <v>150000</v>
          </cell>
          <cell r="R21">
            <v>0</v>
          </cell>
          <cell r="S21">
            <v>150000</v>
          </cell>
          <cell r="U21">
            <v>50000</v>
          </cell>
          <cell r="V21">
            <v>0</v>
          </cell>
          <cell r="W21">
            <v>50000</v>
          </cell>
          <cell r="Y21">
            <v>200000</v>
          </cell>
          <cell r="Z21">
            <v>200000</v>
          </cell>
          <cell r="AA21">
            <v>710000</v>
          </cell>
          <cell r="AB21">
            <v>2.85</v>
          </cell>
          <cell r="AC21">
            <v>1.04</v>
          </cell>
        </row>
        <row r="22">
          <cell r="A22">
            <v>35431</v>
          </cell>
          <cell r="B22">
            <v>377000</v>
          </cell>
          <cell r="C22">
            <v>52000</v>
          </cell>
          <cell r="D22">
            <v>0</v>
          </cell>
          <cell r="E22">
            <v>429000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Q22">
            <v>262000</v>
          </cell>
          <cell r="R22">
            <v>0</v>
          </cell>
          <cell r="S22">
            <v>262000</v>
          </cell>
          <cell r="U22">
            <v>76000</v>
          </cell>
          <cell r="V22">
            <v>0</v>
          </cell>
          <cell r="W22">
            <v>76000</v>
          </cell>
          <cell r="Y22">
            <v>338000</v>
          </cell>
          <cell r="Z22">
            <v>338000</v>
          </cell>
          <cell r="AA22">
            <v>767000</v>
          </cell>
          <cell r="AB22">
            <v>3.15</v>
          </cell>
          <cell r="AC22">
            <v>1.04</v>
          </cell>
        </row>
        <row r="23">
          <cell r="A23">
            <v>35462</v>
          </cell>
          <cell r="B23">
            <v>313000</v>
          </cell>
          <cell r="C23">
            <v>50000</v>
          </cell>
          <cell r="D23">
            <v>0</v>
          </cell>
          <cell r="E23">
            <v>363000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Q23">
            <v>217000</v>
          </cell>
          <cell r="R23">
            <v>0</v>
          </cell>
          <cell r="S23">
            <v>217000</v>
          </cell>
          <cell r="U23">
            <v>60000</v>
          </cell>
          <cell r="V23">
            <v>0</v>
          </cell>
          <cell r="W23">
            <v>60000</v>
          </cell>
          <cell r="Y23">
            <v>277000</v>
          </cell>
          <cell r="Z23">
            <v>277000</v>
          </cell>
          <cell r="AA23">
            <v>640000</v>
          </cell>
          <cell r="AB23">
            <v>3.3</v>
          </cell>
          <cell r="AC23">
            <v>1.04</v>
          </cell>
        </row>
        <row r="24">
          <cell r="A24">
            <v>35490</v>
          </cell>
          <cell r="B24">
            <v>275000</v>
          </cell>
          <cell r="C24">
            <v>35000</v>
          </cell>
          <cell r="D24">
            <v>0</v>
          </cell>
          <cell r="E24">
            <v>310000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Q24">
            <v>75000</v>
          </cell>
          <cell r="R24">
            <v>0</v>
          </cell>
          <cell r="S24">
            <v>75000</v>
          </cell>
          <cell r="U24">
            <v>50000</v>
          </cell>
          <cell r="V24">
            <v>0</v>
          </cell>
          <cell r="W24">
            <v>50000</v>
          </cell>
          <cell r="Y24">
            <v>125000</v>
          </cell>
          <cell r="Z24">
            <v>125000</v>
          </cell>
          <cell r="AA24">
            <v>435000</v>
          </cell>
          <cell r="AB24">
            <v>2.6</v>
          </cell>
          <cell r="AC24">
            <v>1.04</v>
          </cell>
        </row>
        <row r="25">
          <cell r="A25">
            <v>35521</v>
          </cell>
          <cell r="B25">
            <v>230000</v>
          </cell>
          <cell r="C25">
            <v>50000</v>
          </cell>
          <cell r="D25">
            <v>40000</v>
          </cell>
          <cell r="E25">
            <v>320000</v>
          </cell>
          <cell r="G25">
            <v>-30000</v>
          </cell>
          <cell r="H25">
            <v>0</v>
          </cell>
          <cell r="I25">
            <v>-30000</v>
          </cell>
          <cell r="K25">
            <v>-10000</v>
          </cell>
          <cell r="L25">
            <v>0</v>
          </cell>
          <cell r="M25">
            <v>-10000</v>
          </cell>
          <cell r="O25">
            <v>-40000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Z25">
            <v>-40000</v>
          </cell>
          <cell r="AA25">
            <v>280000</v>
          </cell>
          <cell r="AB25">
            <v>1.9</v>
          </cell>
          <cell r="AC25">
            <v>1.04</v>
          </cell>
        </row>
        <row r="26">
          <cell r="A26">
            <v>35551</v>
          </cell>
          <cell r="B26">
            <v>200000</v>
          </cell>
          <cell r="C26">
            <v>26000</v>
          </cell>
          <cell r="D26">
            <v>170000</v>
          </cell>
          <cell r="E26">
            <v>396000</v>
          </cell>
          <cell r="G26">
            <v>-135000</v>
          </cell>
          <cell r="H26">
            <v>0</v>
          </cell>
          <cell r="I26">
            <v>-135000</v>
          </cell>
          <cell r="K26">
            <v>-35000</v>
          </cell>
          <cell r="L26">
            <v>0</v>
          </cell>
          <cell r="M26">
            <v>-35000</v>
          </cell>
          <cell r="O26">
            <v>-170000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-170000</v>
          </cell>
          <cell r="AA26">
            <v>226000</v>
          </cell>
          <cell r="AB26">
            <v>1.75</v>
          </cell>
          <cell r="AC26">
            <v>1.04</v>
          </cell>
        </row>
        <row r="27">
          <cell r="A27">
            <v>35582</v>
          </cell>
          <cell r="B27">
            <v>245000</v>
          </cell>
          <cell r="C27">
            <v>45000</v>
          </cell>
          <cell r="D27">
            <v>245000</v>
          </cell>
          <cell r="E27">
            <v>535000</v>
          </cell>
          <cell r="G27">
            <v>-200000</v>
          </cell>
          <cell r="H27">
            <v>0</v>
          </cell>
          <cell r="I27">
            <v>-200000</v>
          </cell>
          <cell r="K27">
            <v>-45000</v>
          </cell>
          <cell r="L27">
            <v>0</v>
          </cell>
          <cell r="M27">
            <v>-45000</v>
          </cell>
          <cell r="O27">
            <v>-245000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-245000</v>
          </cell>
          <cell r="AA27">
            <v>290000</v>
          </cell>
          <cell r="AB27">
            <v>2</v>
          </cell>
          <cell r="AC27">
            <v>1.04</v>
          </cell>
        </row>
        <row r="28">
          <cell r="A28">
            <v>35612</v>
          </cell>
          <cell r="B28">
            <v>230000</v>
          </cell>
          <cell r="C28">
            <v>45000</v>
          </cell>
          <cell r="D28">
            <v>255000</v>
          </cell>
          <cell r="E28">
            <v>530000</v>
          </cell>
          <cell r="G28">
            <v>-215000</v>
          </cell>
          <cell r="H28">
            <v>0</v>
          </cell>
          <cell r="I28">
            <v>-215000</v>
          </cell>
          <cell r="K28">
            <v>-40000</v>
          </cell>
          <cell r="L28">
            <v>0</v>
          </cell>
          <cell r="M28">
            <v>-40000</v>
          </cell>
          <cell r="O28">
            <v>-255000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Z28">
            <v>-255000</v>
          </cell>
          <cell r="AA28">
            <v>275000</v>
          </cell>
          <cell r="AB28">
            <v>2.15</v>
          </cell>
          <cell r="AC28">
            <v>1.04</v>
          </cell>
        </row>
        <row r="29">
          <cell r="A29">
            <v>35643</v>
          </cell>
          <cell r="B29">
            <v>255000</v>
          </cell>
          <cell r="C29">
            <v>45000</v>
          </cell>
          <cell r="D29">
            <v>195000</v>
          </cell>
          <cell r="E29">
            <v>495000</v>
          </cell>
          <cell r="G29">
            <v>-150000</v>
          </cell>
          <cell r="H29">
            <v>0</v>
          </cell>
          <cell r="I29">
            <v>-150000</v>
          </cell>
          <cell r="K29">
            <v>-45000</v>
          </cell>
          <cell r="L29">
            <v>0</v>
          </cell>
          <cell r="M29">
            <v>-45000</v>
          </cell>
          <cell r="O29">
            <v>-195000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Z29">
            <v>-195000</v>
          </cell>
          <cell r="AA29">
            <v>300000</v>
          </cell>
          <cell r="AB29">
            <v>2.35</v>
          </cell>
          <cell r="AC29">
            <v>1.04</v>
          </cell>
        </row>
        <row r="30">
          <cell r="A30">
            <v>35674</v>
          </cell>
          <cell r="B30">
            <v>265000</v>
          </cell>
          <cell r="C30">
            <v>45000</v>
          </cell>
          <cell r="D30">
            <v>150000</v>
          </cell>
          <cell r="E30">
            <v>460000</v>
          </cell>
          <cell r="G30">
            <v>-110000</v>
          </cell>
          <cell r="H30">
            <v>0</v>
          </cell>
          <cell r="I30">
            <v>-110000</v>
          </cell>
          <cell r="K30">
            <v>-40000</v>
          </cell>
          <cell r="L30">
            <v>0</v>
          </cell>
          <cell r="M30">
            <v>-40000</v>
          </cell>
          <cell r="O30">
            <v>-150000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Z30">
            <v>-150000</v>
          </cell>
          <cell r="AA30">
            <v>310000</v>
          </cell>
          <cell r="AB30">
            <v>2.35</v>
          </cell>
          <cell r="AC30">
            <v>1.04</v>
          </cell>
        </row>
        <row r="31">
          <cell r="A31">
            <v>35704</v>
          </cell>
          <cell r="B31">
            <v>225000</v>
          </cell>
          <cell r="C31">
            <v>40000</v>
          </cell>
          <cell r="D31">
            <v>96500</v>
          </cell>
          <cell r="E31">
            <v>361500</v>
          </cell>
          <cell r="G31">
            <v>-90000</v>
          </cell>
          <cell r="H31">
            <v>0</v>
          </cell>
          <cell r="I31">
            <v>-90000</v>
          </cell>
          <cell r="K31">
            <v>-6500</v>
          </cell>
          <cell r="L31">
            <v>0</v>
          </cell>
          <cell r="M31">
            <v>-6500</v>
          </cell>
          <cell r="O31">
            <v>-96500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Z31">
            <v>-96500</v>
          </cell>
          <cell r="AA31">
            <v>265000</v>
          </cell>
          <cell r="AB31">
            <v>2.5499999999999998</v>
          </cell>
          <cell r="AC31">
            <v>1.04</v>
          </cell>
        </row>
        <row r="32">
          <cell r="A32">
            <v>35735</v>
          </cell>
          <cell r="B32">
            <v>235000</v>
          </cell>
          <cell r="C32">
            <v>45000</v>
          </cell>
          <cell r="D32">
            <v>0</v>
          </cell>
          <cell r="E32">
            <v>280000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Q32">
            <v>20000</v>
          </cell>
          <cell r="R32">
            <v>0</v>
          </cell>
          <cell r="S32">
            <v>20000</v>
          </cell>
          <cell r="U32">
            <v>10000</v>
          </cell>
          <cell r="V32">
            <v>0</v>
          </cell>
          <cell r="W32">
            <v>10000</v>
          </cell>
          <cell r="Y32">
            <v>30000</v>
          </cell>
          <cell r="Z32">
            <v>30000</v>
          </cell>
          <cell r="AA32">
            <v>310000</v>
          </cell>
          <cell r="AB32">
            <v>3.65</v>
          </cell>
          <cell r="AC32">
            <v>1.04</v>
          </cell>
        </row>
        <row r="33">
          <cell r="A33">
            <v>35765</v>
          </cell>
          <cell r="B33">
            <v>300000</v>
          </cell>
          <cell r="C33">
            <v>35000</v>
          </cell>
          <cell r="D33">
            <v>0</v>
          </cell>
          <cell r="E33">
            <v>335000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Q33">
            <v>150000</v>
          </cell>
          <cell r="R33">
            <v>0</v>
          </cell>
          <cell r="S33">
            <v>150000</v>
          </cell>
          <cell r="U33">
            <v>55000</v>
          </cell>
          <cell r="V33">
            <v>0</v>
          </cell>
          <cell r="W33">
            <v>55000</v>
          </cell>
          <cell r="Y33">
            <v>205000</v>
          </cell>
          <cell r="Z33">
            <v>205000</v>
          </cell>
          <cell r="AA33">
            <v>540000</v>
          </cell>
          <cell r="AB33">
            <v>3.98</v>
          </cell>
          <cell r="AC33">
            <v>1.04</v>
          </cell>
        </row>
        <row r="34">
          <cell r="A34">
            <v>35796</v>
          </cell>
          <cell r="B34">
            <v>353000</v>
          </cell>
          <cell r="C34">
            <v>49000</v>
          </cell>
          <cell r="D34">
            <v>0</v>
          </cell>
          <cell r="E34">
            <v>402000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Q34">
            <v>262000</v>
          </cell>
          <cell r="R34">
            <v>0</v>
          </cell>
          <cell r="S34">
            <v>262000</v>
          </cell>
          <cell r="U34">
            <v>76000</v>
          </cell>
          <cell r="V34">
            <v>0</v>
          </cell>
          <cell r="W34">
            <v>76000</v>
          </cell>
          <cell r="Y34">
            <v>338000</v>
          </cell>
          <cell r="Z34">
            <v>338000</v>
          </cell>
          <cell r="AA34">
            <v>740000</v>
          </cell>
          <cell r="AB34">
            <v>3.48</v>
          </cell>
          <cell r="AC34">
            <v>1.04</v>
          </cell>
        </row>
        <row r="35">
          <cell r="A35">
            <v>35827</v>
          </cell>
          <cell r="B35">
            <v>615341</v>
          </cell>
          <cell r="C35">
            <v>99637</v>
          </cell>
          <cell r="D35">
            <v>0</v>
          </cell>
          <cell r="E35">
            <v>714978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Q35">
            <v>193750</v>
          </cell>
          <cell r="R35">
            <v>0</v>
          </cell>
          <cell r="S35">
            <v>193750</v>
          </cell>
          <cell r="U35">
            <v>56250</v>
          </cell>
          <cell r="V35">
            <v>0</v>
          </cell>
          <cell r="W35">
            <v>56250</v>
          </cell>
          <cell r="Y35">
            <v>250000</v>
          </cell>
          <cell r="Z35">
            <v>250000</v>
          </cell>
          <cell r="AA35">
            <v>964978</v>
          </cell>
          <cell r="AB35">
            <v>2.5</v>
          </cell>
          <cell r="AC35">
            <v>1.04</v>
          </cell>
        </row>
        <row r="36">
          <cell r="A36">
            <v>35855</v>
          </cell>
          <cell r="B36">
            <v>532617</v>
          </cell>
          <cell r="C36">
            <v>78158</v>
          </cell>
          <cell r="D36">
            <v>0</v>
          </cell>
          <cell r="E36">
            <v>610775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Q36">
            <v>116250</v>
          </cell>
          <cell r="R36">
            <v>0</v>
          </cell>
          <cell r="S36">
            <v>116250</v>
          </cell>
          <cell r="U36">
            <v>33750</v>
          </cell>
          <cell r="V36">
            <v>0</v>
          </cell>
          <cell r="W36">
            <v>33750</v>
          </cell>
          <cell r="Y36">
            <v>150000</v>
          </cell>
          <cell r="Z36">
            <v>150000</v>
          </cell>
          <cell r="AA36">
            <v>760775</v>
          </cell>
          <cell r="AB36">
            <v>2.23</v>
          </cell>
          <cell r="AC36">
            <v>1.04</v>
          </cell>
        </row>
        <row r="37">
          <cell r="A37">
            <v>35886</v>
          </cell>
          <cell r="B37">
            <v>326274</v>
          </cell>
          <cell r="C37">
            <v>38318</v>
          </cell>
          <cell r="D37">
            <v>130000</v>
          </cell>
          <cell r="E37">
            <v>494592</v>
          </cell>
          <cell r="G37">
            <v>-100750</v>
          </cell>
          <cell r="H37">
            <v>0</v>
          </cell>
          <cell r="I37">
            <v>-100750</v>
          </cell>
          <cell r="K37">
            <v>-29250</v>
          </cell>
          <cell r="L37">
            <v>0</v>
          </cell>
          <cell r="M37">
            <v>-29250</v>
          </cell>
          <cell r="O37">
            <v>-130000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Z37">
            <v>-130000</v>
          </cell>
          <cell r="AA37">
            <v>364592</v>
          </cell>
          <cell r="AB37">
            <v>2.2599999999999998</v>
          </cell>
          <cell r="AC37">
            <v>1.04</v>
          </cell>
        </row>
        <row r="38">
          <cell r="A38">
            <v>35916</v>
          </cell>
          <cell r="B38">
            <v>74907</v>
          </cell>
          <cell r="C38">
            <v>17003</v>
          </cell>
          <cell r="D38">
            <v>134323</v>
          </cell>
          <cell r="E38">
            <v>226233</v>
          </cell>
          <cell r="G38">
            <v>-119257</v>
          </cell>
          <cell r="H38">
            <v>0</v>
          </cell>
          <cell r="I38">
            <v>-119257</v>
          </cell>
          <cell r="K38">
            <v>-15066</v>
          </cell>
          <cell r="L38">
            <v>0</v>
          </cell>
          <cell r="M38">
            <v>-15066</v>
          </cell>
          <cell r="O38">
            <v>-134323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Z38">
            <v>-134323</v>
          </cell>
          <cell r="AA38">
            <v>91910</v>
          </cell>
          <cell r="AB38">
            <v>2.41</v>
          </cell>
          <cell r="AC38">
            <v>1.04</v>
          </cell>
        </row>
        <row r="39">
          <cell r="A39">
            <v>35947</v>
          </cell>
          <cell r="B39">
            <v>67363</v>
          </cell>
          <cell r="C39">
            <v>15291</v>
          </cell>
          <cell r="D39">
            <v>129990</v>
          </cell>
          <cell r="E39">
            <v>212644</v>
          </cell>
          <cell r="G39">
            <v>-106020</v>
          </cell>
          <cell r="H39">
            <v>0</v>
          </cell>
          <cell r="I39">
            <v>-106020</v>
          </cell>
          <cell r="K39">
            <v>-23970</v>
          </cell>
          <cell r="L39">
            <v>0</v>
          </cell>
          <cell r="M39">
            <v>-23970</v>
          </cell>
          <cell r="O39">
            <v>-129990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Y39">
            <v>0</v>
          </cell>
          <cell r="Z39">
            <v>-129990</v>
          </cell>
          <cell r="AA39">
            <v>82654</v>
          </cell>
          <cell r="AB39">
            <v>2.4</v>
          </cell>
          <cell r="AC39">
            <v>1.04</v>
          </cell>
        </row>
        <row r="40">
          <cell r="A40">
            <v>35977</v>
          </cell>
          <cell r="B40">
            <v>5665</v>
          </cell>
          <cell r="C40">
            <v>1286</v>
          </cell>
          <cell r="D40">
            <v>216850</v>
          </cell>
          <cell r="E40">
            <v>223801</v>
          </cell>
          <cell r="G40">
            <v>-168059</v>
          </cell>
          <cell r="H40">
            <v>0</v>
          </cell>
          <cell r="I40">
            <v>-168059</v>
          </cell>
          <cell r="K40">
            <v>-48791</v>
          </cell>
          <cell r="L40">
            <v>0</v>
          </cell>
          <cell r="M40">
            <v>-48791</v>
          </cell>
          <cell r="O40">
            <v>-216850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Z40">
            <v>-216850</v>
          </cell>
          <cell r="AA40">
            <v>6951</v>
          </cell>
          <cell r="AB40">
            <v>2.2999999999999998</v>
          </cell>
          <cell r="AC40">
            <v>1.04</v>
          </cell>
        </row>
        <row r="41">
          <cell r="A41">
            <v>36008</v>
          </cell>
          <cell r="B41">
            <v>28198</v>
          </cell>
          <cell r="C41">
            <v>6401</v>
          </cell>
          <cell r="D41">
            <v>172600</v>
          </cell>
          <cell r="E41">
            <v>207199</v>
          </cell>
          <cell r="G41">
            <v>-133765</v>
          </cell>
          <cell r="H41">
            <v>0</v>
          </cell>
          <cell r="I41">
            <v>-133765</v>
          </cell>
          <cell r="K41">
            <v>-38835</v>
          </cell>
          <cell r="L41">
            <v>0</v>
          </cell>
          <cell r="M41">
            <v>-38835</v>
          </cell>
          <cell r="O41">
            <v>-172600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Y41">
            <v>0</v>
          </cell>
          <cell r="Z41">
            <v>-172600</v>
          </cell>
          <cell r="AA41">
            <v>34599</v>
          </cell>
          <cell r="AB41">
            <v>2.4500000000000002</v>
          </cell>
          <cell r="AC41">
            <v>1.04</v>
          </cell>
        </row>
        <row r="42">
          <cell r="A42">
            <v>36039</v>
          </cell>
          <cell r="B42">
            <v>72864</v>
          </cell>
          <cell r="C42">
            <v>16540</v>
          </cell>
          <cell r="D42">
            <v>120150</v>
          </cell>
          <cell r="E42">
            <v>209554</v>
          </cell>
          <cell r="G42">
            <v>-93116</v>
          </cell>
          <cell r="H42">
            <v>0</v>
          </cell>
          <cell r="I42">
            <v>-93116</v>
          </cell>
          <cell r="K42">
            <v>-27034</v>
          </cell>
          <cell r="L42">
            <v>0</v>
          </cell>
          <cell r="M42">
            <v>-27034</v>
          </cell>
          <cell r="O42">
            <v>-120150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Z42">
            <v>-120150</v>
          </cell>
          <cell r="AA42">
            <v>89404</v>
          </cell>
          <cell r="AB42">
            <v>2.15</v>
          </cell>
          <cell r="AC42">
            <v>1.04</v>
          </cell>
        </row>
        <row r="43">
          <cell r="A43">
            <v>36069</v>
          </cell>
          <cell r="B43">
            <v>188430</v>
          </cell>
          <cell r="C43">
            <v>42772</v>
          </cell>
          <cell r="D43">
            <v>98000</v>
          </cell>
          <cell r="E43">
            <v>329202</v>
          </cell>
          <cell r="G43">
            <v>-75950</v>
          </cell>
          <cell r="H43">
            <v>0</v>
          </cell>
          <cell r="I43">
            <v>-75950</v>
          </cell>
          <cell r="K43">
            <v>-22050</v>
          </cell>
          <cell r="L43">
            <v>0</v>
          </cell>
          <cell r="M43">
            <v>-22050</v>
          </cell>
          <cell r="O43">
            <v>-98000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Z43">
            <v>-98000</v>
          </cell>
          <cell r="AA43">
            <v>231202</v>
          </cell>
          <cell r="AB43">
            <v>2.15</v>
          </cell>
          <cell r="AC43">
            <v>1.04</v>
          </cell>
        </row>
        <row r="44">
          <cell r="A44">
            <v>36100</v>
          </cell>
          <cell r="B44">
            <v>369849</v>
          </cell>
          <cell r="C44">
            <v>83954</v>
          </cell>
          <cell r="D44">
            <v>-150000</v>
          </cell>
          <cell r="E44">
            <v>303803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  <cell r="Q44">
            <v>116250</v>
          </cell>
          <cell r="R44">
            <v>0</v>
          </cell>
          <cell r="S44">
            <v>116250</v>
          </cell>
          <cell r="U44">
            <v>33750</v>
          </cell>
          <cell r="V44">
            <v>0</v>
          </cell>
          <cell r="W44">
            <v>33750</v>
          </cell>
          <cell r="Y44">
            <v>150000</v>
          </cell>
          <cell r="Z44">
            <v>150000</v>
          </cell>
          <cell r="AA44">
            <v>453803</v>
          </cell>
          <cell r="AB44">
            <v>2.5099999999999998</v>
          </cell>
          <cell r="AC44">
            <v>1.04</v>
          </cell>
        </row>
        <row r="45">
          <cell r="A45">
            <v>36130</v>
          </cell>
          <cell r="B45">
            <v>496359</v>
          </cell>
          <cell r="C45">
            <v>112670</v>
          </cell>
          <cell r="D45">
            <v>-300000</v>
          </cell>
          <cell r="E45">
            <v>309029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Q45">
            <v>232500</v>
          </cell>
          <cell r="R45">
            <v>0</v>
          </cell>
          <cell r="S45">
            <v>232500</v>
          </cell>
          <cell r="U45">
            <v>67500</v>
          </cell>
          <cell r="V45">
            <v>0</v>
          </cell>
          <cell r="W45">
            <v>67500</v>
          </cell>
          <cell r="Y45">
            <v>300000</v>
          </cell>
          <cell r="Z45">
            <v>300000</v>
          </cell>
          <cell r="AA45">
            <v>609029</v>
          </cell>
          <cell r="AB45">
            <v>2.37</v>
          </cell>
          <cell r="AC45">
            <v>1.04</v>
          </cell>
        </row>
        <row r="46">
          <cell r="A46">
            <v>36161</v>
          </cell>
          <cell r="B46">
            <v>593925</v>
          </cell>
          <cell r="C46">
            <v>134817</v>
          </cell>
          <cell r="D46">
            <v>-350000</v>
          </cell>
          <cell r="E46">
            <v>378742</v>
          </cell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O46">
            <v>0</v>
          </cell>
          <cell r="Q46">
            <v>271250</v>
          </cell>
          <cell r="R46">
            <v>0</v>
          </cell>
          <cell r="S46">
            <v>271250</v>
          </cell>
          <cell r="U46">
            <v>78750</v>
          </cell>
          <cell r="V46">
            <v>0</v>
          </cell>
          <cell r="W46">
            <v>78750</v>
          </cell>
          <cell r="Y46">
            <v>350000</v>
          </cell>
          <cell r="Z46">
            <v>350000</v>
          </cell>
          <cell r="AA46">
            <v>728742</v>
          </cell>
          <cell r="AB46">
            <v>2.25</v>
          </cell>
          <cell r="AC46">
            <v>1.04</v>
          </cell>
        </row>
        <row r="47">
          <cell r="A47">
            <v>36192</v>
          </cell>
          <cell r="B47">
            <v>469686</v>
          </cell>
          <cell r="C47">
            <v>106616</v>
          </cell>
          <cell r="D47">
            <v>-300000</v>
          </cell>
          <cell r="E47">
            <v>276302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O47">
            <v>0</v>
          </cell>
          <cell r="Q47">
            <v>232500</v>
          </cell>
          <cell r="R47">
            <v>0</v>
          </cell>
          <cell r="S47">
            <v>232500</v>
          </cell>
          <cell r="U47">
            <v>67500</v>
          </cell>
          <cell r="V47">
            <v>0</v>
          </cell>
          <cell r="W47">
            <v>67500</v>
          </cell>
          <cell r="Y47">
            <v>300000</v>
          </cell>
          <cell r="Z47">
            <v>300000</v>
          </cell>
          <cell r="AA47">
            <v>576302</v>
          </cell>
          <cell r="AB47">
            <v>1.81</v>
          </cell>
          <cell r="AC47">
            <v>1.04</v>
          </cell>
        </row>
        <row r="48">
          <cell r="A48">
            <v>36220</v>
          </cell>
          <cell r="B48">
            <v>384217</v>
          </cell>
          <cell r="C48">
            <v>87215</v>
          </cell>
          <cell r="D48">
            <v>-138000</v>
          </cell>
          <cell r="E48">
            <v>333432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Q48">
            <v>106950</v>
          </cell>
          <cell r="R48">
            <v>0</v>
          </cell>
          <cell r="S48">
            <v>106950</v>
          </cell>
          <cell r="U48">
            <v>31050</v>
          </cell>
          <cell r="V48">
            <v>0</v>
          </cell>
          <cell r="W48">
            <v>31050</v>
          </cell>
          <cell r="Y48">
            <v>138000</v>
          </cell>
          <cell r="Z48">
            <v>138000</v>
          </cell>
          <cell r="AA48">
            <v>471432</v>
          </cell>
          <cell r="AB48">
            <v>1.77</v>
          </cell>
          <cell r="AC48">
            <v>1.04</v>
          </cell>
        </row>
        <row r="49">
          <cell r="A49">
            <v>36251</v>
          </cell>
          <cell r="B49">
            <v>209378</v>
          </cell>
          <cell r="C49">
            <v>47528</v>
          </cell>
          <cell r="D49">
            <v>130000</v>
          </cell>
          <cell r="E49">
            <v>386906</v>
          </cell>
          <cell r="G49">
            <v>-100750</v>
          </cell>
          <cell r="H49">
            <v>0</v>
          </cell>
          <cell r="I49">
            <v>-100750</v>
          </cell>
          <cell r="K49">
            <v>-29250</v>
          </cell>
          <cell r="L49">
            <v>0</v>
          </cell>
          <cell r="M49">
            <v>-29250</v>
          </cell>
          <cell r="O49">
            <v>-130000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Z49">
            <v>-130000</v>
          </cell>
          <cell r="AA49">
            <v>256906</v>
          </cell>
          <cell r="AB49">
            <v>1.75</v>
          </cell>
          <cell r="AC49">
            <v>1.04</v>
          </cell>
        </row>
        <row r="50">
          <cell r="A50">
            <v>36281</v>
          </cell>
          <cell r="B50">
            <v>111137</v>
          </cell>
          <cell r="C50">
            <v>25227</v>
          </cell>
          <cell r="D50">
            <v>173000</v>
          </cell>
          <cell r="E50">
            <v>309364</v>
          </cell>
          <cell r="G50">
            <v>-134075</v>
          </cell>
          <cell r="H50">
            <v>0</v>
          </cell>
          <cell r="I50">
            <v>-134075</v>
          </cell>
          <cell r="K50">
            <v>-38925</v>
          </cell>
          <cell r="L50">
            <v>0</v>
          </cell>
          <cell r="M50">
            <v>-38925</v>
          </cell>
          <cell r="O50">
            <v>-173000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Z50">
            <v>-173000</v>
          </cell>
          <cell r="AA50">
            <v>136364</v>
          </cell>
          <cell r="AB50">
            <v>1.66</v>
          </cell>
          <cell r="AC50">
            <v>1.04</v>
          </cell>
        </row>
        <row r="51">
          <cell r="A51">
            <v>36312</v>
          </cell>
          <cell r="B51">
            <v>77216</v>
          </cell>
          <cell r="C51">
            <v>17527</v>
          </cell>
          <cell r="D51">
            <v>246000</v>
          </cell>
          <cell r="E51">
            <v>340743</v>
          </cell>
          <cell r="G51">
            <v>-190650</v>
          </cell>
          <cell r="H51">
            <v>0</v>
          </cell>
          <cell r="I51">
            <v>-190650</v>
          </cell>
          <cell r="K51">
            <v>-55350</v>
          </cell>
          <cell r="L51">
            <v>0</v>
          </cell>
          <cell r="M51">
            <v>-55350</v>
          </cell>
          <cell r="O51">
            <v>-246000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>
            <v>-246000</v>
          </cell>
          <cell r="AA51">
            <v>94743</v>
          </cell>
          <cell r="AB51">
            <v>2.0499999999999998</v>
          </cell>
          <cell r="AC51">
            <v>1.04</v>
          </cell>
        </row>
        <row r="52">
          <cell r="A52">
            <v>36342</v>
          </cell>
          <cell r="B52">
            <v>79460</v>
          </cell>
          <cell r="C52">
            <v>18037</v>
          </cell>
          <cell r="D52">
            <v>246000</v>
          </cell>
          <cell r="E52">
            <v>343497</v>
          </cell>
          <cell r="G52">
            <v>-190650</v>
          </cell>
          <cell r="H52">
            <v>0</v>
          </cell>
          <cell r="I52">
            <v>-190650</v>
          </cell>
          <cell r="K52">
            <v>-55350</v>
          </cell>
          <cell r="L52">
            <v>0</v>
          </cell>
          <cell r="M52">
            <v>-55350</v>
          </cell>
          <cell r="O52">
            <v>-246000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Z52">
            <v>-246000</v>
          </cell>
          <cell r="AA52">
            <v>97497</v>
          </cell>
          <cell r="AB52">
            <v>2.34</v>
          </cell>
          <cell r="AC52">
            <v>1.04</v>
          </cell>
        </row>
        <row r="53">
          <cell r="A53">
            <v>36373</v>
          </cell>
          <cell r="B53">
            <v>69256</v>
          </cell>
          <cell r="C53">
            <v>15721</v>
          </cell>
          <cell r="D53">
            <v>166000</v>
          </cell>
          <cell r="E53">
            <v>250977</v>
          </cell>
          <cell r="G53">
            <v>-128650</v>
          </cell>
          <cell r="H53">
            <v>0</v>
          </cell>
          <cell r="I53">
            <v>-128650</v>
          </cell>
          <cell r="K53">
            <v>-37350</v>
          </cell>
          <cell r="L53">
            <v>0</v>
          </cell>
          <cell r="M53">
            <v>-37350</v>
          </cell>
          <cell r="O53">
            <v>-166000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Z53">
            <v>-166000</v>
          </cell>
          <cell r="AA53">
            <v>84977</v>
          </cell>
          <cell r="AB53">
            <v>2.1500000000000004</v>
          </cell>
          <cell r="AC53">
            <v>1.04</v>
          </cell>
        </row>
        <row r="54">
          <cell r="A54">
            <v>36404</v>
          </cell>
          <cell r="B54">
            <v>52543</v>
          </cell>
          <cell r="C54">
            <v>11927</v>
          </cell>
          <cell r="D54">
            <v>123000</v>
          </cell>
          <cell r="E54">
            <v>187470</v>
          </cell>
          <cell r="G54">
            <v>-95325</v>
          </cell>
          <cell r="H54">
            <v>0</v>
          </cell>
          <cell r="I54">
            <v>-95325</v>
          </cell>
          <cell r="K54">
            <v>-27675</v>
          </cell>
          <cell r="L54">
            <v>0</v>
          </cell>
          <cell r="M54">
            <v>-27675</v>
          </cell>
          <cell r="O54">
            <v>-123000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Y54">
            <v>0</v>
          </cell>
          <cell r="Z54">
            <v>-123000</v>
          </cell>
          <cell r="AA54">
            <v>64470</v>
          </cell>
          <cell r="AB54">
            <v>2.1500000000000004</v>
          </cell>
          <cell r="AC54">
            <v>1.04</v>
          </cell>
        </row>
        <row r="55">
          <cell r="A55">
            <v>36434</v>
          </cell>
          <cell r="B55">
            <v>171626</v>
          </cell>
          <cell r="C55">
            <v>38958</v>
          </cell>
          <cell r="D55">
            <v>98000</v>
          </cell>
          <cell r="E55">
            <v>308584</v>
          </cell>
          <cell r="G55">
            <v>-75950</v>
          </cell>
          <cell r="H55">
            <v>0</v>
          </cell>
          <cell r="I55">
            <v>-75950</v>
          </cell>
          <cell r="K55">
            <v>-22050</v>
          </cell>
          <cell r="L55">
            <v>0</v>
          </cell>
          <cell r="M55">
            <v>-22050</v>
          </cell>
          <cell r="O55">
            <v>-98000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-98000</v>
          </cell>
          <cell r="AA55">
            <v>210584</v>
          </cell>
          <cell r="AB55">
            <v>2.4</v>
          </cell>
          <cell r="AC55">
            <v>1.04</v>
          </cell>
        </row>
        <row r="56">
          <cell r="A56">
            <v>36465</v>
          </cell>
          <cell r="B56">
            <v>382000</v>
          </cell>
          <cell r="C56">
            <v>78000</v>
          </cell>
          <cell r="D56">
            <v>-130000</v>
          </cell>
          <cell r="E56">
            <v>330000</v>
          </cell>
          <cell r="G56">
            <v>108000</v>
          </cell>
          <cell r="H56">
            <v>0</v>
          </cell>
          <cell r="I56">
            <v>108000</v>
          </cell>
          <cell r="K56">
            <v>22000</v>
          </cell>
          <cell r="L56">
            <v>0</v>
          </cell>
          <cell r="M56">
            <v>22000</v>
          </cell>
          <cell r="O56">
            <v>130000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130000</v>
          </cell>
          <cell r="AA56">
            <v>460000</v>
          </cell>
          <cell r="AB56">
            <v>2.75</v>
          </cell>
          <cell r="AC56">
            <v>1.04</v>
          </cell>
        </row>
        <row r="57">
          <cell r="A57">
            <v>36495</v>
          </cell>
          <cell r="B57">
            <v>531200</v>
          </cell>
          <cell r="C57">
            <v>108800</v>
          </cell>
          <cell r="D57">
            <v>-300000</v>
          </cell>
          <cell r="E57">
            <v>340000</v>
          </cell>
          <cell r="G57">
            <v>249000</v>
          </cell>
          <cell r="H57">
            <v>0</v>
          </cell>
          <cell r="I57">
            <v>249000</v>
          </cell>
          <cell r="K57">
            <v>51000</v>
          </cell>
          <cell r="L57">
            <v>0</v>
          </cell>
          <cell r="M57">
            <v>51000</v>
          </cell>
          <cell r="O57">
            <v>300000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300000</v>
          </cell>
          <cell r="AA57">
            <v>640000</v>
          </cell>
          <cell r="AB57">
            <v>2.75</v>
          </cell>
          <cell r="AC57">
            <v>1.04</v>
          </cell>
        </row>
        <row r="58">
          <cell r="A58">
            <v>36526</v>
          </cell>
          <cell r="B58">
            <v>564400</v>
          </cell>
          <cell r="C58">
            <v>115600</v>
          </cell>
          <cell r="D58">
            <v>-300000</v>
          </cell>
          <cell r="E58">
            <v>380000</v>
          </cell>
          <cell r="G58">
            <v>249000</v>
          </cell>
          <cell r="H58">
            <v>0</v>
          </cell>
          <cell r="I58">
            <v>249000</v>
          </cell>
          <cell r="K58">
            <v>51000</v>
          </cell>
          <cell r="L58">
            <v>0</v>
          </cell>
          <cell r="M58">
            <v>51000</v>
          </cell>
          <cell r="O58">
            <v>300000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300000</v>
          </cell>
          <cell r="AA58">
            <v>680000</v>
          </cell>
          <cell r="AB58">
            <v>2.5750000000000002</v>
          </cell>
          <cell r="AC58">
            <v>1.04</v>
          </cell>
        </row>
        <row r="59">
          <cell r="A59">
            <v>36557</v>
          </cell>
          <cell r="B59">
            <v>464800</v>
          </cell>
          <cell r="C59">
            <v>95200</v>
          </cell>
          <cell r="D59">
            <v>-300000</v>
          </cell>
          <cell r="E59">
            <v>260000</v>
          </cell>
          <cell r="G59">
            <v>249000</v>
          </cell>
          <cell r="H59">
            <v>0</v>
          </cell>
          <cell r="I59">
            <v>249000</v>
          </cell>
          <cell r="K59">
            <v>51000</v>
          </cell>
          <cell r="L59">
            <v>0</v>
          </cell>
          <cell r="M59">
            <v>51000</v>
          </cell>
          <cell r="O59">
            <v>300000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Z59">
            <v>300000</v>
          </cell>
          <cell r="AA59">
            <v>560000</v>
          </cell>
          <cell r="AB59">
            <v>2.75</v>
          </cell>
          <cell r="AC59">
            <v>1.04</v>
          </cell>
        </row>
        <row r="60">
          <cell r="A60">
            <v>36586</v>
          </cell>
          <cell r="B60">
            <v>431600</v>
          </cell>
          <cell r="C60">
            <v>88400</v>
          </cell>
          <cell r="D60">
            <v>-140000</v>
          </cell>
          <cell r="E60">
            <v>380000</v>
          </cell>
          <cell r="G60">
            <v>116200</v>
          </cell>
          <cell r="H60">
            <v>0</v>
          </cell>
          <cell r="I60">
            <v>116200</v>
          </cell>
          <cell r="K60">
            <v>23800</v>
          </cell>
          <cell r="L60">
            <v>0</v>
          </cell>
          <cell r="M60">
            <v>23800</v>
          </cell>
          <cell r="O60">
            <v>140000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Z60">
            <v>140000</v>
          </cell>
          <cell r="AA60">
            <v>520000</v>
          </cell>
          <cell r="AB60">
            <v>2.75</v>
          </cell>
          <cell r="AC60">
            <v>1.04</v>
          </cell>
        </row>
        <row r="61">
          <cell r="A61">
            <v>36617</v>
          </cell>
          <cell r="B61">
            <v>407837</v>
          </cell>
          <cell r="C61">
            <v>86163</v>
          </cell>
          <cell r="D61">
            <v>-150000</v>
          </cell>
          <cell r="E61">
            <v>344000</v>
          </cell>
          <cell r="G61">
            <v>123837</v>
          </cell>
          <cell r="H61">
            <v>0</v>
          </cell>
          <cell r="I61">
            <v>123837</v>
          </cell>
          <cell r="K61">
            <v>26163</v>
          </cell>
          <cell r="L61">
            <v>0</v>
          </cell>
          <cell r="M61">
            <v>26163</v>
          </cell>
          <cell r="O61">
            <v>150000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Z61">
            <v>150000</v>
          </cell>
          <cell r="AA61">
            <v>494000</v>
          </cell>
          <cell r="AB61">
            <v>2.75</v>
          </cell>
          <cell r="AC61">
            <v>1.04</v>
          </cell>
        </row>
        <row r="62">
          <cell r="A62">
            <v>36647</v>
          </cell>
          <cell r="B62">
            <v>413901</v>
          </cell>
          <cell r="C62">
            <v>88099</v>
          </cell>
          <cell r="D62">
            <v>-200000</v>
          </cell>
          <cell r="E62">
            <v>302000</v>
          </cell>
          <cell r="G62">
            <v>164901</v>
          </cell>
          <cell r="H62">
            <v>0</v>
          </cell>
          <cell r="I62">
            <v>164901</v>
          </cell>
          <cell r="K62">
            <v>35099</v>
          </cell>
          <cell r="L62">
            <v>0</v>
          </cell>
          <cell r="M62">
            <v>35099</v>
          </cell>
          <cell r="O62">
            <v>200000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200000</v>
          </cell>
          <cell r="AA62">
            <v>502000</v>
          </cell>
          <cell r="AB62">
            <v>2.84</v>
          </cell>
          <cell r="AC62">
            <v>1.04</v>
          </cell>
        </row>
        <row r="63">
          <cell r="A63">
            <v>36678</v>
          </cell>
          <cell r="B63">
            <v>252000</v>
          </cell>
          <cell r="C63">
            <v>51000</v>
          </cell>
          <cell r="D63">
            <v>-215000</v>
          </cell>
          <cell r="E63">
            <v>88000</v>
          </cell>
          <cell r="G63">
            <v>178815</v>
          </cell>
          <cell r="H63">
            <v>0</v>
          </cell>
          <cell r="I63">
            <v>178815</v>
          </cell>
          <cell r="K63">
            <v>36185</v>
          </cell>
          <cell r="L63">
            <v>0</v>
          </cell>
          <cell r="M63">
            <v>36185</v>
          </cell>
          <cell r="O63">
            <v>215000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215000</v>
          </cell>
          <cell r="AA63">
            <v>303000</v>
          </cell>
          <cell r="AB63">
            <v>2.84</v>
          </cell>
          <cell r="AC63">
            <v>1.04</v>
          </cell>
        </row>
        <row r="64">
          <cell r="A64">
            <v>36708</v>
          </cell>
          <cell r="B64">
            <v>245000</v>
          </cell>
          <cell r="C64">
            <v>50000</v>
          </cell>
          <cell r="D64">
            <v>-210000</v>
          </cell>
          <cell r="E64">
            <v>85000</v>
          </cell>
          <cell r="G64">
            <v>174405</v>
          </cell>
          <cell r="H64">
            <v>0</v>
          </cell>
          <cell r="I64">
            <v>174405</v>
          </cell>
          <cell r="K64">
            <v>35595</v>
          </cell>
          <cell r="L64">
            <v>0</v>
          </cell>
          <cell r="M64">
            <v>35595</v>
          </cell>
          <cell r="O64">
            <v>210000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Z64">
            <v>210000</v>
          </cell>
          <cell r="AA64">
            <v>295000</v>
          </cell>
          <cell r="AB64">
            <v>3.27</v>
          </cell>
          <cell r="AC64">
            <v>1.04</v>
          </cell>
        </row>
        <row r="65">
          <cell r="A65">
            <v>36739</v>
          </cell>
          <cell r="B65">
            <v>252000</v>
          </cell>
          <cell r="C65">
            <v>49000</v>
          </cell>
          <cell r="D65">
            <v>200000</v>
          </cell>
          <cell r="E65">
            <v>501000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Q65">
            <v>-167400</v>
          </cell>
          <cell r="R65">
            <v>0</v>
          </cell>
          <cell r="S65">
            <v>-167400</v>
          </cell>
          <cell r="U65">
            <v>-32600</v>
          </cell>
          <cell r="V65">
            <v>0</v>
          </cell>
          <cell r="W65">
            <v>-32600</v>
          </cell>
          <cell r="Y65">
            <v>-200000</v>
          </cell>
          <cell r="Z65">
            <v>-200000</v>
          </cell>
          <cell r="AA65">
            <v>301000</v>
          </cell>
          <cell r="AB65">
            <v>4.2300000000000004</v>
          </cell>
          <cell r="AC65">
            <v>1.04</v>
          </cell>
        </row>
        <row r="66">
          <cell r="A66">
            <v>36770</v>
          </cell>
          <cell r="B66">
            <v>189000</v>
          </cell>
          <cell r="C66">
            <v>37000</v>
          </cell>
          <cell r="D66">
            <v>125000</v>
          </cell>
          <cell r="E66">
            <v>351000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Q66">
            <v>-104537</v>
          </cell>
          <cell r="R66">
            <v>0</v>
          </cell>
          <cell r="S66">
            <v>-104537</v>
          </cell>
          <cell r="U66">
            <v>-20463</v>
          </cell>
          <cell r="V66">
            <v>0</v>
          </cell>
          <cell r="W66">
            <v>-20463</v>
          </cell>
          <cell r="Y66">
            <v>-125000</v>
          </cell>
          <cell r="Z66">
            <v>-125000</v>
          </cell>
          <cell r="AA66">
            <v>226000</v>
          </cell>
          <cell r="AB66">
            <v>4.2300000000000004</v>
          </cell>
          <cell r="AC66">
            <v>1.04</v>
          </cell>
        </row>
        <row r="67">
          <cell r="A67">
            <v>36800</v>
          </cell>
          <cell r="B67">
            <v>245000</v>
          </cell>
          <cell r="C67">
            <v>51000</v>
          </cell>
          <cell r="D67">
            <v>100000</v>
          </cell>
          <cell r="E67">
            <v>396000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Q67">
            <v>-82770</v>
          </cell>
          <cell r="R67">
            <v>0</v>
          </cell>
          <cell r="S67">
            <v>-82770</v>
          </cell>
          <cell r="U67">
            <v>-17230</v>
          </cell>
          <cell r="V67">
            <v>0</v>
          </cell>
          <cell r="W67">
            <v>-17230</v>
          </cell>
          <cell r="Y67">
            <v>-100000</v>
          </cell>
          <cell r="Z67">
            <v>-100000</v>
          </cell>
          <cell r="AA67">
            <v>296000</v>
          </cell>
          <cell r="AB67">
            <v>4.8</v>
          </cell>
          <cell r="AC67">
            <v>1.04</v>
          </cell>
        </row>
        <row r="68">
          <cell r="A68">
            <v>36831</v>
          </cell>
          <cell r="B68">
            <v>381939</v>
          </cell>
          <cell r="C68">
            <v>78061</v>
          </cell>
          <cell r="D68">
            <v>-130000</v>
          </cell>
          <cell r="E68">
            <v>330000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Q68">
            <v>0</v>
          </cell>
          <cell r="R68">
            <v>107939</v>
          </cell>
          <cell r="S68">
            <v>107939</v>
          </cell>
          <cell r="U68">
            <v>0</v>
          </cell>
          <cell r="V68">
            <v>22061</v>
          </cell>
          <cell r="W68">
            <v>22061</v>
          </cell>
          <cell r="Y68">
            <v>130000</v>
          </cell>
          <cell r="Z68">
            <v>130000</v>
          </cell>
          <cell r="AA68">
            <v>460000</v>
          </cell>
          <cell r="AB68">
            <v>5.4</v>
          </cell>
          <cell r="AC68">
            <v>1.04</v>
          </cell>
        </row>
        <row r="69">
          <cell r="A69">
            <v>36861</v>
          </cell>
          <cell r="B69">
            <v>531200</v>
          </cell>
          <cell r="C69">
            <v>108800</v>
          </cell>
          <cell r="D69">
            <v>-300000</v>
          </cell>
          <cell r="E69">
            <v>340000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Q69">
            <v>0</v>
          </cell>
          <cell r="R69">
            <v>249000</v>
          </cell>
          <cell r="S69">
            <v>249000</v>
          </cell>
          <cell r="U69">
            <v>0</v>
          </cell>
          <cell r="V69">
            <v>51000</v>
          </cell>
          <cell r="W69">
            <v>51000</v>
          </cell>
          <cell r="Y69">
            <v>300000</v>
          </cell>
          <cell r="Z69">
            <v>300000</v>
          </cell>
          <cell r="AA69">
            <v>640000</v>
          </cell>
          <cell r="AB69">
            <v>5.4</v>
          </cell>
          <cell r="AC69">
            <v>1.04</v>
          </cell>
        </row>
        <row r="70">
          <cell r="A70">
            <v>36892</v>
          </cell>
          <cell r="B70">
            <v>564400</v>
          </cell>
          <cell r="C70">
            <v>115600</v>
          </cell>
          <cell r="D70">
            <v>-300000</v>
          </cell>
          <cell r="E70">
            <v>380000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Q70">
            <v>0</v>
          </cell>
          <cell r="R70">
            <v>249000</v>
          </cell>
          <cell r="S70">
            <v>249000</v>
          </cell>
          <cell r="U70">
            <v>0</v>
          </cell>
          <cell r="V70">
            <v>51000</v>
          </cell>
          <cell r="W70">
            <v>51000</v>
          </cell>
          <cell r="Y70">
            <v>300000</v>
          </cell>
          <cell r="Z70">
            <v>300000</v>
          </cell>
          <cell r="AA70">
            <v>680000</v>
          </cell>
          <cell r="AB70">
            <v>5.4</v>
          </cell>
          <cell r="AC70">
            <v>1.04</v>
          </cell>
        </row>
        <row r="71">
          <cell r="A71">
            <v>36923</v>
          </cell>
          <cell r="B71">
            <v>464800</v>
          </cell>
          <cell r="C71">
            <v>95200</v>
          </cell>
          <cell r="D71">
            <v>-300000</v>
          </cell>
          <cell r="E71">
            <v>260000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Q71">
            <v>0</v>
          </cell>
          <cell r="R71">
            <v>249000</v>
          </cell>
          <cell r="S71">
            <v>249000</v>
          </cell>
          <cell r="U71">
            <v>0</v>
          </cell>
          <cell r="V71">
            <v>51000</v>
          </cell>
          <cell r="W71">
            <v>51000</v>
          </cell>
          <cell r="Y71">
            <v>300000</v>
          </cell>
          <cell r="Z71">
            <v>300000</v>
          </cell>
          <cell r="AA71">
            <v>560000</v>
          </cell>
          <cell r="AB71">
            <v>7.42</v>
          </cell>
          <cell r="AC71">
            <v>1.04</v>
          </cell>
        </row>
        <row r="72">
          <cell r="A72">
            <v>36951</v>
          </cell>
          <cell r="B72">
            <v>431600</v>
          </cell>
          <cell r="C72">
            <v>88400</v>
          </cell>
          <cell r="D72">
            <v>-140000</v>
          </cell>
          <cell r="E72">
            <v>380000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R72">
            <v>116200</v>
          </cell>
          <cell r="S72">
            <v>116200</v>
          </cell>
          <cell r="U72">
            <v>0</v>
          </cell>
          <cell r="V72">
            <v>23800</v>
          </cell>
          <cell r="W72">
            <v>23800</v>
          </cell>
          <cell r="Y72">
            <v>140000</v>
          </cell>
          <cell r="Z72">
            <v>140000</v>
          </cell>
          <cell r="AA72">
            <v>520000</v>
          </cell>
          <cell r="AB72">
            <v>6</v>
          </cell>
          <cell r="AC72">
            <v>1.04</v>
          </cell>
        </row>
        <row r="73">
          <cell r="A73">
            <v>36982</v>
          </cell>
          <cell r="B73">
            <v>259000</v>
          </cell>
          <cell r="C73">
            <v>60000</v>
          </cell>
          <cell r="D73">
            <v>150000</v>
          </cell>
          <cell r="E73">
            <v>469000</v>
          </cell>
          <cell r="G73">
            <v>-123837</v>
          </cell>
          <cell r="H73">
            <v>0</v>
          </cell>
          <cell r="I73">
            <v>-123837</v>
          </cell>
          <cell r="K73">
            <v>-26163</v>
          </cell>
          <cell r="L73">
            <v>0</v>
          </cell>
          <cell r="M73">
            <v>-26163</v>
          </cell>
          <cell r="O73">
            <v>-150000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  <cell r="Z73">
            <v>-150000</v>
          </cell>
          <cell r="AA73">
            <v>319000</v>
          </cell>
          <cell r="AB73">
            <v>5.41</v>
          </cell>
          <cell r="AC73">
            <v>1.04</v>
          </cell>
        </row>
        <row r="74">
          <cell r="A74">
            <v>37012</v>
          </cell>
          <cell r="B74">
            <v>84100</v>
          </cell>
          <cell r="C74">
            <v>17900</v>
          </cell>
          <cell r="D74">
            <v>200000</v>
          </cell>
          <cell r="E74">
            <v>302000</v>
          </cell>
          <cell r="G74">
            <v>-164900</v>
          </cell>
          <cell r="H74">
            <v>0</v>
          </cell>
          <cell r="I74">
            <v>-164900</v>
          </cell>
          <cell r="K74">
            <v>-35100</v>
          </cell>
          <cell r="L74">
            <v>0</v>
          </cell>
          <cell r="M74">
            <v>-35100</v>
          </cell>
          <cell r="O74">
            <v>-200000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  <cell r="Z74">
            <v>-200000</v>
          </cell>
          <cell r="AA74">
            <v>102000</v>
          </cell>
          <cell r="AB74">
            <v>5.24</v>
          </cell>
          <cell r="AC74">
            <v>1.04</v>
          </cell>
        </row>
        <row r="75">
          <cell r="A75">
            <v>37043</v>
          </cell>
          <cell r="B75">
            <v>73185</v>
          </cell>
          <cell r="C75">
            <v>14815</v>
          </cell>
          <cell r="D75">
            <v>215000</v>
          </cell>
          <cell r="E75">
            <v>303000</v>
          </cell>
          <cell r="G75">
            <v>-178815</v>
          </cell>
          <cell r="H75">
            <v>0</v>
          </cell>
          <cell r="I75">
            <v>-178815</v>
          </cell>
          <cell r="K75">
            <v>-36185</v>
          </cell>
          <cell r="L75">
            <v>0</v>
          </cell>
          <cell r="M75">
            <v>-36185</v>
          </cell>
          <cell r="O75">
            <v>-215000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  <cell r="Z75">
            <v>-215000</v>
          </cell>
          <cell r="AA75">
            <v>88000</v>
          </cell>
          <cell r="AB75">
            <v>5.09</v>
          </cell>
          <cell r="AC75">
            <v>1.04</v>
          </cell>
        </row>
        <row r="76">
          <cell r="A76">
            <v>37073</v>
          </cell>
          <cell r="B76">
            <v>70595</v>
          </cell>
          <cell r="C76">
            <v>14405</v>
          </cell>
          <cell r="D76">
            <v>210000</v>
          </cell>
          <cell r="E76">
            <v>295000</v>
          </cell>
          <cell r="G76">
            <v>-174405</v>
          </cell>
          <cell r="H76">
            <v>0</v>
          </cell>
          <cell r="I76">
            <v>-174405</v>
          </cell>
          <cell r="K76">
            <v>-35595</v>
          </cell>
          <cell r="L76">
            <v>0</v>
          </cell>
          <cell r="M76">
            <v>-35595</v>
          </cell>
          <cell r="O76">
            <v>-210000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  <cell r="Z76">
            <v>-210000</v>
          </cell>
          <cell r="AA76">
            <v>85000</v>
          </cell>
          <cell r="AB76">
            <v>4.0599999999999996</v>
          </cell>
          <cell r="AC76">
            <v>1.04</v>
          </cell>
        </row>
        <row r="77">
          <cell r="A77">
            <v>37104</v>
          </cell>
          <cell r="B77">
            <v>84560</v>
          </cell>
          <cell r="C77">
            <v>16440</v>
          </cell>
          <cell r="D77">
            <v>200000</v>
          </cell>
          <cell r="E77">
            <v>301000</v>
          </cell>
          <cell r="G77">
            <v>-167440</v>
          </cell>
          <cell r="H77">
            <v>0</v>
          </cell>
          <cell r="I77">
            <v>-167440</v>
          </cell>
          <cell r="K77">
            <v>-32560</v>
          </cell>
          <cell r="L77">
            <v>0</v>
          </cell>
          <cell r="M77">
            <v>-32560</v>
          </cell>
          <cell r="O77">
            <v>-200000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-200000</v>
          </cell>
          <cell r="AA77">
            <v>101000</v>
          </cell>
          <cell r="AB77">
            <v>3.89</v>
          </cell>
          <cell r="AC77">
            <v>1.04</v>
          </cell>
        </row>
        <row r="78">
          <cell r="A78">
            <v>37196</v>
          </cell>
          <cell r="B78">
            <v>1345960</v>
          </cell>
          <cell r="C78">
            <v>378915</v>
          </cell>
          <cell r="D78">
            <v>-760000</v>
          </cell>
          <cell r="E78">
            <v>964875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Q78">
            <v>0</v>
          </cell>
          <cell r="R78">
            <v>591885</v>
          </cell>
          <cell r="S78">
            <v>591885</v>
          </cell>
          <cell r="U78">
            <v>0</v>
          </cell>
          <cell r="V78">
            <v>168115</v>
          </cell>
          <cell r="W78">
            <v>168115</v>
          </cell>
          <cell r="Y78">
            <v>760000</v>
          </cell>
          <cell r="Z78">
            <v>760000</v>
          </cell>
          <cell r="AA78">
            <v>1724875</v>
          </cell>
          <cell r="AB78">
            <v>3.23</v>
          </cell>
          <cell r="AC78">
            <v>1.04</v>
          </cell>
        </row>
        <row r="79">
          <cell r="A79">
            <v>37288</v>
          </cell>
          <cell r="B79">
            <v>1569456</v>
          </cell>
          <cell r="C79">
            <v>296044</v>
          </cell>
          <cell r="D79">
            <v>-698000</v>
          </cell>
          <cell r="E79">
            <v>1167500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Q79">
            <v>0</v>
          </cell>
          <cell r="R79">
            <v>588536</v>
          </cell>
          <cell r="S79">
            <v>588536</v>
          </cell>
          <cell r="U79">
            <v>0</v>
          </cell>
          <cell r="V79">
            <v>109464</v>
          </cell>
          <cell r="W79">
            <v>109464</v>
          </cell>
          <cell r="Y79">
            <v>698000</v>
          </cell>
          <cell r="Z79">
            <v>698000</v>
          </cell>
          <cell r="AA79">
            <v>1865500</v>
          </cell>
          <cell r="AB79">
            <v>3</v>
          </cell>
          <cell r="AC79">
            <v>1.04</v>
          </cell>
        </row>
        <row r="80">
          <cell r="A80">
            <v>37377</v>
          </cell>
          <cell r="B80">
            <v>266172</v>
          </cell>
          <cell r="C80">
            <v>77038</v>
          </cell>
          <cell r="D80">
            <v>-216200</v>
          </cell>
          <cell r="E80">
            <v>127010</v>
          </cell>
          <cell r="G80">
            <v>-167528</v>
          </cell>
          <cell r="H80">
            <v>0</v>
          </cell>
          <cell r="I80">
            <v>-167528</v>
          </cell>
          <cell r="K80">
            <v>-48672</v>
          </cell>
          <cell r="L80">
            <v>0</v>
          </cell>
          <cell r="M80">
            <v>-48672</v>
          </cell>
          <cell r="O80">
            <v>-216200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Z80">
            <v>-216200</v>
          </cell>
          <cell r="AA80">
            <v>-89190</v>
          </cell>
          <cell r="AB80">
            <v>3.3209</v>
          </cell>
          <cell r="AC80">
            <v>1.04</v>
          </cell>
        </row>
        <row r="81">
          <cell r="A81">
            <v>37469</v>
          </cell>
          <cell r="B81">
            <v>336479</v>
          </cell>
          <cell r="C81">
            <v>99381</v>
          </cell>
          <cell r="D81">
            <v>-70500</v>
          </cell>
          <cell r="E81">
            <v>365360</v>
          </cell>
          <cell r="G81">
            <v>-166721</v>
          </cell>
          <cell r="H81">
            <v>0</v>
          </cell>
          <cell r="I81">
            <v>-166721</v>
          </cell>
          <cell r="K81">
            <v>-49479</v>
          </cell>
          <cell r="L81">
            <v>0</v>
          </cell>
          <cell r="M81">
            <v>-49479</v>
          </cell>
          <cell r="O81">
            <v>-216200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Y81">
            <v>0</v>
          </cell>
          <cell r="Z81">
            <v>-216200</v>
          </cell>
          <cell r="AA81">
            <v>149160</v>
          </cell>
          <cell r="AB81">
            <v>3.28</v>
          </cell>
          <cell r="AC81">
            <v>1.04</v>
          </cell>
        </row>
        <row r="82">
          <cell r="A82">
            <v>37561</v>
          </cell>
          <cell r="B82">
            <v>1492668</v>
          </cell>
          <cell r="C82">
            <v>400282</v>
          </cell>
          <cell r="D82">
            <v>-730000</v>
          </cell>
          <cell r="E82">
            <v>1162950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Q82">
            <v>574243</v>
          </cell>
          <cell r="S82">
            <v>574243</v>
          </cell>
          <cell r="U82">
            <v>155757</v>
          </cell>
          <cell r="V82">
            <v>0</v>
          </cell>
          <cell r="W82">
            <v>155757</v>
          </cell>
          <cell r="Y82">
            <v>730000</v>
          </cell>
          <cell r="Z82">
            <v>730000</v>
          </cell>
          <cell r="AA82">
            <v>1892950</v>
          </cell>
          <cell r="AB82">
            <v>3.7610000000000001</v>
          </cell>
          <cell r="AC82">
            <v>1.04</v>
          </cell>
        </row>
        <row r="83">
          <cell r="A83">
            <v>37653</v>
          </cell>
          <cell r="B83">
            <v>1183994</v>
          </cell>
          <cell r="C83">
            <v>271006</v>
          </cell>
          <cell r="D83">
            <v>-410500</v>
          </cell>
          <cell r="E83">
            <v>1044500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Q83">
            <v>335144</v>
          </cell>
          <cell r="S83">
            <v>335144</v>
          </cell>
          <cell r="U83">
            <v>75356</v>
          </cell>
          <cell r="V83">
            <v>0</v>
          </cell>
          <cell r="W83">
            <v>75356</v>
          </cell>
          <cell r="Y83">
            <v>410500</v>
          </cell>
          <cell r="Z83">
            <v>410500</v>
          </cell>
          <cell r="AA83">
            <v>1455000</v>
          </cell>
          <cell r="AB83">
            <v>4.1559999999999997</v>
          </cell>
          <cell r="AC83">
            <v>1.04</v>
          </cell>
        </row>
        <row r="84">
          <cell r="A84">
            <v>37712</v>
          </cell>
          <cell r="B84">
            <v>227104</v>
          </cell>
          <cell r="C84">
            <v>74396</v>
          </cell>
          <cell r="D84">
            <v>-70500</v>
          </cell>
          <cell r="E84">
            <v>231000</v>
          </cell>
          <cell r="G84">
            <v>-53104</v>
          </cell>
          <cell r="H84">
            <v>0</v>
          </cell>
          <cell r="I84">
            <v>-53104</v>
          </cell>
          <cell r="K84">
            <v>-17396</v>
          </cell>
          <cell r="L84">
            <v>0</v>
          </cell>
          <cell r="M84">
            <v>-17396</v>
          </cell>
          <cell r="O84">
            <v>-70500</v>
          </cell>
          <cell r="S84">
            <v>0</v>
          </cell>
          <cell r="V84">
            <v>0</v>
          </cell>
          <cell r="W84">
            <v>0</v>
          </cell>
          <cell r="Y84">
            <v>0</v>
          </cell>
          <cell r="Z84">
            <v>-70500</v>
          </cell>
          <cell r="AA84">
            <v>160500</v>
          </cell>
          <cell r="AB84">
            <v>6.0359999999999996</v>
          </cell>
          <cell r="AC84">
            <v>1.04</v>
          </cell>
        </row>
        <row r="85">
          <cell r="A85">
            <v>37742</v>
          </cell>
          <cell r="B85">
            <v>266172</v>
          </cell>
          <cell r="C85">
            <v>77038</v>
          </cell>
          <cell r="D85">
            <v>-216200</v>
          </cell>
          <cell r="E85">
            <v>127010</v>
          </cell>
          <cell r="G85">
            <v>-167528</v>
          </cell>
          <cell r="H85">
            <v>0</v>
          </cell>
          <cell r="I85">
            <v>-167528</v>
          </cell>
          <cell r="K85">
            <v>-48672</v>
          </cell>
          <cell r="L85">
            <v>0</v>
          </cell>
          <cell r="M85">
            <v>-48672</v>
          </cell>
          <cell r="O85">
            <v>-216200</v>
          </cell>
          <cell r="S85">
            <v>0</v>
          </cell>
          <cell r="V85">
            <v>0</v>
          </cell>
          <cell r="W85">
            <v>0</v>
          </cell>
          <cell r="Y85">
            <v>0</v>
          </cell>
          <cell r="Z85">
            <v>-216200</v>
          </cell>
          <cell r="AA85">
            <v>-89190</v>
          </cell>
          <cell r="AB85">
            <v>5.0979999999999999</v>
          </cell>
          <cell r="AC85">
            <v>1.04</v>
          </cell>
        </row>
        <row r="86">
          <cell r="A86">
            <v>37834</v>
          </cell>
          <cell r="B86">
            <v>336479</v>
          </cell>
          <cell r="C86">
            <v>99381</v>
          </cell>
          <cell r="D86">
            <v>-216200</v>
          </cell>
          <cell r="E86">
            <v>219660</v>
          </cell>
          <cell r="G86">
            <v>-166721</v>
          </cell>
          <cell r="H86">
            <v>0</v>
          </cell>
          <cell r="I86">
            <v>-166721</v>
          </cell>
          <cell r="K86">
            <v>-49479</v>
          </cell>
          <cell r="L86">
            <v>0</v>
          </cell>
          <cell r="M86">
            <v>-49479</v>
          </cell>
          <cell r="O86">
            <v>-216200</v>
          </cell>
          <cell r="S86">
            <v>0</v>
          </cell>
          <cell r="V86">
            <v>0</v>
          </cell>
          <cell r="W86">
            <v>0</v>
          </cell>
          <cell r="Y86">
            <v>0</v>
          </cell>
          <cell r="Z86">
            <v>-216200</v>
          </cell>
          <cell r="AA86">
            <v>3460</v>
          </cell>
          <cell r="AB86">
            <v>5.7990000000000004</v>
          </cell>
          <cell r="AC86">
            <v>1.04</v>
          </cell>
        </row>
        <row r="87">
          <cell r="A87">
            <v>37926</v>
          </cell>
          <cell r="B87">
            <v>1385343</v>
          </cell>
          <cell r="C87">
            <v>274657</v>
          </cell>
          <cell r="D87">
            <v>-790000</v>
          </cell>
          <cell r="E87">
            <v>870000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Q87">
            <v>658343</v>
          </cell>
          <cell r="S87">
            <v>658343</v>
          </cell>
          <cell r="U87">
            <v>131657</v>
          </cell>
          <cell r="V87">
            <v>0</v>
          </cell>
          <cell r="W87">
            <v>131657</v>
          </cell>
          <cell r="Y87">
            <v>790000</v>
          </cell>
          <cell r="Z87">
            <v>790000</v>
          </cell>
          <cell r="AA87">
            <v>1660000</v>
          </cell>
          <cell r="AB87">
            <v>5.234</v>
          </cell>
          <cell r="AC87">
            <v>1.04</v>
          </cell>
        </row>
        <row r="88">
          <cell r="A88">
            <v>38018</v>
          </cell>
          <cell r="B88">
            <v>964648</v>
          </cell>
          <cell r="C88">
            <v>216852</v>
          </cell>
          <cell r="D88">
            <v>-389500</v>
          </cell>
          <cell r="E88">
            <v>792000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Q88">
            <v>438648</v>
          </cell>
          <cell r="S88">
            <v>438648</v>
          </cell>
          <cell r="U88">
            <v>91852</v>
          </cell>
          <cell r="V88">
            <v>0</v>
          </cell>
          <cell r="W88">
            <v>91852</v>
          </cell>
          <cell r="Y88">
            <v>530500</v>
          </cell>
          <cell r="Z88">
            <v>530500</v>
          </cell>
          <cell r="AA88">
            <v>1322500</v>
          </cell>
          <cell r="AB88">
            <v>5.5650000000000004</v>
          </cell>
          <cell r="AC88">
            <v>1.04</v>
          </cell>
        </row>
        <row r="89">
          <cell r="A89">
            <v>38108</v>
          </cell>
          <cell r="B89">
            <v>185000</v>
          </cell>
          <cell r="C89">
            <v>33000</v>
          </cell>
          <cell r="D89">
            <v>-570000</v>
          </cell>
          <cell r="E89">
            <v>-352000</v>
          </cell>
          <cell r="G89">
            <v>-483566</v>
          </cell>
          <cell r="H89">
            <v>0</v>
          </cell>
          <cell r="I89">
            <v>-483566</v>
          </cell>
          <cell r="K89">
            <v>-86434</v>
          </cell>
          <cell r="L89">
            <v>0</v>
          </cell>
          <cell r="M89">
            <v>-86434</v>
          </cell>
          <cell r="O89">
            <v>-570000</v>
          </cell>
          <cell r="Q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Z89">
            <v>-570000</v>
          </cell>
          <cell r="AA89">
            <v>-922000</v>
          </cell>
          <cell r="AB89">
            <v>5.5229999999999997</v>
          </cell>
          <cell r="AC89">
            <v>1.04</v>
          </cell>
        </row>
        <row r="90">
          <cell r="A90">
            <v>38200</v>
          </cell>
          <cell r="B90">
            <v>201000</v>
          </cell>
          <cell r="C90">
            <v>36000</v>
          </cell>
          <cell r="D90">
            <v>530000</v>
          </cell>
          <cell r="E90">
            <v>767000</v>
          </cell>
          <cell r="G90">
            <v>-448989</v>
          </cell>
          <cell r="I90">
            <v>-448989</v>
          </cell>
          <cell r="K90">
            <v>-81011</v>
          </cell>
          <cell r="M90">
            <v>-81011</v>
          </cell>
          <cell r="O90">
            <v>-530000</v>
          </cell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Z90">
            <v>-530000</v>
          </cell>
          <cell r="AA90">
            <v>237000</v>
          </cell>
          <cell r="AB90">
            <v>6.4210000000000003</v>
          </cell>
          <cell r="AC90">
            <v>1.04</v>
          </cell>
        </row>
        <row r="91">
          <cell r="A91">
            <v>38292</v>
          </cell>
          <cell r="B91">
            <v>1506475</v>
          </cell>
          <cell r="C91">
            <v>152925</v>
          </cell>
          <cell r="D91">
            <v>-790000</v>
          </cell>
          <cell r="E91">
            <v>869400</v>
          </cell>
          <cell r="G91">
            <v>0</v>
          </cell>
          <cell r="I91">
            <v>0</v>
          </cell>
          <cell r="K91">
            <v>0</v>
          </cell>
          <cell r="M91">
            <v>0</v>
          </cell>
          <cell r="O91">
            <v>0</v>
          </cell>
          <cell r="Q91">
            <v>717375</v>
          </cell>
          <cell r="S91">
            <v>717375</v>
          </cell>
          <cell r="U91">
            <v>72625</v>
          </cell>
          <cell r="V91">
            <v>0</v>
          </cell>
          <cell r="W91">
            <v>72625</v>
          </cell>
          <cell r="Y91">
            <v>790000</v>
          </cell>
          <cell r="Z91">
            <v>790000</v>
          </cell>
          <cell r="AA91">
            <v>1659400</v>
          </cell>
          <cell r="AB91">
            <v>6.3070000000000004</v>
          </cell>
          <cell r="AC91">
            <v>1.04</v>
          </cell>
        </row>
        <row r="92">
          <cell r="A92">
            <v>38384</v>
          </cell>
          <cell r="B92">
            <v>1073273</v>
          </cell>
          <cell r="C92">
            <v>129027</v>
          </cell>
          <cell r="D92">
            <v>-150000</v>
          </cell>
          <cell r="E92">
            <v>1052300</v>
          </cell>
          <cell r="G92">
            <v>-125460</v>
          </cell>
          <cell r="I92">
            <v>-125460</v>
          </cell>
          <cell r="K92">
            <v>-24540</v>
          </cell>
          <cell r="M92">
            <v>-24540</v>
          </cell>
          <cell r="O92">
            <v>-150000</v>
          </cell>
          <cell r="Q92">
            <v>432800</v>
          </cell>
          <cell r="S92">
            <v>432800</v>
          </cell>
          <cell r="U92">
            <v>43500</v>
          </cell>
          <cell r="V92">
            <v>0</v>
          </cell>
          <cell r="W92">
            <v>43500</v>
          </cell>
          <cell r="Y92">
            <v>476300</v>
          </cell>
          <cell r="Z92">
            <v>326300</v>
          </cell>
          <cell r="AA92">
            <v>1378600</v>
          </cell>
          <cell r="AB92">
            <v>6.3168629726635404</v>
          </cell>
          <cell r="AC92">
            <v>1.04</v>
          </cell>
        </row>
        <row r="93">
          <cell r="A93">
            <v>38473</v>
          </cell>
          <cell r="B93">
            <v>867301.83159283223</v>
          </cell>
          <cell r="C93">
            <v>76000.107407167758</v>
          </cell>
          <cell r="D93">
            <v>-436751.38500000001</v>
          </cell>
          <cell r="E93">
            <v>506550.554</v>
          </cell>
          <cell r="G93">
            <v>-366854.38500000001</v>
          </cell>
          <cell r="I93">
            <v>-366854.38500000001</v>
          </cell>
          <cell r="K93">
            <v>-69897</v>
          </cell>
          <cell r="M93">
            <v>-69897</v>
          </cell>
          <cell r="O93">
            <v>-436751.38500000001</v>
          </cell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Z93">
            <v>-436751.38500000001</v>
          </cell>
          <cell r="AA93">
            <v>69799.168999999994</v>
          </cell>
          <cell r="AB93">
            <v>7.391</v>
          </cell>
          <cell r="AC93">
            <v>1.04</v>
          </cell>
        </row>
        <row r="94">
          <cell r="A94">
            <v>38565</v>
          </cell>
          <cell r="B94">
            <v>842711.46471724217</v>
          </cell>
          <cell r="C94">
            <v>59829.643282757868</v>
          </cell>
          <cell r="D94">
            <v>-349401.10800000001</v>
          </cell>
          <cell r="E94">
            <v>553140</v>
          </cell>
          <cell r="G94">
            <v>-249796.96950000001</v>
          </cell>
          <cell r="H94">
            <v>0</v>
          </cell>
          <cell r="I94">
            <v>-249796.96950000001</v>
          </cell>
          <cell r="K94">
            <v>-55929</v>
          </cell>
          <cell r="L94">
            <v>0</v>
          </cell>
          <cell r="M94">
            <v>-55929</v>
          </cell>
          <cell r="O94">
            <v>-305725.96950000001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Z94">
            <v>-305725.96950000001</v>
          </cell>
          <cell r="AA94">
            <v>247414.03049999999</v>
          </cell>
          <cell r="AB94">
            <v>7.6529999999999996</v>
          </cell>
          <cell r="AC94">
            <v>1.04</v>
          </cell>
        </row>
        <row r="95">
          <cell r="A95">
            <v>38657</v>
          </cell>
          <cell r="B95">
            <v>1390721.3959300916</v>
          </cell>
          <cell r="C95">
            <v>206078.60406990841</v>
          </cell>
          <cell r="D95">
            <v>-810000</v>
          </cell>
          <cell r="E95">
            <v>786800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Q95">
            <v>723334</v>
          </cell>
          <cell r="R95">
            <v>0</v>
          </cell>
          <cell r="S95">
            <v>723334</v>
          </cell>
          <cell r="U95">
            <v>86666</v>
          </cell>
          <cell r="V95">
            <v>0</v>
          </cell>
          <cell r="W95">
            <v>86666</v>
          </cell>
          <cell r="Y95">
            <v>810000</v>
          </cell>
          <cell r="Z95">
            <v>810000</v>
          </cell>
          <cell r="AA95">
            <v>1596800</v>
          </cell>
          <cell r="AB95">
            <v>9.5749999999999993</v>
          </cell>
          <cell r="AC95">
            <v>1.04</v>
          </cell>
        </row>
        <row r="96">
          <cell r="A96">
            <v>38749</v>
          </cell>
          <cell r="B96">
            <v>994472.07237965171</v>
          </cell>
          <cell r="C96">
            <v>174127.92762034823</v>
          </cell>
          <cell r="D96">
            <v>-290000</v>
          </cell>
          <cell r="E96">
            <v>878600</v>
          </cell>
          <cell r="G96">
            <v>-73350</v>
          </cell>
          <cell r="H96">
            <v>0</v>
          </cell>
          <cell r="I96">
            <v>-73350</v>
          </cell>
          <cell r="K96">
            <v>-13980</v>
          </cell>
          <cell r="L96">
            <v>0</v>
          </cell>
          <cell r="M96">
            <v>-13980</v>
          </cell>
          <cell r="O96">
            <v>-87330</v>
          </cell>
          <cell r="Q96">
            <v>384166</v>
          </cell>
          <cell r="R96">
            <v>0</v>
          </cell>
          <cell r="S96">
            <v>384166</v>
          </cell>
          <cell r="U96">
            <v>55834</v>
          </cell>
          <cell r="V96">
            <v>0</v>
          </cell>
          <cell r="W96">
            <v>55834</v>
          </cell>
          <cell r="Y96">
            <v>440000</v>
          </cell>
          <cell r="Z96">
            <v>352670</v>
          </cell>
          <cell r="AA96">
            <v>1231270</v>
          </cell>
          <cell r="AB96">
            <v>12.723000000000001</v>
          </cell>
          <cell r="AC96">
            <v>1.04</v>
          </cell>
        </row>
        <row r="97">
          <cell r="A97">
            <v>38838</v>
          </cell>
          <cell r="B97">
            <v>186960</v>
          </cell>
          <cell r="C97">
            <v>28880</v>
          </cell>
          <cell r="D97">
            <v>673845</v>
          </cell>
          <cell r="E97">
            <v>889685</v>
          </cell>
          <cell r="G97">
            <v>-566031</v>
          </cell>
          <cell r="H97">
            <v>0</v>
          </cell>
          <cell r="I97">
            <v>-566031</v>
          </cell>
          <cell r="K97">
            <v>-107814</v>
          </cell>
          <cell r="L97">
            <v>0</v>
          </cell>
          <cell r="M97">
            <v>-107814</v>
          </cell>
          <cell r="O97">
            <v>-673845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Z97">
            <v>-673845</v>
          </cell>
          <cell r="AA97">
            <v>215840</v>
          </cell>
          <cell r="AB97">
            <v>7.194</v>
          </cell>
          <cell r="AC97">
            <v>1.04</v>
          </cell>
        </row>
        <row r="98">
          <cell r="A98">
            <v>38930</v>
          </cell>
          <cell r="B98">
            <v>217820</v>
          </cell>
          <cell r="C98">
            <v>35710</v>
          </cell>
          <cell r="D98">
            <v>224614</v>
          </cell>
          <cell r="E98">
            <v>478144</v>
          </cell>
          <cell r="G98">
            <v>-188675</v>
          </cell>
          <cell r="H98">
            <v>0</v>
          </cell>
          <cell r="I98">
            <v>-188675</v>
          </cell>
          <cell r="K98">
            <v>-35939</v>
          </cell>
          <cell r="L98">
            <v>0</v>
          </cell>
          <cell r="M98">
            <v>-35939</v>
          </cell>
          <cell r="O98">
            <v>-224614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Z98">
            <v>-224614</v>
          </cell>
          <cell r="AA98">
            <v>253530</v>
          </cell>
          <cell r="AB98">
            <v>7.218</v>
          </cell>
          <cell r="AC98">
            <v>1.04</v>
          </cell>
        </row>
        <row r="99">
          <cell r="A99">
            <v>39022</v>
          </cell>
          <cell r="B99">
            <v>725420</v>
          </cell>
          <cell r="C99">
            <v>61380</v>
          </cell>
          <cell r="E99">
            <v>786800</v>
          </cell>
          <cell r="H99">
            <v>0</v>
          </cell>
          <cell r="I99">
            <v>0</v>
          </cell>
          <cell r="L99">
            <v>0</v>
          </cell>
          <cell r="M99">
            <v>0</v>
          </cell>
          <cell r="O99">
            <v>0</v>
          </cell>
          <cell r="Q99">
            <v>705821.39593009162</v>
          </cell>
          <cell r="R99">
            <v>0</v>
          </cell>
          <cell r="S99">
            <v>705821.39593009162</v>
          </cell>
          <cell r="U99">
            <v>104178.60406990841</v>
          </cell>
          <cell r="V99">
            <v>0</v>
          </cell>
          <cell r="W99">
            <v>104178.60406990841</v>
          </cell>
          <cell r="Y99">
            <v>810000</v>
          </cell>
          <cell r="Z99">
            <v>810000</v>
          </cell>
          <cell r="AA99">
            <v>1596800</v>
          </cell>
          <cell r="AB99">
            <v>8.5809999999999995</v>
          </cell>
          <cell r="AC99">
            <v>1.04</v>
          </cell>
        </row>
        <row r="100">
          <cell r="A100">
            <v>39114</v>
          </cell>
          <cell r="B100">
            <v>659675</v>
          </cell>
          <cell r="C100">
            <v>120440</v>
          </cell>
          <cell r="D100">
            <v>215385</v>
          </cell>
          <cell r="E100">
            <v>995500</v>
          </cell>
          <cell r="G100">
            <v>-188675</v>
          </cell>
          <cell r="H100">
            <v>0</v>
          </cell>
          <cell r="I100">
            <v>-188675</v>
          </cell>
          <cell r="K100">
            <v>-35940</v>
          </cell>
          <cell r="L100">
            <v>0</v>
          </cell>
          <cell r="M100">
            <v>-35940</v>
          </cell>
          <cell r="O100">
            <v>-224615</v>
          </cell>
          <cell r="Q100">
            <v>374632</v>
          </cell>
          <cell r="R100">
            <v>0</v>
          </cell>
          <cell r="S100">
            <v>374632</v>
          </cell>
          <cell r="U100">
            <v>65368</v>
          </cell>
          <cell r="V100">
            <v>0</v>
          </cell>
          <cell r="W100">
            <v>65368</v>
          </cell>
          <cell r="Y100">
            <v>440000</v>
          </cell>
          <cell r="Z100">
            <v>215385</v>
          </cell>
          <cell r="AA100">
            <v>995500</v>
          </cell>
          <cell r="AB100">
            <v>6.5910000000000002</v>
          </cell>
          <cell r="AC100">
            <v>1.04</v>
          </cell>
        </row>
        <row r="101">
          <cell r="A101">
            <v>54789</v>
          </cell>
        </row>
      </sheetData>
      <sheetData sheetId="9">
        <row r="10">
          <cell r="A10">
            <v>35370</v>
          </cell>
          <cell r="B10">
            <v>240000</v>
          </cell>
          <cell r="C10">
            <v>2.2999999999999998</v>
          </cell>
          <cell r="D10">
            <v>1.0349999999999999</v>
          </cell>
        </row>
        <row r="11">
          <cell r="A11">
            <v>35400</v>
          </cell>
          <cell r="B11">
            <v>240000</v>
          </cell>
          <cell r="C11">
            <v>2.85</v>
          </cell>
          <cell r="D11">
            <v>1.0349999999999999</v>
          </cell>
        </row>
        <row r="12">
          <cell r="A12">
            <v>35431</v>
          </cell>
          <cell r="B12">
            <v>248000</v>
          </cell>
          <cell r="C12">
            <v>3.15</v>
          </cell>
          <cell r="D12">
            <v>1.0349999999999999</v>
          </cell>
        </row>
        <row r="13">
          <cell r="A13">
            <v>35462</v>
          </cell>
          <cell r="B13">
            <v>224000</v>
          </cell>
          <cell r="C13">
            <v>3.3</v>
          </cell>
          <cell r="D13">
            <v>1.0349999999999999</v>
          </cell>
        </row>
        <row r="14">
          <cell r="A14">
            <v>35490</v>
          </cell>
          <cell r="B14">
            <v>250000</v>
          </cell>
          <cell r="C14">
            <v>2.6</v>
          </cell>
          <cell r="D14">
            <v>1.0349999999999999</v>
          </cell>
        </row>
        <row r="15">
          <cell r="A15">
            <v>35521</v>
          </cell>
          <cell r="B15">
            <v>0</v>
          </cell>
          <cell r="C15">
            <v>1.9</v>
          </cell>
          <cell r="D15">
            <v>1.0349999999999999</v>
          </cell>
        </row>
        <row r="16">
          <cell r="A16">
            <v>35551</v>
          </cell>
          <cell r="B16">
            <v>0</v>
          </cell>
          <cell r="C16">
            <v>1.75</v>
          </cell>
          <cell r="D16">
            <v>1.0349999999999999</v>
          </cell>
        </row>
        <row r="17">
          <cell r="A17">
            <v>35582</v>
          </cell>
          <cell r="B17">
            <v>0</v>
          </cell>
          <cell r="C17">
            <v>2</v>
          </cell>
          <cell r="D17">
            <v>1.0349999999999999</v>
          </cell>
        </row>
        <row r="18">
          <cell r="A18">
            <v>35612</v>
          </cell>
          <cell r="B18">
            <v>0</v>
          </cell>
          <cell r="C18">
            <v>2.15</v>
          </cell>
          <cell r="D18">
            <v>1.0349999999999999</v>
          </cell>
        </row>
        <row r="19">
          <cell r="A19">
            <v>35643</v>
          </cell>
          <cell r="B19">
            <v>60000</v>
          </cell>
          <cell r="C19">
            <v>2.35</v>
          </cell>
          <cell r="D19">
            <v>1.0349999999999999</v>
          </cell>
        </row>
        <row r="20">
          <cell r="A20">
            <v>35674</v>
          </cell>
          <cell r="B20">
            <v>60000</v>
          </cell>
          <cell r="C20">
            <v>2.35</v>
          </cell>
          <cell r="D20">
            <v>1.0349999999999999</v>
          </cell>
        </row>
        <row r="21">
          <cell r="A21">
            <v>35704</v>
          </cell>
          <cell r="B21">
            <v>60000</v>
          </cell>
          <cell r="C21">
            <v>2.5499999999999998</v>
          </cell>
          <cell r="D21">
            <v>1.0349999999999999</v>
          </cell>
        </row>
        <row r="22">
          <cell r="A22">
            <v>35735</v>
          </cell>
          <cell r="B22">
            <v>100000</v>
          </cell>
          <cell r="C22">
            <v>3.65</v>
          </cell>
          <cell r="D22">
            <v>1.0349999999999999</v>
          </cell>
        </row>
        <row r="23">
          <cell r="A23">
            <v>35765</v>
          </cell>
          <cell r="B23">
            <v>105000</v>
          </cell>
          <cell r="C23">
            <v>3.98</v>
          </cell>
          <cell r="D23">
            <v>1.0349999999999999</v>
          </cell>
        </row>
        <row r="24">
          <cell r="A24">
            <v>35796</v>
          </cell>
          <cell r="B24">
            <v>248000</v>
          </cell>
          <cell r="C24">
            <v>3.48</v>
          </cell>
          <cell r="D24">
            <v>1.0349999999999999</v>
          </cell>
        </row>
        <row r="25">
          <cell r="A25">
            <v>35827</v>
          </cell>
          <cell r="B25">
            <v>224000</v>
          </cell>
          <cell r="C25">
            <v>2.5</v>
          </cell>
          <cell r="D25">
            <v>1.0349999999999999</v>
          </cell>
        </row>
        <row r="26">
          <cell r="A26">
            <v>35855</v>
          </cell>
          <cell r="B26">
            <v>224000</v>
          </cell>
          <cell r="C26">
            <v>2.23</v>
          </cell>
          <cell r="D26">
            <v>1.0349999999999999</v>
          </cell>
        </row>
        <row r="27">
          <cell r="A27">
            <v>35886</v>
          </cell>
          <cell r="B27">
            <v>75000</v>
          </cell>
          <cell r="C27">
            <v>2.2599999999999998</v>
          </cell>
          <cell r="D27">
            <v>1.0349999999999999</v>
          </cell>
        </row>
        <row r="28">
          <cell r="A28">
            <v>35916</v>
          </cell>
          <cell r="B28">
            <v>62000</v>
          </cell>
          <cell r="C28">
            <v>2.41</v>
          </cell>
          <cell r="D28">
            <v>1.0349999999999999</v>
          </cell>
        </row>
        <row r="29">
          <cell r="A29">
            <v>35947</v>
          </cell>
          <cell r="B29">
            <v>66000</v>
          </cell>
          <cell r="C29">
            <v>2.4</v>
          </cell>
          <cell r="D29">
            <v>1.0349999999999999</v>
          </cell>
        </row>
        <row r="30">
          <cell r="A30">
            <v>35977</v>
          </cell>
          <cell r="B30">
            <v>62000</v>
          </cell>
          <cell r="C30">
            <v>2.2999999999999998</v>
          </cell>
          <cell r="D30">
            <v>1.0349999999999999</v>
          </cell>
        </row>
        <row r="31">
          <cell r="A31">
            <v>36008</v>
          </cell>
          <cell r="B31">
            <v>62000</v>
          </cell>
          <cell r="C31">
            <v>2.4500000000000002</v>
          </cell>
          <cell r="D31">
            <v>1.0349999999999999</v>
          </cell>
        </row>
        <row r="32">
          <cell r="A32">
            <v>36039</v>
          </cell>
          <cell r="B32">
            <v>60000</v>
          </cell>
          <cell r="C32">
            <v>2.15</v>
          </cell>
          <cell r="D32">
            <v>1.0349999999999999</v>
          </cell>
        </row>
        <row r="33">
          <cell r="A33">
            <v>36069</v>
          </cell>
          <cell r="B33">
            <v>59969</v>
          </cell>
          <cell r="C33">
            <v>2.15</v>
          </cell>
          <cell r="D33">
            <v>1.0349999999999999</v>
          </cell>
        </row>
        <row r="34">
          <cell r="A34">
            <v>36100</v>
          </cell>
          <cell r="B34">
            <v>111307</v>
          </cell>
          <cell r="C34">
            <v>2.5099999999999998</v>
          </cell>
          <cell r="D34">
            <v>1.0349999999999999</v>
          </cell>
        </row>
        <row r="35">
          <cell r="A35">
            <v>36130</v>
          </cell>
          <cell r="B35">
            <v>173260</v>
          </cell>
          <cell r="C35">
            <v>2.37</v>
          </cell>
          <cell r="D35">
            <v>1.0349999999999999</v>
          </cell>
        </row>
        <row r="36">
          <cell r="A36">
            <v>36161</v>
          </cell>
          <cell r="B36">
            <v>209000</v>
          </cell>
          <cell r="C36">
            <v>2.25</v>
          </cell>
          <cell r="D36">
            <v>1.0349999999999999</v>
          </cell>
        </row>
        <row r="37">
          <cell r="A37">
            <v>36192</v>
          </cell>
          <cell r="B37">
            <v>208368</v>
          </cell>
          <cell r="C37">
            <v>1.81</v>
          </cell>
          <cell r="D37">
            <v>1.0349999999999999</v>
          </cell>
        </row>
        <row r="38">
          <cell r="A38">
            <v>36220</v>
          </cell>
          <cell r="B38">
            <v>192832</v>
          </cell>
          <cell r="C38">
            <v>1.77</v>
          </cell>
          <cell r="D38">
            <v>1.0349999999999999</v>
          </cell>
        </row>
        <row r="39">
          <cell r="A39">
            <v>36251</v>
          </cell>
          <cell r="B39">
            <v>75000</v>
          </cell>
          <cell r="C39">
            <v>1.75</v>
          </cell>
          <cell r="D39">
            <v>1.0349999999999999</v>
          </cell>
        </row>
        <row r="40">
          <cell r="A40">
            <v>36281</v>
          </cell>
          <cell r="B40">
            <v>66000</v>
          </cell>
          <cell r="C40">
            <v>1.66</v>
          </cell>
          <cell r="D40">
            <v>1.0349999999999999</v>
          </cell>
        </row>
        <row r="41">
          <cell r="A41">
            <v>36312</v>
          </cell>
          <cell r="B41">
            <v>63000</v>
          </cell>
          <cell r="C41">
            <v>2.0499999999999998</v>
          </cell>
          <cell r="D41">
            <v>1.0349999999999999</v>
          </cell>
        </row>
        <row r="42">
          <cell r="A42">
            <v>36342</v>
          </cell>
          <cell r="B42">
            <v>52000</v>
          </cell>
          <cell r="C42">
            <v>2.34</v>
          </cell>
          <cell r="D42">
            <v>1.0349999999999999</v>
          </cell>
        </row>
        <row r="43">
          <cell r="A43">
            <v>36373</v>
          </cell>
          <cell r="B43">
            <v>55000</v>
          </cell>
          <cell r="C43">
            <v>2.1500000000000004</v>
          </cell>
          <cell r="D43">
            <v>1.0349999999999999</v>
          </cell>
        </row>
        <row r="44">
          <cell r="A44">
            <v>36404</v>
          </cell>
          <cell r="B44">
            <v>52000</v>
          </cell>
          <cell r="C44">
            <v>2.1500000000000004</v>
          </cell>
          <cell r="D44">
            <v>1.0349999999999999</v>
          </cell>
        </row>
        <row r="45">
          <cell r="A45">
            <v>36434</v>
          </cell>
          <cell r="B45">
            <v>59969</v>
          </cell>
          <cell r="C45">
            <v>2.4</v>
          </cell>
          <cell r="D45">
            <v>1.0349999999999999</v>
          </cell>
        </row>
        <row r="46">
          <cell r="A46">
            <v>36465</v>
          </cell>
          <cell r="B46">
            <v>120000</v>
          </cell>
          <cell r="C46">
            <v>2.75</v>
          </cell>
          <cell r="D46">
            <v>1.0349999999999999</v>
          </cell>
        </row>
        <row r="47">
          <cell r="A47">
            <v>36495</v>
          </cell>
          <cell r="B47">
            <v>186000</v>
          </cell>
          <cell r="C47">
            <v>2.75</v>
          </cell>
          <cell r="D47">
            <v>1.0349999999999999</v>
          </cell>
        </row>
        <row r="48">
          <cell r="A48">
            <v>36526</v>
          </cell>
          <cell r="B48">
            <v>186000</v>
          </cell>
          <cell r="C48">
            <v>2.5750000000000002</v>
          </cell>
          <cell r="D48">
            <v>1.0349999999999999</v>
          </cell>
        </row>
        <row r="49">
          <cell r="A49">
            <v>36557</v>
          </cell>
          <cell r="B49">
            <v>174000</v>
          </cell>
          <cell r="C49">
            <v>2.75</v>
          </cell>
          <cell r="D49">
            <v>1.0349999999999999</v>
          </cell>
        </row>
        <row r="50">
          <cell r="A50">
            <v>36586</v>
          </cell>
          <cell r="B50">
            <v>124000</v>
          </cell>
          <cell r="C50">
            <v>2.75</v>
          </cell>
          <cell r="D50">
            <v>1.0349999999999999</v>
          </cell>
        </row>
        <row r="51">
          <cell r="A51">
            <v>36617</v>
          </cell>
          <cell r="B51">
            <v>60000</v>
          </cell>
          <cell r="C51">
            <v>2.75</v>
          </cell>
          <cell r="D51">
            <v>1.0349999999999999</v>
          </cell>
        </row>
        <row r="52">
          <cell r="A52">
            <v>36647</v>
          </cell>
          <cell r="B52">
            <v>60000</v>
          </cell>
          <cell r="C52">
            <v>2.84</v>
          </cell>
          <cell r="D52">
            <v>1.0349999999999999</v>
          </cell>
        </row>
        <row r="53">
          <cell r="A53">
            <v>36678</v>
          </cell>
          <cell r="B53">
            <v>60000</v>
          </cell>
          <cell r="C53">
            <v>2.84</v>
          </cell>
          <cell r="D53">
            <v>1.0349999999999999</v>
          </cell>
        </row>
        <row r="54">
          <cell r="A54">
            <v>36708</v>
          </cell>
          <cell r="B54">
            <v>50000</v>
          </cell>
          <cell r="C54">
            <v>3.27</v>
          </cell>
          <cell r="D54">
            <v>1.0349999999999999</v>
          </cell>
        </row>
        <row r="55">
          <cell r="A55">
            <v>36739</v>
          </cell>
          <cell r="B55">
            <v>50000</v>
          </cell>
          <cell r="C55">
            <v>4.2300000000000004</v>
          </cell>
          <cell r="D55">
            <v>1.0349999999999999</v>
          </cell>
        </row>
        <row r="56">
          <cell r="A56">
            <v>36770</v>
          </cell>
          <cell r="B56">
            <v>50000</v>
          </cell>
          <cell r="C56">
            <v>4.2300000000000004</v>
          </cell>
          <cell r="D56">
            <v>1.0349999999999999</v>
          </cell>
        </row>
        <row r="57">
          <cell r="A57">
            <v>36800</v>
          </cell>
          <cell r="B57">
            <v>60000</v>
          </cell>
          <cell r="C57">
            <v>4.8</v>
          </cell>
          <cell r="D57">
            <v>1.0349999999999999</v>
          </cell>
        </row>
        <row r="58">
          <cell r="A58">
            <v>36831</v>
          </cell>
          <cell r="B58">
            <v>120000</v>
          </cell>
          <cell r="C58">
            <v>5.4</v>
          </cell>
          <cell r="D58">
            <v>1.0349999999999999</v>
          </cell>
        </row>
        <row r="59">
          <cell r="A59">
            <v>36861</v>
          </cell>
          <cell r="B59">
            <v>186000</v>
          </cell>
          <cell r="C59">
            <v>5.4</v>
          </cell>
          <cell r="D59">
            <v>1.0349999999999999</v>
          </cell>
        </row>
        <row r="60">
          <cell r="A60">
            <v>36892</v>
          </cell>
          <cell r="B60">
            <v>186000</v>
          </cell>
          <cell r="C60">
            <v>5.4</v>
          </cell>
          <cell r="D60">
            <v>1.0349999999999999</v>
          </cell>
        </row>
        <row r="61">
          <cell r="A61">
            <v>36923</v>
          </cell>
          <cell r="B61">
            <v>174000</v>
          </cell>
          <cell r="C61">
            <v>7.42</v>
          </cell>
          <cell r="D61">
            <v>1.0349999999999999</v>
          </cell>
        </row>
        <row r="62">
          <cell r="A62">
            <v>36951</v>
          </cell>
          <cell r="B62">
            <v>124000</v>
          </cell>
          <cell r="C62">
            <v>6</v>
          </cell>
          <cell r="D62">
            <v>1.0349999999999999</v>
          </cell>
        </row>
        <row r="63">
          <cell r="A63">
            <v>36982</v>
          </cell>
          <cell r="B63">
            <v>60000</v>
          </cell>
          <cell r="C63">
            <v>5.41</v>
          </cell>
          <cell r="D63">
            <v>1.0349999999999999</v>
          </cell>
        </row>
        <row r="64">
          <cell r="A64">
            <v>37012</v>
          </cell>
          <cell r="B64">
            <v>60000</v>
          </cell>
          <cell r="C64">
            <v>5.24</v>
          </cell>
          <cell r="D64">
            <v>1.0349999999999999</v>
          </cell>
        </row>
        <row r="65">
          <cell r="A65">
            <v>37043</v>
          </cell>
          <cell r="B65">
            <v>60000</v>
          </cell>
          <cell r="C65">
            <v>5.09</v>
          </cell>
          <cell r="D65">
            <v>1.0349999999999999</v>
          </cell>
        </row>
        <row r="66">
          <cell r="A66">
            <v>37073</v>
          </cell>
          <cell r="B66">
            <v>50000</v>
          </cell>
          <cell r="C66">
            <v>4.0599999999999996</v>
          </cell>
          <cell r="D66">
            <v>1.0349999999999999</v>
          </cell>
        </row>
        <row r="67">
          <cell r="A67">
            <v>37104</v>
          </cell>
          <cell r="B67">
            <v>50000</v>
          </cell>
          <cell r="C67">
            <v>3.89</v>
          </cell>
          <cell r="D67">
            <v>1.0349999999999999</v>
          </cell>
        </row>
        <row r="68">
          <cell r="A68">
            <v>37196</v>
          </cell>
          <cell r="B68">
            <v>492000</v>
          </cell>
          <cell r="C68">
            <v>3.23</v>
          </cell>
          <cell r="D68">
            <v>1.0349999999999999</v>
          </cell>
        </row>
        <row r="69">
          <cell r="A69">
            <v>37288</v>
          </cell>
          <cell r="B69">
            <v>342100</v>
          </cell>
          <cell r="C69">
            <v>3</v>
          </cell>
          <cell r="D69">
            <v>1.0349999999999999</v>
          </cell>
        </row>
        <row r="70">
          <cell r="A70">
            <v>37377</v>
          </cell>
          <cell r="B70">
            <v>168500</v>
          </cell>
          <cell r="C70">
            <v>3.3090000000000002</v>
          </cell>
          <cell r="D70">
            <v>1.0349999999999999</v>
          </cell>
        </row>
        <row r="71">
          <cell r="A71">
            <v>37469</v>
          </cell>
          <cell r="B71">
            <v>171600</v>
          </cell>
          <cell r="C71">
            <v>3.28</v>
          </cell>
          <cell r="D71">
            <v>1.0349999999999999</v>
          </cell>
        </row>
        <row r="72">
          <cell r="A72">
            <v>37561</v>
          </cell>
          <cell r="B72">
            <v>399000</v>
          </cell>
          <cell r="C72">
            <v>3.7610000000000001</v>
          </cell>
          <cell r="D72">
            <v>1.0349999999999999</v>
          </cell>
        </row>
        <row r="73">
          <cell r="A73">
            <v>37653</v>
          </cell>
          <cell r="B73">
            <v>262000</v>
          </cell>
          <cell r="C73">
            <v>4.1559999999999997</v>
          </cell>
          <cell r="D73">
            <v>1.0349999999999999</v>
          </cell>
        </row>
        <row r="74">
          <cell r="A74">
            <v>37712</v>
          </cell>
          <cell r="B74">
            <v>60000</v>
          </cell>
          <cell r="C74">
            <v>6.0359999999999996</v>
          </cell>
          <cell r="D74">
            <v>1.0349999999999999</v>
          </cell>
        </row>
        <row r="75">
          <cell r="A75">
            <v>37742</v>
          </cell>
          <cell r="B75">
            <v>184000</v>
          </cell>
          <cell r="C75">
            <v>5.0979999999999999</v>
          </cell>
          <cell r="D75">
            <v>1.0349999999999999</v>
          </cell>
        </row>
        <row r="76">
          <cell r="A76">
            <v>37834</v>
          </cell>
          <cell r="B76">
            <v>184000</v>
          </cell>
          <cell r="C76">
            <v>5.7990000000000004</v>
          </cell>
          <cell r="D76">
            <v>1.0349999999999999</v>
          </cell>
        </row>
        <row r="77">
          <cell r="A77">
            <v>37926</v>
          </cell>
          <cell r="B77">
            <v>400000</v>
          </cell>
          <cell r="C77">
            <v>5.234</v>
          </cell>
          <cell r="D77">
            <v>1.0349999999999999</v>
          </cell>
        </row>
        <row r="78">
          <cell r="A78">
            <v>38018</v>
          </cell>
          <cell r="B78">
            <v>249000</v>
          </cell>
          <cell r="C78">
            <v>5.5650000000000004</v>
          </cell>
          <cell r="D78">
            <v>1.0349999999999999</v>
          </cell>
        </row>
        <row r="79">
          <cell r="A79">
            <v>38108</v>
          </cell>
          <cell r="B79">
            <v>184000</v>
          </cell>
          <cell r="C79">
            <v>5.5229999999999997</v>
          </cell>
          <cell r="D79">
            <v>1.0349999999999999</v>
          </cell>
        </row>
        <row r="80">
          <cell r="A80">
            <v>38200</v>
          </cell>
          <cell r="B80">
            <v>184000</v>
          </cell>
          <cell r="C80">
            <v>6.4210000000000003</v>
          </cell>
          <cell r="D80">
            <v>1.0349999999999999</v>
          </cell>
        </row>
        <row r="81">
          <cell r="A81">
            <v>38292</v>
          </cell>
          <cell r="B81">
            <v>400000</v>
          </cell>
          <cell r="C81">
            <v>6.3070000000000004</v>
          </cell>
          <cell r="D81">
            <v>1.0349999999999999</v>
          </cell>
        </row>
        <row r="82">
          <cell r="A82">
            <v>38384</v>
          </cell>
          <cell r="B82">
            <v>249000</v>
          </cell>
          <cell r="C82">
            <v>6.3168629726635404</v>
          </cell>
          <cell r="D82">
            <v>1.0349999999999999</v>
          </cell>
        </row>
        <row r="83">
          <cell r="A83">
            <v>38473</v>
          </cell>
          <cell r="B83">
            <v>184000</v>
          </cell>
          <cell r="C83">
            <v>7.6529999999999996</v>
          </cell>
          <cell r="D83">
            <v>1.0349999999999999</v>
          </cell>
        </row>
        <row r="84">
          <cell r="A84">
            <v>38657</v>
          </cell>
          <cell r="B84">
            <v>400000</v>
          </cell>
          <cell r="C84">
            <v>9.5749999999999993</v>
          </cell>
          <cell r="D84">
            <v>1.0349999999999999</v>
          </cell>
        </row>
        <row r="85">
          <cell r="A85">
            <v>38749</v>
          </cell>
          <cell r="B85">
            <v>249000</v>
          </cell>
          <cell r="C85">
            <v>12.723000000000001</v>
          </cell>
          <cell r="D85">
            <v>1.0349999999999999</v>
          </cell>
        </row>
        <row r="86">
          <cell r="A86">
            <v>38838</v>
          </cell>
          <cell r="B86" t="e">
            <v>#REF!</v>
          </cell>
          <cell r="C86">
            <v>7.194</v>
          </cell>
          <cell r="D86">
            <v>1.0349999999999999</v>
          </cell>
        </row>
        <row r="87">
          <cell r="A87">
            <v>38930</v>
          </cell>
          <cell r="B87" t="e">
            <v>#REF!</v>
          </cell>
          <cell r="C87">
            <v>7.218</v>
          </cell>
          <cell r="D87">
            <v>1.0349999999999999</v>
          </cell>
        </row>
        <row r="88">
          <cell r="A88">
            <v>39022</v>
          </cell>
          <cell r="B88" t="e">
            <v>#REF!</v>
          </cell>
          <cell r="C88">
            <v>8.5809999999999995</v>
          </cell>
          <cell r="D88">
            <v>1.0349999999999999</v>
          </cell>
        </row>
        <row r="89">
          <cell r="A89">
            <v>39114</v>
          </cell>
          <cell r="B89">
            <v>219500</v>
          </cell>
          <cell r="C89">
            <v>6.5910000000000002</v>
          </cell>
          <cell r="D89">
            <v>1.0349999999999999</v>
          </cell>
        </row>
        <row r="90">
          <cell r="A90">
            <v>54789</v>
          </cell>
        </row>
      </sheetData>
      <sheetData sheetId="10">
        <row r="9">
          <cell r="A9">
            <v>34274</v>
          </cell>
          <cell r="B9" t="str">
            <v>N0210</v>
          </cell>
          <cell r="C9" t="str">
            <v>No Notice</v>
          </cell>
          <cell r="D9" t="str">
            <v>Texas Gas</v>
          </cell>
          <cell r="E9">
            <v>2</v>
          </cell>
          <cell r="F9">
            <v>37195</v>
          </cell>
          <cell r="G9">
            <v>45500</v>
          </cell>
          <cell r="H9">
            <v>45500</v>
          </cell>
          <cell r="I9">
            <v>45500</v>
          </cell>
          <cell r="J9">
            <v>36367</v>
          </cell>
          <cell r="K9">
            <v>22292</v>
          </cell>
          <cell r="L9">
            <v>22292</v>
          </cell>
          <cell r="M9">
            <v>22292</v>
          </cell>
          <cell r="N9">
            <v>22292</v>
          </cell>
          <cell r="O9">
            <v>22292</v>
          </cell>
          <cell r="P9">
            <v>40177</v>
          </cell>
          <cell r="Q9">
            <v>45500</v>
          </cell>
          <cell r="R9">
            <v>45500</v>
          </cell>
          <cell r="T9">
            <v>1410500</v>
          </cell>
          <cell r="U9">
            <v>1274000</v>
          </cell>
          <cell r="V9">
            <v>1410500</v>
          </cell>
          <cell r="W9">
            <v>1091010</v>
          </cell>
          <cell r="X9">
            <v>691052</v>
          </cell>
          <cell r="Y9">
            <v>668760</v>
          </cell>
          <cell r="Z9">
            <v>691052</v>
          </cell>
          <cell r="AA9">
            <v>691052</v>
          </cell>
          <cell r="AB9">
            <v>668760</v>
          </cell>
          <cell r="AC9">
            <v>1245487</v>
          </cell>
          <cell r="AD9">
            <v>1365000</v>
          </cell>
          <cell r="AE9">
            <v>1410500</v>
          </cell>
          <cell r="AF9">
            <v>12617673</v>
          </cell>
        </row>
        <row r="10">
          <cell r="A10">
            <v>43831</v>
          </cell>
        </row>
      </sheetData>
      <sheetData sheetId="11">
        <row r="9">
          <cell r="A9">
            <v>34274</v>
          </cell>
          <cell r="B9" t="str">
            <v>N0340</v>
          </cell>
          <cell r="C9" t="str">
            <v>No Notice</v>
          </cell>
          <cell r="D9" t="str">
            <v>Texas Gas</v>
          </cell>
          <cell r="E9">
            <v>3</v>
          </cell>
          <cell r="F9">
            <v>37195</v>
          </cell>
          <cell r="G9">
            <v>81000</v>
          </cell>
          <cell r="H9">
            <v>81000</v>
          </cell>
          <cell r="I9">
            <v>81000</v>
          </cell>
          <cell r="J9">
            <v>81000</v>
          </cell>
          <cell r="K9">
            <v>67375</v>
          </cell>
          <cell r="L9">
            <v>67375</v>
          </cell>
          <cell r="M9">
            <v>67375</v>
          </cell>
          <cell r="N9">
            <v>67375</v>
          </cell>
          <cell r="O9">
            <v>67375</v>
          </cell>
          <cell r="P9">
            <v>81000</v>
          </cell>
          <cell r="Q9">
            <v>81000</v>
          </cell>
          <cell r="R9">
            <v>81000</v>
          </cell>
          <cell r="T9">
            <v>2511000</v>
          </cell>
          <cell r="U9">
            <v>2268000</v>
          </cell>
          <cell r="V9">
            <v>2511000</v>
          </cell>
          <cell r="W9">
            <v>2430000</v>
          </cell>
          <cell r="X9">
            <v>2088625</v>
          </cell>
          <cell r="Y9">
            <v>2021250</v>
          </cell>
          <cell r="Z9">
            <v>2088625</v>
          </cell>
          <cell r="AA9">
            <v>2088625</v>
          </cell>
          <cell r="AB9">
            <v>2021250</v>
          </cell>
          <cell r="AC9">
            <v>2511000</v>
          </cell>
          <cell r="AD9">
            <v>2430000</v>
          </cell>
          <cell r="AE9">
            <v>2511000</v>
          </cell>
          <cell r="AF9">
            <v>27480375</v>
          </cell>
        </row>
        <row r="10">
          <cell r="A10">
            <v>43831</v>
          </cell>
        </row>
      </sheetData>
      <sheetData sheetId="12">
        <row r="9">
          <cell r="A9">
            <v>34274</v>
          </cell>
          <cell r="B9" t="str">
            <v>N0410</v>
          </cell>
          <cell r="C9" t="str">
            <v>No Notice</v>
          </cell>
          <cell r="D9" t="str">
            <v>Texas Gas</v>
          </cell>
          <cell r="E9">
            <v>4</v>
          </cell>
          <cell r="F9">
            <v>37195</v>
          </cell>
          <cell r="G9">
            <v>13500</v>
          </cell>
          <cell r="H9">
            <v>13500</v>
          </cell>
          <cell r="I9">
            <v>13500</v>
          </cell>
          <cell r="J9">
            <v>8838</v>
          </cell>
          <cell r="K9">
            <v>4625</v>
          </cell>
          <cell r="L9">
            <v>4625</v>
          </cell>
          <cell r="M9">
            <v>4625</v>
          </cell>
          <cell r="N9">
            <v>4625</v>
          </cell>
          <cell r="O9">
            <v>4625</v>
          </cell>
          <cell r="P9">
            <v>9984</v>
          </cell>
          <cell r="Q9">
            <v>13500</v>
          </cell>
          <cell r="R9">
            <v>13500</v>
          </cell>
          <cell r="T9">
            <v>418500</v>
          </cell>
          <cell r="U9">
            <v>378000</v>
          </cell>
          <cell r="V9">
            <v>418500</v>
          </cell>
          <cell r="W9">
            <v>265140</v>
          </cell>
          <cell r="X9">
            <v>143375</v>
          </cell>
          <cell r="Y9">
            <v>138750</v>
          </cell>
          <cell r="Z9">
            <v>143375</v>
          </cell>
          <cell r="AA9">
            <v>143375</v>
          </cell>
          <cell r="AB9">
            <v>138750</v>
          </cell>
          <cell r="AC9">
            <v>309504</v>
          </cell>
          <cell r="AD9">
            <v>405000</v>
          </cell>
          <cell r="AE9">
            <v>418500</v>
          </cell>
          <cell r="AF9">
            <v>3320769</v>
          </cell>
        </row>
        <row r="10">
          <cell r="A10">
            <v>43831</v>
          </cell>
        </row>
      </sheetData>
      <sheetData sheetId="13">
        <row r="9">
          <cell r="A9">
            <v>34274</v>
          </cell>
          <cell r="B9" t="str">
            <v>3770</v>
          </cell>
          <cell r="C9" t="str">
            <v>FT</v>
          </cell>
          <cell r="D9" t="str">
            <v>Texas Gas</v>
          </cell>
          <cell r="E9">
            <v>2</v>
          </cell>
          <cell r="F9">
            <v>35369</v>
          </cell>
          <cell r="G9">
            <v>3000</v>
          </cell>
          <cell r="H9">
            <v>3000</v>
          </cell>
          <cell r="I9">
            <v>3000</v>
          </cell>
          <cell r="J9">
            <v>3000</v>
          </cell>
          <cell r="K9">
            <v>3000</v>
          </cell>
          <cell r="L9">
            <v>3000</v>
          </cell>
          <cell r="M9">
            <v>3000</v>
          </cell>
          <cell r="N9">
            <v>3000</v>
          </cell>
          <cell r="O9">
            <v>3000</v>
          </cell>
          <cell r="P9">
            <v>3000</v>
          </cell>
          <cell r="Q9">
            <v>3000</v>
          </cell>
          <cell r="R9">
            <v>3000</v>
          </cell>
          <cell r="S9">
            <v>3000</v>
          </cell>
          <cell r="T9">
            <v>93000</v>
          </cell>
          <cell r="U9">
            <v>84000</v>
          </cell>
          <cell r="V9">
            <v>93000</v>
          </cell>
          <cell r="W9">
            <v>90000</v>
          </cell>
          <cell r="X9">
            <v>93000</v>
          </cell>
          <cell r="Y9">
            <v>90000</v>
          </cell>
          <cell r="Z9">
            <v>93000</v>
          </cell>
          <cell r="AA9">
            <v>93000</v>
          </cell>
          <cell r="AB9">
            <v>90000</v>
          </cell>
          <cell r="AC9">
            <v>93000</v>
          </cell>
          <cell r="AD9">
            <v>90000</v>
          </cell>
          <cell r="AE9">
            <v>93000</v>
          </cell>
          <cell r="AF9">
            <v>1095000</v>
          </cell>
        </row>
        <row r="10">
          <cell r="A10">
            <v>43831</v>
          </cell>
        </row>
      </sheetData>
      <sheetData sheetId="14">
        <row r="9">
          <cell r="A9">
            <v>34274</v>
          </cell>
          <cell r="B9" t="str">
            <v>3817</v>
          </cell>
          <cell r="C9" t="str">
            <v>FT</v>
          </cell>
          <cell r="D9" t="str">
            <v>Texas Gas</v>
          </cell>
          <cell r="E9">
            <v>2</v>
          </cell>
          <cell r="F9">
            <v>35369</v>
          </cell>
          <cell r="G9">
            <v>2428</v>
          </cell>
          <cell r="H9">
            <v>2428</v>
          </cell>
          <cell r="I9">
            <v>2428</v>
          </cell>
          <cell r="J9">
            <v>2428</v>
          </cell>
          <cell r="K9">
            <v>2428</v>
          </cell>
          <cell r="L9">
            <v>2428</v>
          </cell>
          <cell r="M9">
            <v>2428</v>
          </cell>
          <cell r="N9">
            <v>2428</v>
          </cell>
          <cell r="O9">
            <v>2428</v>
          </cell>
          <cell r="P9">
            <v>2428</v>
          </cell>
          <cell r="Q9">
            <v>2428</v>
          </cell>
          <cell r="R9">
            <v>2428</v>
          </cell>
          <cell r="T9">
            <v>75268</v>
          </cell>
          <cell r="U9">
            <v>67984</v>
          </cell>
          <cell r="V9">
            <v>75268</v>
          </cell>
          <cell r="W9">
            <v>72840</v>
          </cell>
          <cell r="X9">
            <v>75268</v>
          </cell>
          <cell r="Y9">
            <v>72840</v>
          </cell>
          <cell r="Z9">
            <v>75268</v>
          </cell>
          <cell r="AA9">
            <v>75268</v>
          </cell>
          <cell r="AB9">
            <v>72840</v>
          </cell>
          <cell r="AC9">
            <v>75268</v>
          </cell>
          <cell r="AD9">
            <v>72840</v>
          </cell>
          <cell r="AE9">
            <v>75268</v>
          </cell>
          <cell r="AF9">
            <v>886220</v>
          </cell>
        </row>
        <row r="10">
          <cell r="A10">
            <v>43831</v>
          </cell>
        </row>
      </sheetData>
      <sheetData sheetId="15">
        <row r="9">
          <cell r="A9">
            <v>34274</v>
          </cell>
          <cell r="B9" t="str">
            <v>3355</v>
          </cell>
          <cell r="C9" t="str">
            <v>FT</v>
          </cell>
          <cell r="D9" t="str">
            <v>Texas Gas</v>
          </cell>
          <cell r="E9">
            <v>3</v>
          </cell>
          <cell r="F9">
            <v>35369</v>
          </cell>
          <cell r="G9">
            <v>10105</v>
          </cell>
          <cell r="H9">
            <v>10105</v>
          </cell>
          <cell r="I9">
            <v>10105</v>
          </cell>
          <cell r="J9">
            <v>10105</v>
          </cell>
          <cell r="K9">
            <v>10105</v>
          </cell>
          <cell r="L9">
            <v>10105</v>
          </cell>
          <cell r="M9">
            <v>10105</v>
          </cell>
          <cell r="N9">
            <v>10105</v>
          </cell>
          <cell r="O9">
            <v>10105</v>
          </cell>
          <cell r="P9">
            <v>10105</v>
          </cell>
          <cell r="Q9">
            <v>10105</v>
          </cell>
          <cell r="R9">
            <v>10105</v>
          </cell>
          <cell r="T9">
            <v>313255</v>
          </cell>
          <cell r="U9">
            <v>282940</v>
          </cell>
          <cell r="V9">
            <v>313255</v>
          </cell>
          <cell r="W9">
            <v>303150</v>
          </cell>
          <cell r="X9">
            <v>313255</v>
          </cell>
          <cell r="Y9">
            <v>303150</v>
          </cell>
          <cell r="Z9">
            <v>313255</v>
          </cell>
          <cell r="AA9">
            <v>313255</v>
          </cell>
          <cell r="AB9">
            <v>303150</v>
          </cell>
          <cell r="AC9">
            <v>313255</v>
          </cell>
          <cell r="AD9">
            <v>303150</v>
          </cell>
          <cell r="AE9">
            <v>313255</v>
          </cell>
          <cell r="AF9">
            <v>3688325</v>
          </cell>
        </row>
        <row r="10">
          <cell r="A10">
            <v>34700</v>
          </cell>
          <cell r="B10" t="str">
            <v>3355</v>
          </cell>
          <cell r="C10" t="str">
            <v>FT</v>
          </cell>
          <cell r="D10" t="str">
            <v>Texas Gas</v>
          </cell>
          <cell r="E10">
            <v>3</v>
          </cell>
          <cell r="F10">
            <v>35369</v>
          </cell>
          <cell r="G10">
            <v>6819</v>
          </cell>
          <cell r="H10">
            <v>6819</v>
          </cell>
          <cell r="I10">
            <v>6819</v>
          </cell>
          <cell r="J10">
            <v>6819</v>
          </cell>
          <cell r="K10">
            <v>6819</v>
          </cell>
          <cell r="L10">
            <v>6819</v>
          </cell>
          <cell r="M10">
            <v>6819</v>
          </cell>
          <cell r="N10">
            <v>6819</v>
          </cell>
          <cell r="O10">
            <v>6819</v>
          </cell>
          <cell r="P10">
            <v>6819</v>
          </cell>
          <cell r="Q10">
            <v>6819</v>
          </cell>
          <cell r="R10">
            <v>6819</v>
          </cell>
          <cell r="T10">
            <v>211389</v>
          </cell>
          <cell r="U10">
            <v>190932</v>
          </cell>
          <cell r="V10">
            <v>211389</v>
          </cell>
          <cell r="W10">
            <v>204570</v>
          </cell>
          <cell r="X10">
            <v>211389</v>
          </cell>
          <cell r="Y10">
            <v>204570</v>
          </cell>
          <cell r="Z10">
            <v>211389</v>
          </cell>
          <cell r="AA10">
            <v>211389</v>
          </cell>
          <cell r="AB10">
            <v>204570</v>
          </cell>
          <cell r="AC10">
            <v>211389</v>
          </cell>
          <cell r="AD10">
            <v>204570</v>
          </cell>
          <cell r="AE10">
            <v>211389</v>
          </cell>
          <cell r="AF10">
            <v>2488935</v>
          </cell>
        </row>
        <row r="11">
          <cell r="A11">
            <v>36557</v>
          </cell>
          <cell r="B11" t="str">
            <v>3355</v>
          </cell>
          <cell r="C11" t="str">
            <v>FT</v>
          </cell>
          <cell r="D11" t="str">
            <v>Texas Gas</v>
          </cell>
          <cell r="E11">
            <v>3</v>
          </cell>
          <cell r="F11">
            <v>37195</v>
          </cell>
          <cell r="G11">
            <v>8577</v>
          </cell>
          <cell r="H11">
            <v>8577</v>
          </cell>
          <cell r="I11">
            <v>8577</v>
          </cell>
          <cell r="J11">
            <v>8577</v>
          </cell>
          <cell r="K11">
            <v>8577</v>
          </cell>
          <cell r="L11">
            <v>8577</v>
          </cell>
          <cell r="M11">
            <v>8577</v>
          </cell>
          <cell r="N11">
            <v>8577</v>
          </cell>
          <cell r="O11">
            <v>8577</v>
          </cell>
          <cell r="P11">
            <v>8577</v>
          </cell>
          <cell r="Q11">
            <v>8577</v>
          </cell>
          <cell r="R11">
            <v>8577</v>
          </cell>
          <cell r="T11">
            <v>265887</v>
          </cell>
          <cell r="U11">
            <v>240156</v>
          </cell>
          <cell r="V11">
            <v>265887</v>
          </cell>
          <cell r="W11">
            <v>257310</v>
          </cell>
          <cell r="X11">
            <v>265887</v>
          </cell>
          <cell r="Y11">
            <v>257310</v>
          </cell>
          <cell r="Z11">
            <v>265887</v>
          </cell>
          <cell r="AA11">
            <v>265887</v>
          </cell>
          <cell r="AB11">
            <v>257310</v>
          </cell>
          <cell r="AC11">
            <v>265887</v>
          </cell>
          <cell r="AD11">
            <v>257310</v>
          </cell>
          <cell r="AE11">
            <v>265887</v>
          </cell>
          <cell r="AF11">
            <v>3130605</v>
          </cell>
        </row>
        <row r="12">
          <cell r="A12">
            <v>43831</v>
          </cell>
        </row>
      </sheetData>
      <sheetData sheetId="16">
        <row r="9">
          <cell r="A9">
            <v>34274</v>
          </cell>
          <cell r="B9" t="str">
            <v>3355.1</v>
          </cell>
          <cell r="C9" t="str">
            <v>FT</v>
          </cell>
          <cell r="D9" t="str">
            <v>Texas Gas</v>
          </cell>
          <cell r="E9">
            <v>3</v>
          </cell>
          <cell r="F9">
            <v>35369</v>
          </cell>
          <cell r="G9">
            <v>5106</v>
          </cell>
          <cell r="H9">
            <v>5106</v>
          </cell>
          <cell r="I9">
            <v>5106</v>
          </cell>
          <cell r="J9">
            <v>5106</v>
          </cell>
          <cell r="K9">
            <v>5106</v>
          </cell>
          <cell r="L9">
            <v>5106</v>
          </cell>
          <cell r="M9">
            <v>5106</v>
          </cell>
          <cell r="N9">
            <v>5106</v>
          </cell>
          <cell r="O9">
            <v>5106</v>
          </cell>
          <cell r="P9">
            <v>5106</v>
          </cell>
          <cell r="Q9">
            <v>5106</v>
          </cell>
          <cell r="R9">
            <v>5106</v>
          </cell>
          <cell r="T9">
            <v>158286</v>
          </cell>
          <cell r="U9">
            <v>142968</v>
          </cell>
          <cell r="V9">
            <v>158286</v>
          </cell>
          <cell r="W9">
            <v>153180</v>
          </cell>
          <cell r="X9">
            <v>158286</v>
          </cell>
          <cell r="Y9">
            <v>153180</v>
          </cell>
          <cell r="Z9">
            <v>158286</v>
          </cell>
          <cell r="AA9">
            <v>158286</v>
          </cell>
          <cell r="AB9">
            <v>153180</v>
          </cell>
          <cell r="AC9">
            <v>158286</v>
          </cell>
          <cell r="AD9">
            <v>153180</v>
          </cell>
          <cell r="AE9">
            <v>158286</v>
          </cell>
          <cell r="AF9">
            <v>1863690</v>
          </cell>
        </row>
        <row r="10">
          <cell r="A10">
            <v>36557</v>
          </cell>
          <cell r="B10" t="str">
            <v>3355.1</v>
          </cell>
          <cell r="C10" t="str">
            <v>FT</v>
          </cell>
          <cell r="D10" t="str">
            <v>Texas Gas</v>
          </cell>
          <cell r="E10">
            <v>3</v>
          </cell>
          <cell r="F10">
            <v>37195</v>
          </cell>
          <cell r="G10">
            <v>6423</v>
          </cell>
          <cell r="H10">
            <v>6423</v>
          </cell>
          <cell r="I10">
            <v>6423</v>
          </cell>
          <cell r="J10">
            <v>6423</v>
          </cell>
          <cell r="K10">
            <v>6423</v>
          </cell>
          <cell r="L10">
            <v>6423</v>
          </cell>
          <cell r="M10">
            <v>6423</v>
          </cell>
          <cell r="N10">
            <v>6423</v>
          </cell>
          <cell r="O10">
            <v>6423</v>
          </cell>
          <cell r="P10">
            <v>6423</v>
          </cell>
          <cell r="Q10">
            <v>6423</v>
          </cell>
          <cell r="R10">
            <v>6423</v>
          </cell>
          <cell r="T10">
            <v>199113</v>
          </cell>
          <cell r="U10">
            <v>179844</v>
          </cell>
          <cell r="V10">
            <v>199113</v>
          </cell>
          <cell r="W10">
            <v>192690</v>
          </cell>
          <cell r="X10">
            <v>199113</v>
          </cell>
          <cell r="Y10">
            <v>192690</v>
          </cell>
          <cell r="Z10">
            <v>199113</v>
          </cell>
          <cell r="AA10">
            <v>199113</v>
          </cell>
          <cell r="AB10">
            <v>192690</v>
          </cell>
          <cell r="AC10">
            <v>199113</v>
          </cell>
          <cell r="AD10">
            <v>192690</v>
          </cell>
          <cell r="AE10">
            <v>199113</v>
          </cell>
          <cell r="AF10">
            <v>2344395</v>
          </cell>
        </row>
        <row r="11">
          <cell r="A11">
            <v>43831</v>
          </cell>
        </row>
      </sheetData>
      <sheetData sheetId="17">
        <row r="9">
          <cell r="A9">
            <v>34274</v>
          </cell>
          <cell r="B9" t="str">
            <v>3819</v>
          </cell>
          <cell r="C9" t="str">
            <v>FT</v>
          </cell>
          <cell r="D9" t="str">
            <v>Texas Gas</v>
          </cell>
          <cell r="E9">
            <v>4</v>
          </cell>
          <cell r="F9">
            <v>37195</v>
          </cell>
          <cell r="G9">
            <v>3500</v>
          </cell>
          <cell r="H9">
            <v>3500</v>
          </cell>
          <cell r="I9">
            <v>3500</v>
          </cell>
          <cell r="J9">
            <v>3500</v>
          </cell>
          <cell r="K9">
            <v>3500</v>
          </cell>
          <cell r="L9">
            <v>3500</v>
          </cell>
          <cell r="M9">
            <v>3500</v>
          </cell>
          <cell r="N9">
            <v>3500</v>
          </cell>
          <cell r="O9">
            <v>3500</v>
          </cell>
          <cell r="P9">
            <v>3500</v>
          </cell>
          <cell r="Q9">
            <v>3500</v>
          </cell>
          <cell r="R9">
            <v>3500</v>
          </cell>
          <cell r="T9">
            <v>108500</v>
          </cell>
          <cell r="U9">
            <v>98000</v>
          </cell>
          <cell r="V9">
            <v>108500</v>
          </cell>
          <cell r="W9">
            <v>105000</v>
          </cell>
          <cell r="X9">
            <v>108500</v>
          </cell>
          <cell r="Y9">
            <v>105000</v>
          </cell>
          <cell r="Z9">
            <v>108500</v>
          </cell>
          <cell r="AA9">
            <v>108500</v>
          </cell>
          <cell r="AB9">
            <v>105000</v>
          </cell>
          <cell r="AC9">
            <v>108500</v>
          </cell>
          <cell r="AD9">
            <v>105000</v>
          </cell>
          <cell r="AE9">
            <v>108500</v>
          </cell>
          <cell r="AF9">
            <v>1277500</v>
          </cell>
        </row>
        <row r="10">
          <cell r="A10">
            <v>43831</v>
          </cell>
        </row>
      </sheetData>
      <sheetData sheetId="18">
        <row r="9">
          <cell r="A9">
            <v>35370</v>
          </cell>
          <cell r="B9" t="str">
            <v>9213</v>
          </cell>
          <cell r="C9" t="str">
            <v>FT</v>
          </cell>
          <cell r="D9" t="str">
            <v>Texas Gas</v>
          </cell>
          <cell r="E9">
            <v>3</v>
          </cell>
          <cell r="F9">
            <v>35735</v>
          </cell>
          <cell r="G9">
            <v>12000</v>
          </cell>
          <cell r="H9">
            <v>12000</v>
          </cell>
          <cell r="I9">
            <v>12000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12000</v>
          </cell>
          <cell r="R9">
            <v>12000</v>
          </cell>
          <cell r="T9">
            <v>372000</v>
          </cell>
          <cell r="U9">
            <v>336000</v>
          </cell>
          <cell r="V9">
            <v>372000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360000</v>
          </cell>
          <cell r="AE9">
            <v>372000</v>
          </cell>
          <cell r="AF9">
            <v>1812000</v>
          </cell>
        </row>
        <row r="10">
          <cell r="A10">
            <v>43831</v>
          </cell>
        </row>
      </sheetData>
      <sheetData sheetId="19">
        <row r="8">
          <cell r="A8">
            <v>34274</v>
          </cell>
          <cell r="B8">
            <v>1504222</v>
          </cell>
        </row>
        <row r="9">
          <cell r="A9">
            <v>35370</v>
          </cell>
          <cell r="B9">
            <v>166841.97</v>
          </cell>
        </row>
        <row r="10">
          <cell r="A10">
            <v>36831</v>
          </cell>
          <cell r="B10">
            <v>0</v>
          </cell>
        </row>
        <row r="11">
          <cell r="A11">
            <v>54789</v>
          </cell>
        </row>
      </sheetData>
      <sheetData sheetId="20"/>
      <sheetData sheetId="21">
        <row r="10">
          <cell r="A10">
            <v>34274</v>
          </cell>
          <cell r="B10" t="str">
            <v>2546</v>
          </cell>
          <cell r="C10" t="str">
            <v>FT-G</v>
          </cell>
          <cell r="D10" t="str">
            <v>Tennessee</v>
          </cell>
          <cell r="E10" t="str">
            <v>Danville</v>
          </cell>
          <cell r="F10">
            <v>36831</v>
          </cell>
          <cell r="G10">
            <v>13529</v>
          </cell>
          <cell r="H10">
            <v>13529</v>
          </cell>
          <cell r="I10">
            <v>13529</v>
          </cell>
          <cell r="J10">
            <v>10229</v>
          </cell>
          <cell r="K10">
            <v>7236</v>
          </cell>
          <cell r="L10">
            <v>5160</v>
          </cell>
          <cell r="M10">
            <v>4703</v>
          </cell>
          <cell r="N10">
            <v>4730</v>
          </cell>
          <cell r="O10">
            <v>5259</v>
          </cell>
          <cell r="P10">
            <v>9192</v>
          </cell>
          <cell r="Q10">
            <v>13529</v>
          </cell>
          <cell r="R10">
            <v>13529</v>
          </cell>
          <cell r="T10">
            <v>114154</v>
          </cell>
        </row>
        <row r="11">
          <cell r="A11">
            <v>36557</v>
          </cell>
          <cell r="B11" t="str">
            <v>2546</v>
          </cell>
          <cell r="C11" t="str">
            <v>FT-G</v>
          </cell>
          <cell r="D11" t="str">
            <v>Tennessee</v>
          </cell>
          <cell r="E11" t="str">
            <v>Danville</v>
          </cell>
          <cell r="F11">
            <v>36831</v>
          </cell>
          <cell r="G11">
            <v>13483</v>
          </cell>
          <cell r="H11">
            <v>13483</v>
          </cell>
          <cell r="I11">
            <v>13483</v>
          </cell>
          <cell r="J11">
            <v>9887</v>
          </cell>
          <cell r="K11">
            <v>7191</v>
          </cell>
          <cell r="L11">
            <v>7191</v>
          </cell>
          <cell r="M11">
            <v>4944</v>
          </cell>
          <cell r="N11">
            <v>4944</v>
          </cell>
          <cell r="O11">
            <v>5393</v>
          </cell>
          <cell r="P11">
            <v>8989</v>
          </cell>
          <cell r="Q11">
            <v>13483</v>
          </cell>
          <cell r="R11">
            <v>13483</v>
          </cell>
          <cell r="T11">
            <v>115954</v>
          </cell>
        </row>
        <row r="12">
          <cell r="A12">
            <v>36831</v>
          </cell>
          <cell r="B12" t="str">
            <v>2546</v>
          </cell>
          <cell r="C12" t="str">
            <v>FT-G</v>
          </cell>
          <cell r="D12" t="str">
            <v>Tennessee</v>
          </cell>
          <cell r="E12" t="str">
            <v>Danville</v>
          </cell>
          <cell r="F12">
            <v>37561</v>
          </cell>
          <cell r="G12">
            <v>13483</v>
          </cell>
          <cell r="H12">
            <v>13483</v>
          </cell>
          <cell r="I12">
            <v>13483</v>
          </cell>
          <cell r="J12">
            <v>9887</v>
          </cell>
          <cell r="K12">
            <v>7191</v>
          </cell>
          <cell r="L12">
            <v>5393</v>
          </cell>
          <cell r="M12">
            <v>4944</v>
          </cell>
          <cell r="N12">
            <v>4944</v>
          </cell>
          <cell r="O12">
            <v>5393</v>
          </cell>
          <cell r="P12">
            <v>8989</v>
          </cell>
          <cell r="Q12">
            <v>13483</v>
          </cell>
          <cell r="R12">
            <v>13483</v>
          </cell>
          <cell r="T12">
            <v>114156</v>
          </cell>
        </row>
        <row r="13">
          <cell r="A13">
            <v>43831</v>
          </cell>
        </row>
      </sheetData>
      <sheetData sheetId="22">
        <row r="10">
          <cell r="A10">
            <v>34274</v>
          </cell>
          <cell r="B10" t="str">
            <v>2546</v>
          </cell>
          <cell r="C10" t="str">
            <v>FT-G</v>
          </cell>
          <cell r="D10" t="str">
            <v>Tennessee Gas</v>
          </cell>
          <cell r="E10" t="str">
            <v>Danville</v>
          </cell>
          <cell r="F10">
            <v>36831</v>
          </cell>
          <cell r="G10">
            <v>1471</v>
          </cell>
          <cell r="H10">
            <v>1471</v>
          </cell>
          <cell r="I10">
            <v>1471</v>
          </cell>
          <cell r="J10">
            <v>771</v>
          </cell>
          <cell r="K10">
            <v>764</v>
          </cell>
          <cell r="L10">
            <v>840</v>
          </cell>
          <cell r="M10">
            <v>797</v>
          </cell>
          <cell r="N10">
            <v>770</v>
          </cell>
          <cell r="O10">
            <v>741</v>
          </cell>
          <cell r="P10">
            <v>808</v>
          </cell>
          <cell r="Q10">
            <v>1471</v>
          </cell>
          <cell r="R10">
            <v>1471</v>
          </cell>
          <cell r="T10">
            <v>12846</v>
          </cell>
        </row>
        <row r="11">
          <cell r="A11">
            <v>36557</v>
          </cell>
          <cell r="B11" t="str">
            <v>2546</v>
          </cell>
          <cell r="C11" t="str">
            <v>FT-G</v>
          </cell>
          <cell r="D11" t="str">
            <v>Tennessee Gas</v>
          </cell>
          <cell r="E11" t="str">
            <v>Danville</v>
          </cell>
          <cell r="F11">
            <v>36831</v>
          </cell>
          <cell r="G11">
            <v>1517</v>
          </cell>
          <cell r="H11">
            <v>1517</v>
          </cell>
          <cell r="I11">
            <v>1517</v>
          </cell>
          <cell r="J11">
            <v>1113</v>
          </cell>
          <cell r="K11">
            <v>809</v>
          </cell>
          <cell r="L11">
            <v>809</v>
          </cell>
          <cell r="M11">
            <v>556</v>
          </cell>
          <cell r="N11">
            <v>556</v>
          </cell>
          <cell r="O11">
            <v>607</v>
          </cell>
          <cell r="P11">
            <v>1011</v>
          </cell>
          <cell r="Q11">
            <v>1517</v>
          </cell>
          <cell r="R11">
            <v>1517</v>
          </cell>
          <cell r="T11">
            <v>13046</v>
          </cell>
        </row>
        <row r="12">
          <cell r="A12">
            <v>36831</v>
          </cell>
          <cell r="B12" t="str">
            <v>2546</v>
          </cell>
          <cell r="C12" t="str">
            <v>FT-G</v>
          </cell>
          <cell r="D12" t="str">
            <v>Tennessee Gas</v>
          </cell>
          <cell r="E12" t="str">
            <v>Danville</v>
          </cell>
          <cell r="F12">
            <v>37561</v>
          </cell>
          <cell r="G12">
            <v>1517</v>
          </cell>
          <cell r="H12">
            <v>1517</v>
          </cell>
          <cell r="I12">
            <v>1517</v>
          </cell>
          <cell r="J12">
            <v>1113</v>
          </cell>
          <cell r="K12">
            <v>809</v>
          </cell>
          <cell r="L12">
            <v>607</v>
          </cell>
          <cell r="M12">
            <v>556</v>
          </cell>
          <cell r="N12">
            <v>556</v>
          </cell>
          <cell r="O12">
            <v>607</v>
          </cell>
          <cell r="P12">
            <v>1011</v>
          </cell>
          <cell r="Q12">
            <v>1517</v>
          </cell>
          <cell r="R12">
            <v>1517</v>
          </cell>
          <cell r="T12">
            <v>12844</v>
          </cell>
        </row>
        <row r="13">
          <cell r="A13">
            <v>43831</v>
          </cell>
        </row>
      </sheetData>
      <sheetData sheetId="23">
        <row r="9">
          <cell r="A9">
            <v>34274</v>
          </cell>
          <cell r="B9" t="str">
            <v>2548</v>
          </cell>
          <cell r="C9" t="str">
            <v>FT-G</v>
          </cell>
          <cell r="D9" t="str">
            <v>Tennessee Gas</v>
          </cell>
          <cell r="E9" t="str">
            <v>Lebanon</v>
          </cell>
          <cell r="F9">
            <v>36831</v>
          </cell>
          <cell r="G9">
            <v>5324</v>
          </cell>
          <cell r="H9">
            <v>5324</v>
          </cell>
          <cell r="I9">
            <v>5324</v>
          </cell>
          <cell r="J9">
            <v>5100</v>
          </cell>
          <cell r="K9">
            <v>2261</v>
          </cell>
          <cell r="L9">
            <v>1720</v>
          </cell>
          <cell r="M9">
            <v>1710</v>
          </cell>
          <cell r="N9">
            <v>1720</v>
          </cell>
          <cell r="O9">
            <v>2191</v>
          </cell>
          <cell r="P9">
            <v>3677</v>
          </cell>
          <cell r="Q9">
            <v>5324</v>
          </cell>
          <cell r="R9">
            <v>5324</v>
          </cell>
          <cell r="T9">
            <v>44999</v>
          </cell>
        </row>
        <row r="10">
          <cell r="A10">
            <v>36557</v>
          </cell>
          <cell r="B10" t="str">
            <v>2548</v>
          </cell>
          <cell r="C10" t="str">
            <v>FT-G</v>
          </cell>
          <cell r="D10" t="str">
            <v>Tennessee Gas</v>
          </cell>
          <cell r="E10" t="str">
            <v>Lebanon</v>
          </cell>
          <cell r="F10">
            <v>36831</v>
          </cell>
          <cell r="G10">
            <v>5262</v>
          </cell>
          <cell r="H10">
            <v>5262</v>
          </cell>
          <cell r="I10">
            <v>5262</v>
          </cell>
          <cell r="J10">
            <v>5014</v>
          </cell>
          <cell r="K10">
            <v>2279</v>
          </cell>
          <cell r="L10">
            <v>2279</v>
          </cell>
          <cell r="M10">
            <v>1823</v>
          </cell>
          <cell r="N10">
            <v>1823</v>
          </cell>
          <cell r="O10">
            <v>1823</v>
          </cell>
          <cell r="P10">
            <v>1823</v>
          </cell>
          <cell r="Q10">
            <v>5262</v>
          </cell>
          <cell r="R10">
            <v>5262</v>
          </cell>
          <cell r="T10">
            <v>43174</v>
          </cell>
        </row>
        <row r="11">
          <cell r="A11">
            <v>36831</v>
          </cell>
          <cell r="B11" t="str">
            <v>2548</v>
          </cell>
          <cell r="C11" t="str">
            <v>FT-G</v>
          </cell>
          <cell r="D11" t="str">
            <v>Tennessee Gas</v>
          </cell>
          <cell r="E11" t="str">
            <v>Lebanon</v>
          </cell>
          <cell r="F11">
            <v>37561</v>
          </cell>
          <cell r="G11">
            <v>5262</v>
          </cell>
          <cell r="H11">
            <v>5262</v>
          </cell>
          <cell r="I11">
            <v>5262</v>
          </cell>
          <cell r="J11">
            <v>5014</v>
          </cell>
          <cell r="K11">
            <v>2279</v>
          </cell>
          <cell r="L11">
            <v>1823</v>
          </cell>
          <cell r="M11">
            <v>1823</v>
          </cell>
          <cell r="N11">
            <v>1823</v>
          </cell>
          <cell r="O11">
            <v>2279</v>
          </cell>
          <cell r="P11">
            <v>3646</v>
          </cell>
          <cell r="Q11">
            <v>5262</v>
          </cell>
          <cell r="R11">
            <v>5262</v>
          </cell>
          <cell r="T11">
            <v>44997</v>
          </cell>
        </row>
        <row r="12">
          <cell r="A12">
            <v>43831</v>
          </cell>
        </row>
      </sheetData>
      <sheetData sheetId="24">
        <row r="9">
          <cell r="A9">
            <v>34274</v>
          </cell>
          <cell r="B9" t="str">
            <v>2548</v>
          </cell>
          <cell r="C9" t="str">
            <v>FT-G</v>
          </cell>
          <cell r="D9" t="str">
            <v>Tennessee Gas</v>
          </cell>
          <cell r="E9" t="str">
            <v>Lebanon</v>
          </cell>
          <cell r="F9">
            <v>36831</v>
          </cell>
          <cell r="G9">
            <v>448</v>
          </cell>
          <cell r="H9">
            <v>448</v>
          </cell>
          <cell r="I9">
            <v>448</v>
          </cell>
          <cell r="J9">
            <v>400</v>
          </cell>
          <cell r="K9">
            <v>239</v>
          </cell>
          <cell r="L9">
            <v>280</v>
          </cell>
          <cell r="M9">
            <v>290</v>
          </cell>
          <cell r="N9">
            <v>280</v>
          </cell>
          <cell r="O9">
            <v>309</v>
          </cell>
          <cell r="P9">
            <v>323</v>
          </cell>
          <cell r="Q9">
            <v>448</v>
          </cell>
          <cell r="R9">
            <v>448</v>
          </cell>
          <cell r="T9">
            <v>4361</v>
          </cell>
        </row>
        <row r="10">
          <cell r="A10">
            <v>36557</v>
          </cell>
          <cell r="B10" t="str">
            <v>2548</v>
          </cell>
          <cell r="C10" t="str">
            <v>FT-G</v>
          </cell>
          <cell r="D10" t="str">
            <v>Tennessee Gas</v>
          </cell>
          <cell r="E10" t="str">
            <v>Lebanon</v>
          </cell>
          <cell r="F10">
            <v>36831</v>
          </cell>
          <cell r="G10">
            <v>510</v>
          </cell>
          <cell r="H10">
            <v>510</v>
          </cell>
          <cell r="I10">
            <v>510</v>
          </cell>
          <cell r="J10">
            <v>486</v>
          </cell>
          <cell r="K10">
            <v>221</v>
          </cell>
          <cell r="L10">
            <v>221</v>
          </cell>
          <cell r="M10">
            <v>177</v>
          </cell>
          <cell r="N10">
            <v>177</v>
          </cell>
          <cell r="O10">
            <v>177</v>
          </cell>
          <cell r="P10">
            <v>177</v>
          </cell>
          <cell r="Q10">
            <v>510</v>
          </cell>
          <cell r="R10">
            <v>510</v>
          </cell>
          <cell r="T10">
            <v>4186</v>
          </cell>
        </row>
        <row r="11">
          <cell r="A11">
            <v>36831</v>
          </cell>
          <cell r="B11" t="str">
            <v>2548</v>
          </cell>
          <cell r="C11" t="str">
            <v>FT-G</v>
          </cell>
          <cell r="D11" t="str">
            <v>Tennessee Gas</v>
          </cell>
          <cell r="E11" t="str">
            <v>Lebanon</v>
          </cell>
          <cell r="F11">
            <v>37561</v>
          </cell>
          <cell r="G11">
            <v>510</v>
          </cell>
          <cell r="H11">
            <v>510</v>
          </cell>
          <cell r="I11">
            <v>510</v>
          </cell>
          <cell r="J11">
            <v>486</v>
          </cell>
          <cell r="K11">
            <v>221</v>
          </cell>
          <cell r="L11">
            <v>177</v>
          </cell>
          <cell r="M11">
            <v>177</v>
          </cell>
          <cell r="N11">
            <v>177</v>
          </cell>
          <cell r="O11">
            <v>221</v>
          </cell>
          <cell r="P11">
            <v>354</v>
          </cell>
          <cell r="Q11">
            <v>510</v>
          </cell>
          <cell r="R11">
            <v>510</v>
          </cell>
          <cell r="T11">
            <v>4363</v>
          </cell>
        </row>
        <row r="12">
          <cell r="A12">
            <v>43831</v>
          </cell>
        </row>
      </sheetData>
      <sheetData sheetId="25">
        <row r="9">
          <cell r="A9">
            <v>34274</v>
          </cell>
          <cell r="B9" t="str">
            <v>2550</v>
          </cell>
          <cell r="C9" t="str">
            <v>FT-G</v>
          </cell>
          <cell r="D9" t="str">
            <v>Tennessee Gas</v>
          </cell>
          <cell r="E9" t="str">
            <v>Campbellsville</v>
          </cell>
          <cell r="F9">
            <v>36831</v>
          </cell>
          <cell r="G9">
            <v>6361</v>
          </cell>
          <cell r="H9">
            <v>6361</v>
          </cell>
          <cell r="I9">
            <v>6361</v>
          </cell>
          <cell r="J9">
            <v>5789</v>
          </cell>
          <cell r="K9">
            <v>4523</v>
          </cell>
          <cell r="L9">
            <v>3010</v>
          </cell>
          <cell r="M9">
            <v>3004</v>
          </cell>
          <cell r="N9">
            <v>3010</v>
          </cell>
          <cell r="O9">
            <v>4004</v>
          </cell>
          <cell r="P9">
            <v>4596</v>
          </cell>
          <cell r="Q9">
            <v>6361</v>
          </cell>
          <cell r="R9">
            <v>6361</v>
          </cell>
          <cell r="T9">
            <v>59741</v>
          </cell>
        </row>
        <row r="10">
          <cell r="A10">
            <v>36557</v>
          </cell>
          <cell r="B10" t="str">
            <v>2550</v>
          </cell>
          <cell r="C10" t="str">
            <v>FT-G</v>
          </cell>
          <cell r="D10" t="str">
            <v>Tennessee Gas</v>
          </cell>
          <cell r="E10" t="str">
            <v>Campbellsville</v>
          </cell>
          <cell r="F10">
            <v>36831</v>
          </cell>
          <cell r="G10">
            <v>6255</v>
          </cell>
          <cell r="H10">
            <v>6255</v>
          </cell>
          <cell r="I10">
            <v>6255</v>
          </cell>
          <cell r="J10">
            <v>5657</v>
          </cell>
          <cell r="K10">
            <v>4562</v>
          </cell>
          <cell r="L10">
            <v>4562</v>
          </cell>
          <cell r="M10">
            <v>3193</v>
          </cell>
          <cell r="N10">
            <v>3193</v>
          </cell>
          <cell r="O10">
            <v>4106</v>
          </cell>
          <cell r="P10">
            <v>4562</v>
          </cell>
          <cell r="Q10">
            <v>6255</v>
          </cell>
          <cell r="R10">
            <v>6255</v>
          </cell>
          <cell r="T10">
            <v>61110</v>
          </cell>
        </row>
        <row r="11">
          <cell r="A11">
            <v>36831</v>
          </cell>
          <cell r="B11" t="str">
            <v>2550</v>
          </cell>
          <cell r="C11" t="str">
            <v>FT-G</v>
          </cell>
          <cell r="D11" t="str">
            <v>Tennessee Gas</v>
          </cell>
          <cell r="E11" t="str">
            <v>Campbellsville</v>
          </cell>
          <cell r="F11">
            <v>37561</v>
          </cell>
          <cell r="G11">
            <v>6255</v>
          </cell>
          <cell r="H11">
            <v>6255</v>
          </cell>
          <cell r="I11">
            <v>6255</v>
          </cell>
          <cell r="J11">
            <v>5657</v>
          </cell>
          <cell r="K11">
            <v>4562</v>
          </cell>
          <cell r="L11">
            <v>3193</v>
          </cell>
          <cell r="M11">
            <v>3193</v>
          </cell>
          <cell r="N11">
            <v>3193</v>
          </cell>
          <cell r="O11">
            <v>4106</v>
          </cell>
          <cell r="P11">
            <v>4562</v>
          </cell>
          <cell r="Q11">
            <v>6255</v>
          </cell>
          <cell r="R11">
            <v>6255</v>
          </cell>
          <cell r="T11">
            <v>59741</v>
          </cell>
        </row>
        <row r="12">
          <cell r="A12">
            <v>43831</v>
          </cell>
        </row>
      </sheetData>
      <sheetData sheetId="26">
        <row r="9">
          <cell r="A9">
            <v>34274</v>
          </cell>
          <cell r="B9" t="str">
            <v>2550</v>
          </cell>
          <cell r="C9" t="str">
            <v>FT-G</v>
          </cell>
          <cell r="D9" t="str">
            <v>Tennessee Gas</v>
          </cell>
          <cell r="E9" t="str">
            <v>Campbellsville</v>
          </cell>
          <cell r="F9">
            <v>36831</v>
          </cell>
          <cell r="G9">
            <v>495</v>
          </cell>
          <cell r="H9">
            <v>495</v>
          </cell>
          <cell r="I9">
            <v>495</v>
          </cell>
          <cell r="J9">
            <v>411</v>
          </cell>
          <cell r="K9">
            <v>477</v>
          </cell>
          <cell r="L9">
            <v>490</v>
          </cell>
          <cell r="M9">
            <v>496</v>
          </cell>
          <cell r="N9">
            <v>490</v>
          </cell>
          <cell r="O9">
            <v>496</v>
          </cell>
          <cell r="P9">
            <v>404</v>
          </cell>
          <cell r="Q9">
            <v>495</v>
          </cell>
          <cell r="R9">
            <v>495</v>
          </cell>
          <cell r="T9">
            <v>5739</v>
          </cell>
        </row>
        <row r="10">
          <cell r="A10">
            <v>36557</v>
          </cell>
          <cell r="B10" t="str">
            <v>2550</v>
          </cell>
          <cell r="C10" t="str">
            <v>FT-G</v>
          </cell>
          <cell r="D10" t="str">
            <v>Tennessee Gas</v>
          </cell>
          <cell r="E10" t="str">
            <v>Campbellsville</v>
          </cell>
          <cell r="F10">
            <v>36831</v>
          </cell>
          <cell r="G10">
            <v>601</v>
          </cell>
          <cell r="H10">
            <v>601</v>
          </cell>
          <cell r="I10">
            <v>601</v>
          </cell>
          <cell r="J10">
            <v>543</v>
          </cell>
          <cell r="K10">
            <v>438</v>
          </cell>
          <cell r="L10">
            <v>438</v>
          </cell>
          <cell r="M10">
            <v>307</v>
          </cell>
          <cell r="N10">
            <v>307</v>
          </cell>
          <cell r="O10">
            <v>394</v>
          </cell>
          <cell r="P10">
            <v>438</v>
          </cell>
          <cell r="Q10">
            <v>601</v>
          </cell>
          <cell r="R10">
            <v>601</v>
          </cell>
          <cell r="T10">
            <v>5870</v>
          </cell>
        </row>
        <row r="11">
          <cell r="A11">
            <v>36831</v>
          </cell>
          <cell r="B11" t="str">
            <v>2550</v>
          </cell>
          <cell r="C11" t="str">
            <v>FT-G</v>
          </cell>
          <cell r="D11" t="str">
            <v>Tennessee Gas</v>
          </cell>
          <cell r="E11" t="str">
            <v>Campbellsville</v>
          </cell>
          <cell r="F11">
            <v>37561</v>
          </cell>
          <cell r="G11">
            <v>601</v>
          </cell>
          <cell r="H11">
            <v>601</v>
          </cell>
          <cell r="I11">
            <v>601</v>
          </cell>
          <cell r="J11">
            <v>543</v>
          </cell>
          <cell r="K11">
            <v>438</v>
          </cell>
          <cell r="L11">
            <v>307</v>
          </cell>
          <cell r="M11">
            <v>307</v>
          </cell>
          <cell r="N11">
            <v>307</v>
          </cell>
          <cell r="O11">
            <v>394</v>
          </cell>
          <cell r="P11">
            <v>438</v>
          </cell>
          <cell r="Q11">
            <v>601</v>
          </cell>
          <cell r="R11">
            <v>601</v>
          </cell>
          <cell r="T11">
            <v>5739</v>
          </cell>
        </row>
        <row r="12">
          <cell r="A12">
            <v>43831</v>
          </cell>
        </row>
      </sheetData>
      <sheetData sheetId="27">
        <row r="9">
          <cell r="A9">
            <v>34274</v>
          </cell>
          <cell r="B9" t="str">
            <v>2551</v>
          </cell>
          <cell r="C9" t="str">
            <v>FT-G</v>
          </cell>
          <cell r="D9" t="str">
            <v>Tennessee Gas</v>
          </cell>
          <cell r="E9" t="str">
            <v>Harrodsburg</v>
          </cell>
          <cell r="F9">
            <v>36831</v>
          </cell>
          <cell r="G9">
            <v>5121</v>
          </cell>
          <cell r="H9">
            <v>5121</v>
          </cell>
          <cell r="I9">
            <v>5121</v>
          </cell>
          <cell r="J9">
            <v>4625</v>
          </cell>
          <cell r="K9">
            <v>2713</v>
          </cell>
          <cell r="L9">
            <v>1720</v>
          </cell>
          <cell r="M9">
            <v>1710</v>
          </cell>
          <cell r="N9">
            <v>1720</v>
          </cell>
          <cell r="O9">
            <v>2753</v>
          </cell>
          <cell r="P9">
            <v>4213</v>
          </cell>
          <cell r="Q9">
            <v>5121</v>
          </cell>
          <cell r="R9">
            <v>5121</v>
          </cell>
          <cell r="T9">
            <v>45059</v>
          </cell>
        </row>
        <row r="10">
          <cell r="A10">
            <v>36557</v>
          </cell>
          <cell r="B10" t="str">
            <v>2551</v>
          </cell>
          <cell r="C10" t="str">
            <v>FT-G</v>
          </cell>
          <cell r="D10" t="str">
            <v>Tennessee Gas</v>
          </cell>
          <cell r="E10" t="str">
            <v>Harrodsburg</v>
          </cell>
          <cell r="F10">
            <v>36831</v>
          </cell>
          <cell r="G10">
            <v>5098</v>
          </cell>
          <cell r="H10">
            <v>5098</v>
          </cell>
          <cell r="I10">
            <v>5098</v>
          </cell>
          <cell r="J10">
            <v>4551</v>
          </cell>
          <cell r="K10">
            <v>2731</v>
          </cell>
          <cell r="L10">
            <v>2731</v>
          </cell>
          <cell r="M10">
            <v>1820</v>
          </cell>
          <cell r="N10">
            <v>1820</v>
          </cell>
          <cell r="O10">
            <v>1820</v>
          </cell>
          <cell r="P10">
            <v>1820</v>
          </cell>
          <cell r="Q10">
            <v>5098</v>
          </cell>
          <cell r="R10">
            <v>5098</v>
          </cell>
          <cell r="T10">
            <v>42783</v>
          </cell>
        </row>
        <row r="11">
          <cell r="A11">
            <v>36831</v>
          </cell>
          <cell r="B11" t="str">
            <v>2551</v>
          </cell>
          <cell r="C11" t="str">
            <v>FT-G</v>
          </cell>
          <cell r="D11" t="str">
            <v>Tennessee Gas</v>
          </cell>
          <cell r="E11" t="str">
            <v>Harrodsburg</v>
          </cell>
          <cell r="F11">
            <v>37561</v>
          </cell>
          <cell r="G11">
            <v>5098</v>
          </cell>
          <cell r="H11">
            <v>5098</v>
          </cell>
          <cell r="I11">
            <v>5098</v>
          </cell>
          <cell r="J11">
            <v>4551</v>
          </cell>
          <cell r="K11">
            <v>2731</v>
          </cell>
          <cell r="L11">
            <v>1821</v>
          </cell>
          <cell r="M11">
            <v>1820</v>
          </cell>
          <cell r="N11">
            <v>1820</v>
          </cell>
          <cell r="O11">
            <v>2730</v>
          </cell>
          <cell r="P11">
            <v>4095</v>
          </cell>
          <cell r="Q11">
            <v>5098</v>
          </cell>
          <cell r="R11">
            <v>5098</v>
          </cell>
          <cell r="T11">
            <v>45058</v>
          </cell>
        </row>
        <row r="12">
          <cell r="A12">
            <v>43831</v>
          </cell>
        </row>
      </sheetData>
      <sheetData sheetId="28">
        <row r="9">
          <cell r="A9">
            <v>34274</v>
          </cell>
          <cell r="B9" t="str">
            <v>2551.1</v>
          </cell>
          <cell r="C9" t="str">
            <v>FT-G</v>
          </cell>
          <cell r="D9" t="str">
            <v>Tennessee Gas</v>
          </cell>
          <cell r="E9" t="str">
            <v>Harrodsburg</v>
          </cell>
          <cell r="F9">
            <v>36831</v>
          </cell>
          <cell r="G9">
            <v>480</v>
          </cell>
          <cell r="H9">
            <v>480</v>
          </cell>
          <cell r="I9">
            <v>480</v>
          </cell>
          <cell r="J9">
            <v>375</v>
          </cell>
          <cell r="K9">
            <v>287</v>
          </cell>
          <cell r="L9">
            <v>280</v>
          </cell>
          <cell r="M9">
            <v>290</v>
          </cell>
          <cell r="N9">
            <v>280</v>
          </cell>
          <cell r="O9">
            <v>247</v>
          </cell>
          <cell r="P9">
            <v>287</v>
          </cell>
          <cell r="Q9">
            <v>480</v>
          </cell>
          <cell r="R9">
            <v>480</v>
          </cell>
          <cell r="T9">
            <v>4446</v>
          </cell>
        </row>
        <row r="10">
          <cell r="A10">
            <v>36557</v>
          </cell>
          <cell r="B10" t="str">
            <v>2551.1</v>
          </cell>
          <cell r="C10" t="str">
            <v>FT-G</v>
          </cell>
          <cell r="D10" t="str">
            <v>Tennessee Gas</v>
          </cell>
          <cell r="E10" t="str">
            <v>Harrodsburg</v>
          </cell>
          <cell r="F10">
            <v>36831</v>
          </cell>
          <cell r="G10">
            <v>503</v>
          </cell>
          <cell r="H10">
            <v>503</v>
          </cell>
          <cell r="I10">
            <v>503</v>
          </cell>
          <cell r="J10">
            <v>449</v>
          </cell>
          <cell r="K10">
            <v>269</v>
          </cell>
          <cell r="L10">
            <v>269</v>
          </cell>
          <cell r="M10">
            <v>180</v>
          </cell>
          <cell r="N10">
            <v>180</v>
          </cell>
          <cell r="O10">
            <v>180</v>
          </cell>
          <cell r="P10">
            <v>180</v>
          </cell>
          <cell r="Q10">
            <v>503</v>
          </cell>
          <cell r="R10">
            <v>503</v>
          </cell>
          <cell r="T10">
            <v>4222</v>
          </cell>
        </row>
        <row r="11">
          <cell r="A11">
            <v>36831</v>
          </cell>
          <cell r="B11" t="str">
            <v>2551.1</v>
          </cell>
          <cell r="C11" t="str">
            <v>FT-G</v>
          </cell>
          <cell r="D11" t="str">
            <v>Tennessee Gas</v>
          </cell>
          <cell r="E11" t="str">
            <v>Harrodsburg</v>
          </cell>
          <cell r="F11">
            <v>37561</v>
          </cell>
          <cell r="G11">
            <v>503</v>
          </cell>
          <cell r="H11">
            <v>503</v>
          </cell>
          <cell r="I11">
            <v>503</v>
          </cell>
          <cell r="J11">
            <v>449</v>
          </cell>
          <cell r="K11">
            <v>269</v>
          </cell>
          <cell r="L11">
            <v>179</v>
          </cell>
          <cell r="M11">
            <v>180</v>
          </cell>
          <cell r="N11">
            <v>180</v>
          </cell>
          <cell r="O11">
            <v>270</v>
          </cell>
          <cell r="P11">
            <v>405</v>
          </cell>
          <cell r="Q11">
            <v>503</v>
          </cell>
          <cell r="R11">
            <v>503</v>
          </cell>
          <cell r="T11">
            <v>4447</v>
          </cell>
        </row>
        <row r="12">
          <cell r="A12">
            <v>43831</v>
          </cell>
        </row>
      </sheetData>
      <sheetData sheetId="29">
        <row r="9">
          <cell r="A9">
            <v>34274</v>
          </cell>
          <cell r="B9" t="str">
            <v>2385</v>
          </cell>
          <cell r="C9" t="str">
            <v>FT-GS</v>
          </cell>
          <cell r="D9" t="str">
            <v>Tennessee Gas</v>
          </cell>
          <cell r="E9" t="str">
            <v>Greensburg</v>
          </cell>
          <cell r="F9">
            <v>36831</v>
          </cell>
          <cell r="G9">
            <v>8282</v>
          </cell>
          <cell r="H9">
            <v>8282</v>
          </cell>
          <cell r="I9">
            <v>8282</v>
          </cell>
          <cell r="J9">
            <v>8282</v>
          </cell>
          <cell r="K9">
            <v>8282</v>
          </cell>
          <cell r="L9">
            <v>8282</v>
          </cell>
          <cell r="M9">
            <v>8282</v>
          </cell>
          <cell r="N9">
            <v>8282</v>
          </cell>
          <cell r="O9">
            <v>8282</v>
          </cell>
          <cell r="P9">
            <v>8282</v>
          </cell>
          <cell r="Q9">
            <v>8282</v>
          </cell>
          <cell r="R9">
            <v>8282</v>
          </cell>
          <cell r="T9">
            <v>99384</v>
          </cell>
        </row>
        <row r="10">
          <cell r="A10">
            <v>43831</v>
          </cell>
        </row>
      </sheetData>
      <sheetData sheetId="30"/>
      <sheetData sheetId="31">
        <row r="10">
          <cell r="A10">
            <v>35370</v>
          </cell>
          <cell r="B10" t="str">
            <v>014573</v>
          </cell>
          <cell r="C10" t="str">
            <v>T-FTS</v>
          </cell>
          <cell r="D10" t="str">
            <v>Trunkline Gas</v>
          </cell>
          <cell r="E10" t="str">
            <v>Paducah</v>
          </cell>
          <cell r="F10">
            <v>35703</v>
          </cell>
          <cell r="G10">
            <v>8000</v>
          </cell>
          <cell r="H10">
            <v>8000</v>
          </cell>
          <cell r="I10">
            <v>8000</v>
          </cell>
          <cell r="J10">
            <v>8000</v>
          </cell>
          <cell r="K10">
            <v>2200</v>
          </cell>
          <cell r="L10">
            <v>2200</v>
          </cell>
          <cell r="M10">
            <v>2200</v>
          </cell>
          <cell r="N10">
            <v>2200</v>
          </cell>
          <cell r="O10">
            <v>2200</v>
          </cell>
          <cell r="P10">
            <v>8000</v>
          </cell>
          <cell r="Q10">
            <v>8000</v>
          </cell>
          <cell r="R10">
            <v>8000</v>
          </cell>
          <cell r="T10">
            <v>67000</v>
          </cell>
        </row>
        <row r="11">
          <cell r="A11">
            <v>35704</v>
          </cell>
          <cell r="B11" t="str">
            <v>014573</v>
          </cell>
          <cell r="C11" t="str">
            <v>T-FTS</v>
          </cell>
          <cell r="D11" t="str">
            <v>Trunkline Gas</v>
          </cell>
          <cell r="E11" t="str">
            <v>Paducah</v>
          </cell>
          <cell r="F11">
            <v>36068</v>
          </cell>
          <cell r="G11">
            <v>8000</v>
          </cell>
          <cell r="H11">
            <v>8000</v>
          </cell>
          <cell r="I11">
            <v>8000</v>
          </cell>
          <cell r="J11">
            <v>8000</v>
          </cell>
          <cell r="K11">
            <v>2200</v>
          </cell>
          <cell r="L11">
            <v>2200</v>
          </cell>
          <cell r="M11">
            <v>2200</v>
          </cell>
          <cell r="N11">
            <v>2200</v>
          </cell>
          <cell r="O11">
            <v>2200</v>
          </cell>
          <cell r="P11">
            <v>8000</v>
          </cell>
          <cell r="Q11">
            <v>8000</v>
          </cell>
          <cell r="R11">
            <v>8000</v>
          </cell>
          <cell r="T11">
            <v>67000</v>
          </cell>
        </row>
        <row r="12">
          <cell r="A12">
            <v>36069</v>
          </cell>
          <cell r="B12" t="str">
            <v>014573</v>
          </cell>
          <cell r="C12" t="str">
            <v>T-FTS</v>
          </cell>
          <cell r="D12" t="str">
            <v>Trunkline Gas</v>
          </cell>
          <cell r="E12" t="str">
            <v>Paducah</v>
          </cell>
          <cell r="F12">
            <v>36433</v>
          </cell>
          <cell r="G12">
            <v>8000</v>
          </cell>
          <cell r="H12">
            <v>8000</v>
          </cell>
          <cell r="I12">
            <v>8000</v>
          </cell>
          <cell r="J12">
            <v>8000</v>
          </cell>
          <cell r="K12">
            <v>2200</v>
          </cell>
          <cell r="L12">
            <v>2200</v>
          </cell>
          <cell r="M12">
            <v>2200</v>
          </cell>
          <cell r="N12">
            <v>2200</v>
          </cell>
          <cell r="O12">
            <v>2200</v>
          </cell>
          <cell r="P12">
            <v>8000</v>
          </cell>
          <cell r="Q12">
            <v>8000</v>
          </cell>
          <cell r="R12">
            <v>8000</v>
          </cell>
          <cell r="T12">
            <v>67000</v>
          </cell>
        </row>
        <row r="13">
          <cell r="A13">
            <v>36434</v>
          </cell>
          <cell r="B13" t="str">
            <v>014573</v>
          </cell>
          <cell r="C13" t="str">
            <v>T-FTS</v>
          </cell>
          <cell r="D13" t="str">
            <v>Trunkline Gas</v>
          </cell>
          <cell r="E13" t="str">
            <v>Paducah</v>
          </cell>
          <cell r="F13">
            <v>36464</v>
          </cell>
          <cell r="G13">
            <v>8000</v>
          </cell>
          <cell r="H13">
            <v>8000</v>
          </cell>
          <cell r="I13">
            <v>8000</v>
          </cell>
          <cell r="J13">
            <v>8000</v>
          </cell>
          <cell r="K13">
            <v>2200</v>
          </cell>
          <cell r="L13">
            <v>2200</v>
          </cell>
          <cell r="M13">
            <v>2200</v>
          </cell>
          <cell r="N13">
            <v>2200</v>
          </cell>
          <cell r="O13">
            <v>2200</v>
          </cell>
          <cell r="P13">
            <v>8000</v>
          </cell>
          <cell r="Q13">
            <v>8000</v>
          </cell>
          <cell r="R13">
            <v>8000</v>
          </cell>
          <cell r="T13">
            <v>67000</v>
          </cell>
        </row>
        <row r="14">
          <cell r="A14">
            <v>36465</v>
          </cell>
          <cell r="B14" t="str">
            <v>014573</v>
          </cell>
          <cell r="C14" t="str">
            <v>T-FTS</v>
          </cell>
          <cell r="D14" t="str">
            <v>Trunkline Gas</v>
          </cell>
          <cell r="E14" t="str">
            <v>Paducah</v>
          </cell>
          <cell r="F14">
            <v>36799</v>
          </cell>
          <cell r="G14">
            <v>11000</v>
          </cell>
          <cell r="H14">
            <v>11000</v>
          </cell>
          <cell r="I14">
            <v>11000</v>
          </cell>
          <cell r="J14">
            <v>11000</v>
          </cell>
          <cell r="K14">
            <v>3025</v>
          </cell>
          <cell r="L14">
            <v>3025</v>
          </cell>
          <cell r="M14">
            <v>3025</v>
          </cell>
          <cell r="N14">
            <v>3025</v>
          </cell>
          <cell r="O14">
            <v>3025</v>
          </cell>
          <cell r="P14">
            <v>11000</v>
          </cell>
          <cell r="Q14">
            <v>11000</v>
          </cell>
          <cell r="R14">
            <v>11000</v>
          </cell>
          <cell r="T14">
            <v>92125</v>
          </cell>
        </row>
        <row r="15">
          <cell r="A15">
            <v>36800</v>
          </cell>
          <cell r="B15" t="str">
            <v>014573</v>
          </cell>
          <cell r="C15" t="str">
            <v>T-FTS</v>
          </cell>
          <cell r="D15" t="str">
            <v>Trunkline Gas</v>
          </cell>
          <cell r="E15" t="str">
            <v>Paducah</v>
          </cell>
          <cell r="F15">
            <v>37164</v>
          </cell>
          <cell r="G15">
            <v>11000</v>
          </cell>
          <cell r="H15">
            <v>11000</v>
          </cell>
          <cell r="I15">
            <v>11000</v>
          </cell>
          <cell r="J15">
            <v>11000</v>
          </cell>
          <cell r="K15">
            <v>3025</v>
          </cell>
          <cell r="L15">
            <v>3025</v>
          </cell>
          <cell r="M15">
            <v>3025</v>
          </cell>
          <cell r="N15">
            <v>3025</v>
          </cell>
          <cell r="O15">
            <v>3025</v>
          </cell>
          <cell r="P15">
            <v>11000</v>
          </cell>
          <cell r="Q15">
            <v>11000</v>
          </cell>
          <cell r="R15">
            <v>11000</v>
          </cell>
          <cell r="T15">
            <v>92125</v>
          </cell>
        </row>
        <row r="16">
          <cell r="A16">
            <v>37165</v>
          </cell>
          <cell r="B16" t="str">
            <v>014573</v>
          </cell>
          <cell r="C16" t="str">
            <v>T-FTS</v>
          </cell>
          <cell r="D16" t="str">
            <v>Trunkline Gas</v>
          </cell>
          <cell r="E16" t="str">
            <v>Paducah</v>
          </cell>
          <cell r="F16">
            <v>37195</v>
          </cell>
          <cell r="G16">
            <v>11000</v>
          </cell>
          <cell r="H16">
            <v>11000</v>
          </cell>
          <cell r="I16">
            <v>11000</v>
          </cell>
          <cell r="J16">
            <v>11000</v>
          </cell>
          <cell r="K16">
            <v>3025</v>
          </cell>
          <cell r="L16">
            <v>3025</v>
          </cell>
          <cell r="M16">
            <v>3025</v>
          </cell>
          <cell r="N16">
            <v>3025</v>
          </cell>
          <cell r="O16">
            <v>3025</v>
          </cell>
          <cell r="P16">
            <v>11000</v>
          </cell>
          <cell r="Q16">
            <v>11000</v>
          </cell>
          <cell r="R16">
            <v>11000</v>
          </cell>
          <cell r="T16">
            <v>92125</v>
          </cell>
        </row>
        <row r="17">
          <cell r="A17">
            <v>37926</v>
          </cell>
          <cell r="B17" t="str">
            <v>014573</v>
          </cell>
          <cell r="C17" t="str">
            <v>T-FTS</v>
          </cell>
          <cell r="D17" t="str">
            <v>Trunkline Gas</v>
          </cell>
          <cell r="E17" t="str">
            <v>Paducah</v>
          </cell>
          <cell r="G17">
            <v>8000</v>
          </cell>
          <cell r="H17">
            <v>8000</v>
          </cell>
          <cell r="I17">
            <v>8000</v>
          </cell>
          <cell r="J17">
            <v>8000</v>
          </cell>
          <cell r="K17">
            <v>2200</v>
          </cell>
          <cell r="L17">
            <v>2200</v>
          </cell>
          <cell r="M17">
            <v>2200</v>
          </cell>
          <cell r="N17">
            <v>2200</v>
          </cell>
          <cell r="O17">
            <v>2200</v>
          </cell>
          <cell r="P17">
            <v>8000</v>
          </cell>
          <cell r="Q17">
            <v>8000</v>
          </cell>
          <cell r="R17">
            <v>8000</v>
          </cell>
          <cell r="T17">
            <v>67000</v>
          </cell>
        </row>
        <row r="18">
          <cell r="A18">
            <v>43831</v>
          </cell>
        </row>
      </sheetData>
      <sheetData sheetId="32">
        <row r="8">
          <cell r="A8">
            <v>35370</v>
          </cell>
          <cell r="B8">
            <v>0.25800000000000001</v>
          </cell>
          <cell r="C8">
            <v>0.26</v>
          </cell>
          <cell r="D8">
            <v>248000</v>
          </cell>
          <cell r="E8">
            <v>224000</v>
          </cell>
          <cell r="F8">
            <v>248000</v>
          </cell>
          <cell r="G8">
            <v>240000</v>
          </cell>
          <cell r="H8">
            <v>68200</v>
          </cell>
          <cell r="I8">
            <v>66000</v>
          </cell>
          <cell r="J8">
            <v>68200</v>
          </cell>
          <cell r="K8">
            <v>68200</v>
          </cell>
          <cell r="L8">
            <v>66000</v>
          </cell>
          <cell r="M8">
            <v>248000</v>
          </cell>
          <cell r="N8">
            <v>240000</v>
          </cell>
          <cell r="O8">
            <v>248000</v>
          </cell>
          <cell r="P8">
            <v>2032600</v>
          </cell>
          <cell r="Q8">
            <v>562310.80000000005</v>
          </cell>
        </row>
        <row r="9">
          <cell r="A9">
            <v>36557</v>
          </cell>
          <cell r="B9">
            <v>0.26790000000000003</v>
          </cell>
          <cell r="C9">
            <v>0.23</v>
          </cell>
          <cell r="D9">
            <v>248000</v>
          </cell>
          <cell r="E9">
            <v>224000</v>
          </cell>
          <cell r="F9">
            <v>248000</v>
          </cell>
          <cell r="G9">
            <v>240000</v>
          </cell>
          <cell r="H9">
            <v>68200</v>
          </cell>
          <cell r="I9">
            <v>66000</v>
          </cell>
          <cell r="J9">
            <v>68200</v>
          </cell>
          <cell r="K9">
            <v>68200</v>
          </cell>
          <cell r="L9">
            <v>66000</v>
          </cell>
          <cell r="M9">
            <v>248000</v>
          </cell>
          <cell r="N9">
            <v>240000</v>
          </cell>
          <cell r="O9">
            <v>248000</v>
          </cell>
          <cell r="P9">
            <v>2032600</v>
          </cell>
          <cell r="Q9">
            <v>580423.54</v>
          </cell>
        </row>
        <row r="10">
          <cell r="A10">
            <v>36831</v>
          </cell>
          <cell r="B10">
            <v>0.26790000000000003</v>
          </cell>
          <cell r="C10">
            <v>0.2</v>
          </cell>
          <cell r="D10">
            <v>248000</v>
          </cell>
          <cell r="E10">
            <v>224000</v>
          </cell>
          <cell r="F10">
            <v>248000</v>
          </cell>
          <cell r="G10">
            <v>240000</v>
          </cell>
          <cell r="H10">
            <v>68200</v>
          </cell>
          <cell r="I10">
            <v>66000</v>
          </cell>
          <cell r="J10">
            <v>68200</v>
          </cell>
          <cell r="K10">
            <v>68200</v>
          </cell>
          <cell r="L10">
            <v>66000</v>
          </cell>
          <cell r="M10">
            <v>248000</v>
          </cell>
          <cell r="N10">
            <v>240000</v>
          </cell>
          <cell r="O10">
            <v>248000</v>
          </cell>
          <cell r="P10">
            <v>2032600</v>
          </cell>
          <cell r="Q10">
            <v>557933.54</v>
          </cell>
        </row>
        <row r="11">
          <cell r="A11">
            <v>54789</v>
          </cell>
        </row>
      </sheetData>
      <sheetData sheetId="33"/>
      <sheetData sheetId="34">
        <row r="1">
          <cell r="A1" t="str">
            <v>Trunkline Gas Rates</v>
          </cell>
        </row>
        <row r="9">
          <cell r="A9">
            <v>35339</v>
          </cell>
          <cell r="B9">
            <v>2.5100000000000001E-2</v>
          </cell>
          <cell r="D9">
            <v>1.9E-3</v>
          </cell>
          <cell r="E9">
            <v>8.8000000000000005E-3</v>
          </cell>
        </row>
        <row r="10">
          <cell r="A10">
            <v>35370</v>
          </cell>
          <cell r="B10">
            <v>2.5100000000000001E-2</v>
          </cell>
          <cell r="D10">
            <v>1.9E-3</v>
          </cell>
          <cell r="E10">
            <v>8.8000000000000005E-3</v>
          </cell>
        </row>
        <row r="11">
          <cell r="A11">
            <v>35521</v>
          </cell>
          <cell r="B11">
            <v>2.5100000000000001E-2</v>
          </cell>
          <cell r="D11">
            <v>1.9E-3</v>
          </cell>
          <cell r="E11">
            <v>8.8000000000000005E-3</v>
          </cell>
          <cell r="F11">
            <v>1.18E-2</v>
          </cell>
        </row>
        <row r="12">
          <cell r="A12">
            <v>36465</v>
          </cell>
          <cell r="B12">
            <v>2.5099999999999997E-2</v>
          </cell>
          <cell r="D12">
            <v>2.2000000000000001E-3</v>
          </cell>
          <cell r="E12">
            <v>7.3000000000000001E-3</v>
          </cell>
          <cell r="F12">
            <v>9.7999999999999997E-3</v>
          </cell>
        </row>
        <row r="13">
          <cell r="A13">
            <v>36831</v>
          </cell>
          <cell r="B13">
            <v>2.5099999999999997E-2</v>
          </cell>
          <cell r="D13">
            <v>2.2000000000000001E-3</v>
          </cell>
          <cell r="E13">
            <v>7.1999999999999998E-3</v>
          </cell>
          <cell r="F13">
            <v>7.6E-3</v>
          </cell>
        </row>
        <row r="14">
          <cell r="A14">
            <v>37043</v>
          </cell>
          <cell r="B14">
            <v>2.5099999999999997E-2</v>
          </cell>
          <cell r="D14">
            <v>2.2000000000000001E-3</v>
          </cell>
          <cell r="E14">
            <v>7.0000000000000001E-3</v>
          </cell>
          <cell r="F14">
            <v>8.2000000000000007E-3</v>
          </cell>
        </row>
        <row r="15">
          <cell r="A15">
            <v>37196</v>
          </cell>
          <cell r="B15">
            <v>2.1299999999999999E-2</v>
          </cell>
          <cell r="D15">
            <v>2.2000000000000001E-3</v>
          </cell>
          <cell r="E15">
            <v>7.0000000000000001E-3</v>
          </cell>
          <cell r="F15">
            <v>8.2000000000000007E-3</v>
          </cell>
        </row>
        <row r="16">
          <cell r="A16">
            <v>37561</v>
          </cell>
          <cell r="B16">
            <v>2.1299999999999999E-2</v>
          </cell>
          <cell r="D16">
            <v>2.0999999999999999E-3</v>
          </cell>
          <cell r="E16">
            <v>5.4999999999999997E-3</v>
          </cell>
          <cell r="F16">
            <v>1.12E-2</v>
          </cell>
        </row>
        <row r="17">
          <cell r="A17">
            <v>37834</v>
          </cell>
          <cell r="B17">
            <v>2.1299999999999999E-2</v>
          </cell>
          <cell r="D17">
            <v>2.0999999999999999E-3</v>
          </cell>
          <cell r="E17">
            <v>4.0000000000000001E-3</v>
          </cell>
          <cell r="F17">
            <v>1.2800000000000001E-2</v>
          </cell>
        </row>
        <row r="18">
          <cell r="A18">
            <v>37926</v>
          </cell>
          <cell r="B18">
            <v>2.1299999999999999E-2</v>
          </cell>
          <cell r="D18">
            <v>2.0999999999999999E-3</v>
          </cell>
          <cell r="E18">
            <v>4.0000000000000001E-3</v>
          </cell>
          <cell r="F18">
            <v>1.32E-2</v>
          </cell>
        </row>
        <row r="19">
          <cell r="A19">
            <v>38108</v>
          </cell>
          <cell r="B19">
            <v>2.1299999999999999E-2</v>
          </cell>
          <cell r="D19">
            <v>2.0999999999999999E-3</v>
          </cell>
          <cell r="E19">
            <v>4.0000000000000001E-3</v>
          </cell>
          <cell r="F19">
            <v>1.11E-2</v>
          </cell>
        </row>
        <row r="20">
          <cell r="A20">
            <v>38200</v>
          </cell>
          <cell r="B20">
            <v>2.1299999999999999E-2</v>
          </cell>
          <cell r="D20">
            <v>2.0999999999999999E-3</v>
          </cell>
          <cell r="E20">
            <v>0</v>
          </cell>
          <cell r="F20">
            <v>1.11E-2</v>
          </cell>
        </row>
        <row r="21">
          <cell r="A21">
            <v>38384</v>
          </cell>
          <cell r="B21">
            <v>2.1299999999999999E-2</v>
          </cell>
          <cell r="D21">
            <v>1.9E-3</v>
          </cell>
          <cell r="E21">
            <v>0</v>
          </cell>
          <cell r="F21">
            <v>1.11E-2</v>
          </cell>
        </row>
        <row r="22">
          <cell r="A22">
            <v>39114</v>
          </cell>
          <cell r="B22">
            <v>2.1299999999999999E-2</v>
          </cell>
          <cell r="D22">
            <v>1.6000000000000001E-3</v>
          </cell>
          <cell r="E22">
            <v>0</v>
          </cell>
          <cell r="F22">
            <v>1.2999999999999999E-3</v>
          </cell>
        </row>
        <row r="23">
          <cell r="A23">
            <v>54789</v>
          </cell>
        </row>
      </sheetData>
      <sheetData sheetId="35"/>
      <sheetData sheetId="36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1.0213000000000001</v>
          </cell>
          <cell r="E8">
            <v>8.2000000000000007E-3</v>
          </cell>
          <cell r="F8">
            <v>0.13819999999999999</v>
          </cell>
          <cell r="G8">
            <v>3.4331</v>
          </cell>
          <cell r="H8">
            <v>2.86E-2</v>
          </cell>
          <cell r="I8">
            <v>-0.26279999999999998</v>
          </cell>
          <cell r="K8">
            <v>-0.87129999999999974</v>
          </cell>
          <cell r="L8">
            <v>2.7960000000000003</v>
          </cell>
          <cell r="M8" t="str">
            <v>I</v>
          </cell>
          <cell r="N8" t="str">
            <v>I</v>
          </cell>
          <cell r="O8" t="str">
            <v>R</v>
          </cell>
          <cell r="P8" t="str">
            <v>N</v>
          </cell>
          <cell r="Q8" t="str">
            <v>R</v>
          </cell>
        </row>
        <row r="9">
          <cell r="A9" t="str">
            <v>95-010 A</v>
          </cell>
          <cell r="B9">
            <v>34999</v>
          </cell>
          <cell r="C9">
            <v>1.9764999999999999</v>
          </cell>
          <cell r="D9">
            <v>1.0213000000000001</v>
          </cell>
          <cell r="E9">
            <v>8.2000000000000007E-3</v>
          </cell>
          <cell r="F9">
            <v>0.1231</v>
          </cell>
          <cell r="G9">
            <v>3.4344000000000001</v>
          </cell>
          <cell r="H9">
            <v>-0.16750000000000001</v>
          </cell>
          <cell r="I9">
            <v>-0.26279999999999998</v>
          </cell>
          <cell r="K9">
            <v>-0.73560000000000036</v>
          </cell>
          <cell r="L9">
            <v>3.1290999999999998</v>
          </cell>
          <cell r="M9" t="str">
            <v>I</v>
          </cell>
          <cell r="N9" t="str">
            <v>R</v>
          </cell>
          <cell r="O9" t="str">
            <v>N</v>
          </cell>
          <cell r="P9" t="str">
            <v>N</v>
          </cell>
          <cell r="Q9" t="str">
            <v>I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1.0213000000000001</v>
          </cell>
          <cell r="E10">
            <v>8.2000000000000007E-3</v>
          </cell>
          <cell r="F10">
            <v>7.7499999999999999E-2</v>
          </cell>
          <cell r="G10">
            <v>3.4331</v>
          </cell>
          <cell r="H10">
            <v>-0.16750000000000001</v>
          </cell>
          <cell r="I10">
            <v>-0.21329999999999999</v>
          </cell>
          <cell r="K10">
            <v>-0.75189999999999979</v>
          </cell>
          <cell r="L10">
            <v>3.0620000000000003</v>
          </cell>
          <cell r="M10" t="str">
            <v>R</v>
          </cell>
          <cell r="N10" t="str">
            <v>N</v>
          </cell>
          <cell r="O10" t="str">
            <v>I</v>
          </cell>
          <cell r="P10" t="str">
            <v>N</v>
          </cell>
          <cell r="Q10" t="str">
            <v>R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1.0213000000000001</v>
          </cell>
          <cell r="E11">
            <v>8.2000000000000007E-3</v>
          </cell>
          <cell r="F11">
            <v>7.46E-2</v>
          </cell>
          <cell r="G11">
            <v>3.4331</v>
          </cell>
          <cell r="H11">
            <v>-0.16750000000000001</v>
          </cell>
          <cell r="I11">
            <v>-0.216</v>
          </cell>
          <cell r="K11">
            <v>-0.68209999999999993</v>
          </cell>
          <cell r="L11">
            <v>3.1345000000000001</v>
          </cell>
          <cell r="M11" t="str">
            <v>I</v>
          </cell>
          <cell r="N11" t="str">
            <v>N</v>
          </cell>
          <cell r="O11" t="str">
            <v>R</v>
          </cell>
          <cell r="P11" t="str">
            <v>N</v>
          </cell>
          <cell r="Q11" t="str">
            <v>I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1.0088999999999999</v>
          </cell>
          <cell r="E12">
            <v>8.2000000000000007E-3</v>
          </cell>
          <cell r="F12">
            <v>7.46E-2</v>
          </cell>
          <cell r="G12">
            <v>3.4331</v>
          </cell>
          <cell r="H12">
            <v>-0.16750000000000001</v>
          </cell>
          <cell r="I12">
            <v>-0.216</v>
          </cell>
          <cell r="K12">
            <v>-0.54679999999999995</v>
          </cell>
          <cell r="L12">
            <v>3.2698</v>
          </cell>
          <cell r="M12" t="str">
            <v>I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I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1.0424</v>
          </cell>
          <cell r="E13">
            <v>0</v>
          </cell>
          <cell r="F13">
            <v>6.3200000000000006E-2</v>
          </cell>
          <cell r="G13">
            <v>3.4331</v>
          </cell>
          <cell r="H13">
            <v>-0.16750000000000001</v>
          </cell>
          <cell r="I13">
            <v>-0.1249</v>
          </cell>
          <cell r="K13">
            <v>-0.11119999999999997</v>
          </cell>
          <cell r="L13">
            <v>3.6143000000000001</v>
          </cell>
          <cell r="M13" t="str">
            <v>I</v>
          </cell>
          <cell r="N13" t="str">
            <v>N</v>
          </cell>
          <cell r="O13" t="str">
            <v>I</v>
          </cell>
          <cell r="P13" t="str">
            <v>N</v>
          </cell>
          <cell r="Q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1.044</v>
          </cell>
          <cell r="E14">
            <v>0</v>
          </cell>
          <cell r="F14">
            <v>6.3200000000000006E-2</v>
          </cell>
          <cell r="G14">
            <v>3.4331</v>
          </cell>
          <cell r="H14">
            <v>-0.16750000000000001</v>
          </cell>
          <cell r="I14">
            <v>-0.1249</v>
          </cell>
          <cell r="K14">
            <v>-0.40839999999999965</v>
          </cell>
          <cell r="L14">
            <v>3.3171000000000004</v>
          </cell>
          <cell r="M14" t="str">
            <v>R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R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1.0227999999999999</v>
          </cell>
          <cell r="E15">
            <v>0</v>
          </cell>
          <cell r="F15">
            <v>6.6400000000000001E-2</v>
          </cell>
          <cell r="G15">
            <v>3.4331</v>
          </cell>
          <cell r="H15">
            <v>-0.121</v>
          </cell>
          <cell r="I15">
            <v>-9.0499999999999997E-2</v>
          </cell>
          <cell r="K15">
            <v>0.36809999999999965</v>
          </cell>
          <cell r="L15">
            <v>4.0126999999999997</v>
          </cell>
          <cell r="M15" t="str">
            <v>I</v>
          </cell>
          <cell r="N15" t="str">
            <v>I</v>
          </cell>
          <cell r="O15" t="str">
            <v>I</v>
          </cell>
          <cell r="P15" t="str">
            <v>N</v>
          </cell>
          <cell r="Q15" t="str">
            <v>I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0.9073</v>
          </cell>
          <cell r="E16">
            <v>0</v>
          </cell>
          <cell r="F16">
            <v>6.6400000000000001E-2</v>
          </cell>
          <cell r="G16">
            <v>3.4331</v>
          </cell>
          <cell r="H16">
            <v>-0.121</v>
          </cell>
          <cell r="I16">
            <v>-9.0499999999999997E-2</v>
          </cell>
          <cell r="K16">
            <v>0.55069999999999952</v>
          </cell>
          <cell r="L16">
            <v>4.1952999999999996</v>
          </cell>
          <cell r="M16" t="str">
            <v>I</v>
          </cell>
          <cell r="N16" t="str">
            <v>N</v>
          </cell>
          <cell r="O16" t="str">
            <v>N</v>
          </cell>
          <cell r="P16" t="str">
            <v>N</v>
          </cell>
          <cell r="Q16" t="str">
            <v>I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0.86250000000000004</v>
          </cell>
          <cell r="E17">
            <v>0</v>
          </cell>
          <cell r="F17">
            <v>4.2099999999999999E-2</v>
          </cell>
          <cell r="G17">
            <v>3.4331</v>
          </cell>
          <cell r="H17">
            <v>-0.121</v>
          </cell>
          <cell r="I17">
            <v>-0.16889999999999999</v>
          </cell>
          <cell r="K17">
            <v>-7.4399999999999522E-2</v>
          </cell>
          <cell r="L17">
            <v>3.6486000000000005</v>
          </cell>
          <cell r="M17" t="str">
            <v>R</v>
          </cell>
          <cell r="N17" t="str">
            <v>N</v>
          </cell>
          <cell r="O17" t="str">
            <v>R</v>
          </cell>
          <cell r="P17" t="str">
            <v>N</v>
          </cell>
          <cell r="Q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0.85740000000000005</v>
          </cell>
          <cell r="E18">
            <v>0</v>
          </cell>
          <cell r="F18">
            <v>4.3499999999999997E-2</v>
          </cell>
          <cell r="G18">
            <v>3.4331</v>
          </cell>
          <cell r="H18">
            <v>-0.121</v>
          </cell>
          <cell r="I18">
            <v>-0.1172</v>
          </cell>
          <cell r="K18">
            <v>-0.11960000000000018</v>
          </cell>
          <cell r="L18">
            <v>3.5516999999999999</v>
          </cell>
          <cell r="M18" t="str">
            <v>R</v>
          </cell>
          <cell r="N18" t="str">
            <v>N</v>
          </cell>
          <cell r="O18" t="str">
            <v>I</v>
          </cell>
          <cell r="P18" t="str">
            <v>N</v>
          </cell>
          <cell r="Q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0.85519999999999996</v>
          </cell>
          <cell r="E19">
            <v>0</v>
          </cell>
          <cell r="F19">
            <v>4.3499999999999997E-2</v>
          </cell>
          <cell r="G19">
            <v>3.4331</v>
          </cell>
          <cell r="H19">
            <v>-0.121</v>
          </cell>
          <cell r="I19">
            <v>-0.1172</v>
          </cell>
          <cell r="K19">
            <v>8.7599999999999997E-2</v>
          </cell>
          <cell r="L19">
            <v>3.7588999999999997</v>
          </cell>
          <cell r="M19" t="str">
            <v>I</v>
          </cell>
          <cell r="N19" t="str">
            <v>N</v>
          </cell>
          <cell r="O19" t="str">
            <v>N</v>
          </cell>
          <cell r="P19" t="str">
            <v>N</v>
          </cell>
          <cell r="Q19" t="str">
            <v>I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0.88370000000000004</v>
          </cell>
          <cell r="E20">
            <v>0</v>
          </cell>
          <cell r="F20">
            <v>4.7500000000000001E-2</v>
          </cell>
          <cell r="G20">
            <v>3.4331</v>
          </cell>
          <cell r="H20">
            <v>-0.121</v>
          </cell>
          <cell r="I20">
            <v>-8.4899999999999989E-2</v>
          </cell>
          <cell r="K20">
            <v>-0.23140000000000005</v>
          </cell>
          <cell r="L20">
            <v>3.4076</v>
          </cell>
          <cell r="M20" t="str">
            <v>R</v>
          </cell>
          <cell r="N20" t="str">
            <v>N</v>
          </cell>
          <cell r="O20" t="str">
            <v>I</v>
          </cell>
          <cell r="P20" t="str">
            <v>N</v>
          </cell>
          <cell r="Q20" t="str">
            <v>R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0.87540000000000007</v>
          </cell>
          <cell r="E21">
            <v>0</v>
          </cell>
          <cell r="F21">
            <v>4.99E-2</v>
          </cell>
          <cell r="G21">
            <v>3.4331</v>
          </cell>
          <cell r="H21">
            <v>-3.3999999999999998E-3</v>
          </cell>
          <cell r="I21">
            <v>-8.4899999999999989E-2</v>
          </cell>
          <cell r="K21">
            <v>-0.21740000000000001</v>
          </cell>
          <cell r="L21">
            <v>3.3039999999999998</v>
          </cell>
          <cell r="M21" t="str">
            <v>R</v>
          </cell>
          <cell r="N21" t="str">
            <v>I</v>
          </cell>
          <cell r="O21" t="str">
            <v>N</v>
          </cell>
          <cell r="P21" t="str">
            <v>N</v>
          </cell>
          <cell r="Q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0.83779999999999999</v>
          </cell>
          <cell r="E22">
            <v>0</v>
          </cell>
          <cell r="F22">
            <v>4.9799999999999997E-2</v>
          </cell>
          <cell r="G22">
            <v>3.4331</v>
          </cell>
          <cell r="H22">
            <v>-3.3999999999999998E-3</v>
          </cell>
          <cell r="I22">
            <v>-7.8299999999999995E-2</v>
          </cell>
          <cell r="K22">
            <v>-0.19860000000000022</v>
          </cell>
          <cell r="L22">
            <v>3.3161999999999998</v>
          </cell>
          <cell r="M22" t="str">
            <v>I</v>
          </cell>
          <cell r="N22" t="str">
            <v>N</v>
          </cell>
          <cell r="O22" t="str">
            <v>I</v>
          </cell>
          <cell r="P22" t="str">
            <v>N</v>
          </cell>
          <cell r="Q22" t="str">
            <v>I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0.81059999999999999</v>
          </cell>
          <cell r="E23">
            <v>0</v>
          </cell>
          <cell r="F23">
            <v>4.9799999999999997E-2</v>
          </cell>
          <cell r="G23">
            <v>3.4331</v>
          </cell>
          <cell r="H23">
            <v>-3.3999999999999998E-3</v>
          </cell>
          <cell r="I23">
            <v>-7.5600000000000001E-2</v>
          </cell>
          <cell r="K23">
            <v>0.17679999999999979</v>
          </cell>
          <cell r="L23">
            <v>3.6888999999999998</v>
          </cell>
          <cell r="M23" t="str">
            <v>I</v>
          </cell>
          <cell r="N23" t="str">
            <v>N</v>
          </cell>
          <cell r="O23" t="str">
            <v>I</v>
          </cell>
          <cell r="P23" t="str">
            <v>N</v>
          </cell>
          <cell r="Q23" t="str">
            <v>I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0.81059999999999999</v>
          </cell>
          <cell r="E24">
            <v>0</v>
          </cell>
          <cell r="F24">
            <v>6.1899999999999997E-2</v>
          </cell>
          <cell r="G24">
            <v>3.4331</v>
          </cell>
          <cell r="H24">
            <v>-3.3999999999999998E-3</v>
          </cell>
          <cell r="I24">
            <v>-7.5600000000000001E-2</v>
          </cell>
          <cell r="K24">
            <v>0.49269999999999942</v>
          </cell>
          <cell r="L24">
            <v>4.0047999999999995</v>
          </cell>
          <cell r="M24" t="str">
            <v>I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I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0.81059999999999999</v>
          </cell>
          <cell r="E25">
            <v>0</v>
          </cell>
          <cell r="F25">
            <v>6.1800000000000001E-2</v>
          </cell>
          <cell r="G25">
            <v>3.4331</v>
          </cell>
          <cell r="H25">
            <v>-3.3999999999999998E-3</v>
          </cell>
          <cell r="I25">
            <v>-7.5600000000000001E-2</v>
          </cell>
          <cell r="K25">
            <v>0.54749999999999999</v>
          </cell>
          <cell r="L25">
            <v>4.0595999999999997</v>
          </cell>
          <cell r="M25" t="str">
            <v>I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I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0.81090000000000007</v>
          </cell>
          <cell r="E26">
            <v>0</v>
          </cell>
          <cell r="F26">
            <v>6.1800000000000001E-2</v>
          </cell>
          <cell r="G26">
            <v>3.4331</v>
          </cell>
          <cell r="H26">
            <v>-3.3999999999999998E-3</v>
          </cell>
          <cell r="I26">
            <v>-7.5600000000000001E-2</v>
          </cell>
          <cell r="K26">
            <v>0.10460000000000021</v>
          </cell>
          <cell r="L26">
            <v>3.6167000000000002</v>
          </cell>
          <cell r="M26" t="str">
            <v>R</v>
          </cell>
          <cell r="N26" t="str">
            <v>N</v>
          </cell>
          <cell r="O26" t="str">
            <v>N</v>
          </cell>
          <cell r="P26" t="str">
            <v>N</v>
          </cell>
          <cell r="Q26" t="str">
            <v>R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0.79519999999999991</v>
          </cell>
          <cell r="E27">
            <v>0</v>
          </cell>
          <cell r="F27">
            <v>6.1800000000000001E-2</v>
          </cell>
          <cell r="G27">
            <v>3.4331</v>
          </cell>
          <cell r="H27">
            <v>9.3799999999999994E-2</v>
          </cell>
          <cell r="I27">
            <v>-7.5600000000000001E-2</v>
          </cell>
          <cell r="K27">
            <v>-0.40630000000000011</v>
          </cell>
          <cell r="L27">
            <v>3.0085999999999999</v>
          </cell>
          <cell r="M27" t="str">
            <v>R</v>
          </cell>
          <cell r="N27" t="str">
            <v>I</v>
          </cell>
          <cell r="O27" t="str">
            <v>N</v>
          </cell>
          <cell r="P27" t="str">
            <v>N</v>
          </cell>
          <cell r="Q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0.79519999999999991</v>
          </cell>
          <cell r="E28">
            <v>0</v>
          </cell>
          <cell r="F28">
            <v>6.1800000000000001E-2</v>
          </cell>
          <cell r="G28">
            <v>3.4331</v>
          </cell>
          <cell r="H28">
            <v>9.3799999999999994E-2</v>
          </cell>
          <cell r="I28">
            <v>-7.5600000000000001E-2</v>
          </cell>
          <cell r="K28">
            <v>-0.57599999999999996</v>
          </cell>
          <cell r="L28">
            <v>2.8388999999999998</v>
          </cell>
          <cell r="M28" t="str">
            <v>R</v>
          </cell>
          <cell r="N28" t="str">
            <v>N</v>
          </cell>
          <cell r="O28" t="str">
            <v>N</v>
          </cell>
          <cell r="P28" t="str">
            <v>N</v>
          </cell>
          <cell r="Q28" t="str">
            <v>R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0.84510000000000007</v>
          </cell>
          <cell r="E29">
            <v>0</v>
          </cell>
          <cell r="F29">
            <v>5.2900000000000003E-2</v>
          </cell>
          <cell r="G29">
            <v>3.4331</v>
          </cell>
          <cell r="H29">
            <v>9.3799999999999994E-2</v>
          </cell>
          <cell r="I29">
            <v>-4.8799999999999996E-2</v>
          </cell>
          <cell r="K29">
            <v>-0.22270000000000006</v>
          </cell>
          <cell r="L29">
            <v>3.1654</v>
          </cell>
          <cell r="M29" t="str">
            <v>I</v>
          </cell>
          <cell r="N29" t="str">
            <v>N</v>
          </cell>
          <cell r="O29" t="str">
            <v>I</v>
          </cell>
          <cell r="P29" t="str">
            <v>N</v>
          </cell>
          <cell r="Q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0.84510000000000007</v>
          </cell>
          <cell r="E30">
            <v>0</v>
          </cell>
          <cell r="F30">
            <v>5.2900000000000003E-2</v>
          </cell>
          <cell r="G30">
            <v>3.4331</v>
          </cell>
          <cell r="H30">
            <v>9.3799999999999994E-2</v>
          </cell>
          <cell r="I30">
            <v>-4.5299999999999993E-2</v>
          </cell>
          <cell r="K30">
            <v>-6.3399999999999887E-2</v>
          </cell>
          <cell r="L30">
            <v>3.3212000000000002</v>
          </cell>
          <cell r="M30" t="str">
            <v>I</v>
          </cell>
          <cell r="N30" t="str">
            <v>N</v>
          </cell>
          <cell r="O30" t="str">
            <v>I</v>
          </cell>
          <cell r="P30" t="str">
            <v>N</v>
          </cell>
          <cell r="Q30" t="str">
            <v>I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0.98599999999999999</v>
          </cell>
          <cell r="E31">
            <v>0</v>
          </cell>
          <cell r="F31">
            <v>5.1999999999999998E-2</v>
          </cell>
          <cell r="G31">
            <v>3.4331</v>
          </cell>
          <cell r="H31">
            <v>9.3799999999999994E-2</v>
          </cell>
          <cell r="I31">
            <v>-4.5299999999999993E-2</v>
          </cell>
          <cell r="K31">
            <v>0.28820000000000001</v>
          </cell>
          <cell r="L31">
            <v>3.6728000000000001</v>
          </cell>
          <cell r="M31" t="str">
            <v>I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0.83379999999999999</v>
          </cell>
          <cell r="E32">
            <v>0</v>
          </cell>
          <cell r="F32">
            <v>5.1999999999999998E-2</v>
          </cell>
          <cell r="G32">
            <v>3.4331</v>
          </cell>
          <cell r="H32">
            <v>9.3799999999999994E-2</v>
          </cell>
          <cell r="I32">
            <v>-4.5299999999999993E-2</v>
          </cell>
          <cell r="K32">
            <v>0.11900000000000001</v>
          </cell>
          <cell r="L32">
            <v>3.5036</v>
          </cell>
          <cell r="M32" t="str">
            <v>R</v>
          </cell>
          <cell r="N32" t="str">
            <v>N</v>
          </cell>
          <cell r="O32" t="str">
            <v>N</v>
          </cell>
          <cell r="P32" t="str">
            <v>N</v>
          </cell>
          <cell r="Q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0.84150000000000003</v>
          </cell>
          <cell r="E33">
            <v>0</v>
          </cell>
          <cell r="F33">
            <v>5.9200000000000003E-2</v>
          </cell>
          <cell r="G33">
            <v>3.4331</v>
          </cell>
          <cell r="H33">
            <v>0.1211</v>
          </cell>
          <cell r="I33">
            <v>-4.5299999999999993E-2</v>
          </cell>
          <cell r="K33">
            <v>0.35640000000000016</v>
          </cell>
          <cell r="L33">
            <v>3.7137000000000002</v>
          </cell>
          <cell r="M33" t="str">
            <v>I</v>
          </cell>
          <cell r="N33" t="str">
            <v>I</v>
          </cell>
          <cell r="O33" t="str">
            <v>N</v>
          </cell>
          <cell r="P33" t="str">
            <v>N</v>
          </cell>
          <cell r="Q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0.84150000000000003</v>
          </cell>
          <cell r="E34">
            <v>0</v>
          </cell>
          <cell r="F34">
            <v>5.9200000000000003E-2</v>
          </cell>
          <cell r="G34">
            <v>3.4331</v>
          </cell>
          <cell r="H34">
            <v>0.1211</v>
          </cell>
          <cell r="I34">
            <v>-5.1899999999999995E-2</v>
          </cell>
          <cell r="K34">
            <v>1.4870000000000001</v>
          </cell>
          <cell r="L34">
            <v>4.8509000000000002</v>
          </cell>
          <cell r="M34" t="str">
            <v>I</v>
          </cell>
          <cell r="N34" t="str">
            <v>N</v>
          </cell>
          <cell r="O34" t="str">
            <v>R</v>
          </cell>
          <cell r="P34" t="str">
            <v>N</v>
          </cell>
          <cell r="Q34" t="str">
            <v>I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0.99509999999999998</v>
          </cell>
          <cell r="E35">
            <v>0</v>
          </cell>
          <cell r="F35">
            <v>5.9200000000000003E-2</v>
          </cell>
          <cell r="G35">
            <v>3.4331</v>
          </cell>
          <cell r="H35">
            <v>0.1211</v>
          </cell>
          <cell r="I35">
            <v>-5.1899999999999995E-2</v>
          </cell>
          <cell r="K35">
            <v>1.6301999999999994</v>
          </cell>
          <cell r="L35">
            <v>4.9940999999999995</v>
          </cell>
          <cell r="M35" t="str">
            <v>I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0.99509999999999998</v>
          </cell>
          <cell r="E36">
            <v>0</v>
          </cell>
          <cell r="F36">
            <v>5.9200000000000003E-2</v>
          </cell>
          <cell r="G36">
            <v>3.4331</v>
          </cell>
          <cell r="H36">
            <v>0.1211</v>
          </cell>
          <cell r="I36">
            <v>-5.1899999999999995E-2</v>
          </cell>
          <cell r="K36">
            <v>0.77419999999999967</v>
          </cell>
          <cell r="L36">
            <v>4.1380999999999997</v>
          </cell>
          <cell r="M36" t="str">
            <v>R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R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0.99509999999999998</v>
          </cell>
          <cell r="E37">
            <v>0</v>
          </cell>
          <cell r="F37">
            <v>5.9200000000000003E-2</v>
          </cell>
          <cell r="G37">
            <v>3.4331</v>
          </cell>
          <cell r="H37">
            <v>0.1211</v>
          </cell>
          <cell r="I37">
            <v>-5.3499999999999992E-2</v>
          </cell>
          <cell r="K37">
            <v>0.33220000000000016</v>
          </cell>
          <cell r="L37">
            <v>3.6977000000000002</v>
          </cell>
          <cell r="M37" t="str">
            <v>R</v>
          </cell>
          <cell r="N37" t="str">
            <v>N</v>
          </cell>
          <cell r="O37" t="str">
            <v>R</v>
          </cell>
          <cell r="P37" t="str">
            <v>N</v>
          </cell>
          <cell r="Q37" t="str">
            <v>R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0.87449999999999994</v>
          </cell>
          <cell r="E38">
            <v>0</v>
          </cell>
          <cell r="F38">
            <v>3.09E-2</v>
          </cell>
          <cell r="G38">
            <v>3.4331</v>
          </cell>
          <cell r="H38">
            <v>0.1211</v>
          </cell>
          <cell r="I38">
            <v>-5.3499999999999992E-2</v>
          </cell>
          <cell r="K38">
            <v>2.1899999999999933E-2</v>
          </cell>
          <cell r="L38">
            <v>3.3874</v>
          </cell>
          <cell r="M38" t="str">
            <v>R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0.82040000000000002</v>
          </cell>
          <cell r="E39">
            <v>0</v>
          </cell>
          <cell r="F39">
            <v>1.8599999999999998E-2</v>
          </cell>
          <cell r="G39">
            <v>3.4331</v>
          </cell>
          <cell r="H39">
            <v>-0.1147</v>
          </cell>
          <cell r="I39">
            <v>-5.3499999999999992E-2</v>
          </cell>
          <cell r="K39">
            <v>-0.20250000000000001</v>
          </cell>
          <cell r="L39">
            <v>3.3988000000000005</v>
          </cell>
          <cell r="M39" t="str">
            <v>I</v>
          </cell>
          <cell r="N39" t="str">
            <v>R</v>
          </cell>
          <cell r="O39" t="str">
            <v>N</v>
          </cell>
          <cell r="P39" t="str">
            <v>N</v>
          </cell>
          <cell r="Q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0.82040000000000002</v>
          </cell>
          <cell r="E40">
            <v>0</v>
          </cell>
          <cell r="F40">
            <v>1.8599999999999998E-2</v>
          </cell>
          <cell r="G40">
            <v>3.4331</v>
          </cell>
          <cell r="H40">
            <v>-0.1147</v>
          </cell>
          <cell r="I40">
            <v>-5.3499999999999992E-2</v>
          </cell>
          <cell r="K40">
            <v>-2.9699999999999921E-2</v>
          </cell>
          <cell r="L40">
            <v>3.5716000000000001</v>
          </cell>
          <cell r="M40" t="str">
            <v>I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I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0.82040000000000002</v>
          </cell>
          <cell r="E41">
            <v>0</v>
          </cell>
          <cell r="F41">
            <v>1.8599999999999998E-2</v>
          </cell>
          <cell r="G41">
            <v>3.4331</v>
          </cell>
          <cell r="H41">
            <v>-0.1147</v>
          </cell>
          <cell r="I41">
            <v>-1.9E-3</v>
          </cell>
          <cell r="K41">
            <v>0.18399999999999977</v>
          </cell>
          <cell r="L41">
            <v>3.7336999999999998</v>
          </cell>
          <cell r="M41" t="str">
            <v>I</v>
          </cell>
          <cell r="N41" t="str">
            <v>N</v>
          </cell>
          <cell r="O41" t="str">
            <v>I</v>
          </cell>
          <cell r="P41" t="str">
            <v>N</v>
          </cell>
          <cell r="Q41" t="str">
            <v>I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0.82040000000000002</v>
          </cell>
          <cell r="E42">
            <v>0</v>
          </cell>
          <cell r="F42">
            <v>1.8599999999999998E-2</v>
          </cell>
          <cell r="G42">
            <v>3.4331</v>
          </cell>
          <cell r="H42">
            <v>-0.1147</v>
          </cell>
          <cell r="I42">
            <v>-1.11E-2</v>
          </cell>
          <cell r="K42">
            <v>-8.1300000000000233E-2</v>
          </cell>
          <cell r="L42">
            <v>3.4775999999999998</v>
          </cell>
          <cell r="M42" t="str">
            <v>R</v>
          </cell>
          <cell r="N42" t="str">
            <v>N</v>
          </cell>
          <cell r="O42" t="str">
            <v>R</v>
          </cell>
          <cell r="P42" t="str">
            <v>N</v>
          </cell>
          <cell r="Q42" t="str">
            <v>R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0.82040000000000002</v>
          </cell>
          <cell r="E43">
            <v>0</v>
          </cell>
          <cell r="F43">
            <v>1.8599999999999998E-2</v>
          </cell>
          <cell r="G43">
            <v>3.4331</v>
          </cell>
          <cell r="H43">
            <v>-0.1147</v>
          </cell>
          <cell r="I43">
            <v>-1.11E-2</v>
          </cell>
          <cell r="K43">
            <v>-3.0999999999995198E-3</v>
          </cell>
          <cell r="L43">
            <v>3.5558000000000005</v>
          </cell>
          <cell r="M43" t="str">
            <v>I</v>
          </cell>
          <cell r="N43" t="str">
            <v>N</v>
          </cell>
          <cell r="O43" t="str">
            <v>N</v>
          </cell>
          <cell r="P43" t="str">
            <v>N</v>
          </cell>
          <cell r="Q43" t="str">
            <v>I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0.82040000000000002</v>
          </cell>
          <cell r="E44">
            <v>0</v>
          </cell>
          <cell r="F44">
            <v>1.8599999999999998E-2</v>
          </cell>
          <cell r="G44">
            <v>3.4331</v>
          </cell>
          <cell r="H44">
            <v>-0.1147</v>
          </cell>
          <cell r="I44">
            <v>-1.11E-2</v>
          </cell>
          <cell r="K44">
            <v>-0.3196</v>
          </cell>
          <cell r="L44">
            <v>3.2393000000000001</v>
          </cell>
          <cell r="M44" t="str">
            <v>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R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0.82040000000000002</v>
          </cell>
          <cell r="E45">
            <v>0</v>
          </cell>
          <cell r="F45">
            <v>1.8599999999999998E-2</v>
          </cell>
          <cell r="G45">
            <v>3.4331</v>
          </cell>
          <cell r="H45">
            <v>-0.311</v>
          </cell>
          <cell r="I45">
            <v>-2.41E-2</v>
          </cell>
          <cell r="K45">
            <v>-0.52969999999999984</v>
          </cell>
          <cell r="L45">
            <v>3.2385000000000002</v>
          </cell>
          <cell r="M45" t="str">
            <v>R</v>
          </cell>
          <cell r="N45" t="str">
            <v>R</v>
          </cell>
          <cell r="O45" t="str">
            <v>R</v>
          </cell>
          <cell r="P45" t="str">
            <v>N</v>
          </cell>
          <cell r="Q45" t="str">
            <v>R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0.75429999999999997</v>
          </cell>
          <cell r="E46">
            <v>0</v>
          </cell>
          <cell r="F46">
            <v>1.8599999999999998E-2</v>
          </cell>
          <cell r="G46">
            <v>3.4331</v>
          </cell>
          <cell r="H46">
            <v>-0.311</v>
          </cell>
          <cell r="I46">
            <v>-2.41E-2</v>
          </cell>
          <cell r="K46">
            <v>-0.24840000000000001</v>
          </cell>
          <cell r="L46">
            <v>3.5198</v>
          </cell>
          <cell r="M46" t="str">
            <v>I</v>
          </cell>
          <cell r="N46" t="str">
            <v>N</v>
          </cell>
          <cell r="O46" t="str">
            <v>N</v>
          </cell>
          <cell r="P46" t="str">
            <v>N</v>
          </cell>
          <cell r="Q46" t="str">
            <v>I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0.75429999999999997</v>
          </cell>
          <cell r="E47">
            <v>0</v>
          </cell>
          <cell r="F47">
            <v>1.8599999999999998E-2</v>
          </cell>
          <cell r="G47">
            <v>3.4331</v>
          </cell>
          <cell r="H47">
            <v>-0.311</v>
          </cell>
          <cell r="I47">
            <v>-2.41E-2</v>
          </cell>
          <cell r="K47">
            <v>-0.40960000000000002</v>
          </cell>
          <cell r="L47">
            <v>3.3586</v>
          </cell>
          <cell r="M47" t="str">
            <v>R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R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0.75429999999999997</v>
          </cell>
          <cell r="E48">
            <v>0</v>
          </cell>
          <cell r="F48">
            <v>1.8599999999999998E-2</v>
          </cell>
          <cell r="G48">
            <v>3.4331</v>
          </cell>
          <cell r="H48">
            <v>-0.311</v>
          </cell>
          <cell r="I48">
            <v>-2.41E-2</v>
          </cell>
          <cell r="K48">
            <v>-0.50919999999999965</v>
          </cell>
          <cell r="L48">
            <v>3.2590000000000003</v>
          </cell>
          <cell r="M48" t="str">
            <v>R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R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0.75429999999999997</v>
          </cell>
          <cell r="E49">
            <v>0</v>
          </cell>
          <cell r="F49">
            <v>1.8599999999999998E-2</v>
          </cell>
          <cell r="G49">
            <v>3.4331</v>
          </cell>
          <cell r="H49">
            <v>-0.311</v>
          </cell>
          <cell r="I49">
            <v>-2.2499999999999999E-2</v>
          </cell>
          <cell r="J49">
            <v>2.47E-2</v>
          </cell>
          <cell r="K49">
            <v>-0.87469999999999959</v>
          </cell>
          <cell r="L49">
            <v>2.8672000000000004</v>
          </cell>
          <cell r="M49" t="str">
            <v>R</v>
          </cell>
          <cell r="N49" t="str">
            <v>N</v>
          </cell>
          <cell r="O49" t="str">
            <v>I</v>
          </cell>
          <cell r="P49" t="str">
            <v>I</v>
          </cell>
          <cell r="Q49" t="str">
            <v>R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0.75429999999999997</v>
          </cell>
          <cell r="E50">
            <v>0</v>
          </cell>
          <cell r="F50">
            <v>1.8599999999999998E-2</v>
          </cell>
          <cell r="G50">
            <v>3.4331</v>
          </cell>
          <cell r="H50">
            <v>-0.311</v>
          </cell>
          <cell r="I50">
            <v>-2.2499999999999999E-2</v>
          </cell>
          <cell r="J50">
            <v>2.47E-2</v>
          </cell>
          <cell r="K50">
            <v>-0.93419999999999948</v>
          </cell>
          <cell r="L50">
            <v>2.8077000000000005</v>
          </cell>
          <cell r="M50" t="str">
            <v>R</v>
          </cell>
          <cell r="N50" t="str">
            <v>N</v>
          </cell>
          <cell r="O50" t="str">
            <v>N</v>
          </cell>
          <cell r="P50" t="str">
            <v>N</v>
          </cell>
          <cell r="Q50" t="str">
            <v>R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0.75429999999999997</v>
          </cell>
          <cell r="E51">
            <v>0</v>
          </cell>
          <cell r="F51">
            <v>1.8599999999999998E-2</v>
          </cell>
          <cell r="G51">
            <v>3.4331</v>
          </cell>
          <cell r="H51">
            <v>-0.18820000000000001</v>
          </cell>
          <cell r="I51">
            <v>-6.54E-2</v>
          </cell>
          <cell r="J51">
            <v>2.47E-2</v>
          </cell>
          <cell r="K51">
            <v>-0.92859999999999998</v>
          </cell>
          <cell r="L51">
            <v>2.7334000000000001</v>
          </cell>
          <cell r="M51" t="str">
            <v>R</v>
          </cell>
          <cell r="N51" t="str">
            <v>I</v>
          </cell>
          <cell r="O51" t="str">
            <v>R</v>
          </cell>
          <cell r="P51" t="str">
            <v>N</v>
          </cell>
          <cell r="Q51" t="str">
            <v>I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0.75429999999999997</v>
          </cell>
          <cell r="E52">
            <v>0</v>
          </cell>
          <cell r="F52">
            <v>1.8599999999999998E-2</v>
          </cell>
          <cell r="G52">
            <v>3.4331</v>
          </cell>
          <cell r="H52">
            <v>-0.18820000000000001</v>
          </cell>
          <cell r="I52">
            <v>-6.54E-2</v>
          </cell>
          <cell r="J52">
            <v>2.47E-2</v>
          </cell>
          <cell r="K52">
            <v>-1.0251999999999999</v>
          </cell>
          <cell r="L52">
            <v>2.6368</v>
          </cell>
          <cell r="M52" t="str">
            <v>R</v>
          </cell>
          <cell r="N52" t="str">
            <v>N</v>
          </cell>
          <cell r="O52" t="str">
            <v>N</v>
          </cell>
          <cell r="P52" t="str">
            <v>N</v>
          </cell>
          <cell r="Q52" t="str">
            <v>R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0.75429999999999997</v>
          </cell>
          <cell r="E53">
            <v>0</v>
          </cell>
          <cell r="F53">
            <v>1.8599999999999998E-2</v>
          </cell>
          <cell r="G53">
            <v>3.4331</v>
          </cell>
          <cell r="H53">
            <v>-0.18820000000000001</v>
          </cell>
          <cell r="I53">
            <v>-6.54E-2</v>
          </cell>
          <cell r="J53">
            <v>2.47E-2</v>
          </cell>
          <cell r="K53">
            <v>-0.60170000000000023</v>
          </cell>
          <cell r="L53">
            <v>3.0602999999999998</v>
          </cell>
          <cell r="M53" t="str">
            <v>I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I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0.75429999999999997</v>
          </cell>
          <cell r="E54">
            <v>0</v>
          </cell>
          <cell r="F54">
            <v>1.8599999999999998E-2</v>
          </cell>
          <cell r="G54">
            <v>3.4331</v>
          </cell>
          <cell r="H54">
            <v>-0.18820000000000001</v>
          </cell>
          <cell r="I54">
            <v>-5.5899999999999998E-2</v>
          </cell>
          <cell r="J54">
            <v>2.47E-2</v>
          </cell>
          <cell r="K54">
            <v>-0.26919999999999988</v>
          </cell>
          <cell r="L54">
            <v>3.3833000000000002</v>
          </cell>
          <cell r="M54" t="str">
            <v>I</v>
          </cell>
          <cell r="N54" t="str">
            <v>N</v>
          </cell>
          <cell r="O54" t="str">
            <v>I</v>
          </cell>
          <cell r="P54" t="str">
            <v>N</v>
          </cell>
          <cell r="Q54" t="str">
            <v>I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0.75429999999999997</v>
          </cell>
          <cell r="E55">
            <v>0</v>
          </cell>
          <cell r="F55">
            <v>1.8599999999999998E-2</v>
          </cell>
          <cell r="G55">
            <v>3.4331</v>
          </cell>
          <cell r="H55">
            <v>-0.18820000000000001</v>
          </cell>
          <cell r="I55">
            <v>-5.5899999999999998E-2</v>
          </cell>
          <cell r="J55">
            <v>2.47E-2</v>
          </cell>
          <cell r="K55">
            <v>-0.48269999999999968</v>
          </cell>
          <cell r="L55">
            <v>3.1698000000000004</v>
          </cell>
          <cell r="M55" t="str">
            <v>R</v>
          </cell>
          <cell r="N55" t="str">
            <v>N</v>
          </cell>
          <cell r="O55" t="str">
            <v>N</v>
          </cell>
          <cell r="P55" t="str">
            <v>N</v>
          </cell>
          <cell r="Q55" t="str">
            <v>R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0.75429999999999997</v>
          </cell>
          <cell r="E56">
            <v>0</v>
          </cell>
          <cell r="F56">
            <v>1.8599999999999998E-2</v>
          </cell>
          <cell r="G56">
            <v>3.4331</v>
          </cell>
          <cell r="H56">
            <v>-0.18820000000000001</v>
          </cell>
          <cell r="I56">
            <v>-5.5899999999999998E-2</v>
          </cell>
          <cell r="J56">
            <v>2.47E-2</v>
          </cell>
          <cell r="K56">
            <v>-0.49339999999999962</v>
          </cell>
          <cell r="L56">
            <v>3.1591000000000005</v>
          </cell>
          <cell r="M56" t="str">
            <v>R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R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0.75429999999999997</v>
          </cell>
          <cell r="E57">
            <v>0</v>
          </cell>
          <cell r="F57">
            <v>1.8599999999999998E-2</v>
          </cell>
          <cell r="G57">
            <v>3.4331</v>
          </cell>
          <cell r="H57">
            <v>-0.22389999999999999</v>
          </cell>
          <cell r="I57">
            <v>-4.5200000000000004E-2</v>
          </cell>
          <cell r="J57">
            <v>2.47E-2</v>
          </cell>
          <cell r="K57">
            <v>-0.24169999999999964</v>
          </cell>
          <cell r="L57">
            <v>3.4358000000000004</v>
          </cell>
          <cell r="M57" t="str">
            <v>I</v>
          </cell>
          <cell r="N57" t="str">
            <v>R</v>
          </cell>
          <cell r="O57" t="str">
            <v>I</v>
          </cell>
          <cell r="P57" t="str">
            <v>N</v>
          </cell>
          <cell r="Q57" t="str">
            <v>I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0.76140000000000008</v>
          </cell>
          <cell r="E58">
            <v>0</v>
          </cell>
          <cell r="F58">
            <v>3.0000000000000001E-3</v>
          </cell>
          <cell r="G58">
            <v>3.4331</v>
          </cell>
          <cell r="H58">
            <v>-0.22389999999999999</v>
          </cell>
          <cell r="I58">
            <v>-4.5200000000000004E-2</v>
          </cell>
          <cell r="J58">
            <v>2.47E-2</v>
          </cell>
          <cell r="K58">
            <v>-1.0299999999999809E-2</v>
          </cell>
          <cell r="L58">
            <v>3.6672000000000002</v>
          </cell>
          <cell r="M58" t="str">
            <v>I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0.75679999999999992</v>
          </cell>
          <cell r="E59">
            <v>0</v>
          </cell>
          <cell r="F59">
            <v>3.0000000000000001E-3</v>
          </cell>
          <cell r="G59">
            <v>3.4331</v>
          </cell>
          <cell r="H59">
            <v>-0.22389999999999999</v>
          </cell>
          <cell r="I59">
            <v>-4.5200000000000004E-2</v>
          </cell>
          <cell r="J59">
            <v>2.47E-2</v>
          </cell>
          <cell r="K59">
            <v>2.2400000000000364E-2</v>
          </cell>
          <cell r="L59">
            <v>3.6999000000000004</v>
          </cell>
          <cell r="M59" t="str">
            <v>I</v>
          </cell>
          <cell r="N59" t="str">
            <v>N</v>
          </cell>
          <cell r="O59" t="str">
            <v>N</v>
          </cell>
          <cell r="P59" t="str">
            <v>N</v>
          </cell>
          <cell r="Q59" t="str">
            <v>I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0.75679999999999992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-4.8000000000000001E-2</v>
          </cell>
          <cell r="J60">
            <v>2.47E-2</v>
          </cell>
          <cell r="K60">
            <v>2.9697999999999998</v>
          </cell>
          <cell r="L60">
            <v>3.2169999999999996</v>
          </cell>
          <cell r="M60" t="str">
            <v>R</v>
          </cell>
          <cell r="N60" t="str">
            <v>N</v>
          </cell>
          <cell r="O60" t="str">
            <v>R</v>
          </cell>
          <cell r="P60" t="str">
            <v>N</v>
          </cell>
          <cell r="Q60" t="str">
            <v>I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0.76029999999999998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-4.8000000000000001E-2</v>
          </cell>
          <cell r="J61">
            <v>9.3399999999999997E-2</v>
          </cell>
          <cell r="K61">
            <v>3.1185</v>
          </cell>
          <cell r="L61">
            <v>3.2970000000000002</v>
          </cell>
          <cell r="M61" t="str">
            <v>I</v>
          </cell>
          <cell r="N61" t="str">
            <v>N</v>
          </cell>
          <cell r="O61" t="str">
            <v>N</v>
          </cell>
          <cell r="P61" t="str">
            <v>I</v>
          </cell>
          <cell r="Q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0.76029999999999998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3.3853</v>
          </cell>
          <cell r="L62">
            <v>3.2970000000000002</v>
          </cell>
          <cell r="M62" t="str">
            <v>N</v>
          </cell>
          <cell r="N62" t="str">
            <v>I</v>
          </cell>
          <cell r="O62" t="str">
            <v>I</v>
          </cell>
          <cell r="P62" t="str">
            <v>N</v>
          </cell>
          <cell r="Q62" t="str">
            <v>I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0.76029999999999998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3.6766999999999999</v>
          </cell>
          <cell r="L63">
            <v>3.3382000000000001</v>
          </cell>
          <cell r="M63" t="str">
            <v>I</v>
          </cell>
          <cell r="N63" t="str">
            <v>I</v>
          </cell>
          <cell r="O63" t="str">
            <v>N</v>
          </cell>
          <cell r="P63" t="str">
            <v>N</v>
          </cell>
          <cell r="Q63" t="str">
            <v>I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0.76029999999999998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4.2766000000000002</v>
          </cell>
          <cell r="L64">
            <v>3.9380999999999999</v>
          </cell>
          <cell r="M64" t="str">
            <v>I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I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0.76029999999999998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5.6981000000000002</v>
          </cell>
          <cell r="L65">
            <v>5.3712999999999997</v>
          </cell>
          <cell r="M65" t="str">
            <v>I</v>
          </cell>
          <cell r="N65" t="str">
            <v>N</v>
          </cell>
          <cell r="O65" t="str">
            <v>R</v>
          </cell>
          <cell r="P65" t="str">
            <v>N</v>
          </cell>
          <cell r="Q65" t="str">
            <v>I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0.76029999999999998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6.3247</v>
          </cell>
          <cell r="L66">
            <v>5.9956000000000005</v>
          </cell>
          <cell r="M66" t="str">
            <v>I</v>
          </cell>
          <cell r="N66" t="str">
            <v>N</v>
          </cell>
          <cell r="O66" t="str">
            <v>I</v>
          </cell>
          <cell r="P66" t="str">
            <v>N</v>
          </cell>
          <cell r="Q66" t="str">
            <v>I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0.9506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7.7404000000000002</v>
          </cell>
          <cell r="L67">
            <v>6.5270999999999999</v>
          </cell>
          <cell r="M67" t="str">
            <v>I</v>
          </cell>
          <cell r="N67" t="str">
            <v>I</v>
          </cell>
          <cell r="O67" t="str">
            <v>N</v>
          </cell>
          <cell r="P67" t="str">
            <v>N</v>
          </cell>
          <cell r="Q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1.2250000000000001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9.3680000000000003</v>
          </cell>
          <cell r="L68">
            <v>8.1851000000000003</v>
          </cell>
          <cell r="M68" t="str">
            <v>I</v>
          </cell>
          <cell r="N68" t="str">
            <v>N</v>
          </cell>
          <cell r="O68" t="str">
            <v>I</v>
          </cell>
          <cell r="P68" t="str">
            <v>R</v>
          </cell>
          <cell r="Q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1.2250000000000001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8.4709000000000003</v>
          </cell>
          <cell r="L69">
            <v>7.2880000000000003</v>
          </cell>
          <cell r="M69" t="str">
            <v>R</v>
          </cell>
          <cell r="N69" t="str">
            <v>N</v>
          </cell>
          <cell r="O69" t="str">
            <v>N</v>
          </cell>
          <cell r="P69" t="str">
            <v>N</v>
          </cell>
          <cell r="Q69" t="str">
            <v>R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1.2250000000000001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8.4170999999999996</v>
          </cell>
          <cell r="L70">
            <v>7.2341999999999995</v>
          </cell>
          <cell r="M70" t="str">
            <v>R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R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1.0611999999999999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8.3436000000000003</v>
          </cell>
          <cell r="L71">
            <v>6.8740000000000006</v>
          </cell>
          <cell r="M71" t="str">
            <v>R</v>
          </cell>
          <cell r="N71" t="str">
            <v>I</v>
          </cell>
          <cell r="O71" t="str">
            <v>R</v>
          </cell>
          <cell r="P71" t="str">
            <v>N</v>
          </cell>
          <cell r="Q71" t="str">
            <v>R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1.0611999999999999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8.2019000000000002</v>
          </cell>
          <cell r="L72">
            <v>6.7323000000000004</v>
          </cell>
          <cell r="M72" t="str">
            <v>R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R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1.0611999999999999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7.4484999999999992</v>
          </cell>
          <cell r="L73">
            <v>5.9788999999999994</v>
          </cell>
          <cell r="M73" t="str">
            <v>R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R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1.0611999999999999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6.8639000000000001</v>
          </cell>
          <cell r="L74">
            <v>5.3826000000000001</v>
          </cell>
          <cell r="M74" t="str">
            <v>R</v>
          </cell>
          <cell r="N74" t="str">
            <v>N</v>
          </cell>
          <cell r="O74" t="str">
            <v>I</v>
          </cell>
          <cell r="P74" t="str">
            <v>N</v>
          </cell>
          <cell r="Q74" t="str">
            <v>R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1.0611999999999999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4.9066000000000001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1.0611999999999999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4.4613999999999994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1.0611999999999999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4.4327000000000005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1.0611999999999999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-1.14E-2</v>
          </cell>
          <cell r="J78">
            <v>2.3699999999999999E-2</v>
          </cell>
          <cell r="K78">
            <v>4.4146999999999998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0.96189999999999998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-0.16690000000000002</v>
          </cell>
          <cell r="J79">
            <v>2.3699999999999999E-2</v>
          </cell>
          <cell r="K79">
            <v>4.8261000000000003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1.0845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-0.16690000000000002</v>
          </cell>
          <cell r="J80">
            <v>7.4700000000000003E-2</v>
          </cell>
          <cell r="K80">
            <v>5.1513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1.0845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-0.16690000000000002</v>
          </cell>
          <cell r="J81">
            <v>7.4700000000000003E-2</v>
          </cell>
          <cell r="K81">
            <v>7.7705000000000002</v>
          </cell>
        </row>
        <row r="82">
          <cell r="A82" t="str">
            <v>2003-00126</v>
          </cell>
          <cell r="B82" t="str">
            <v>05/01/03</v>
          </cell>
          <cell r="C82">
            <v>5.5705</v>
          </cell>
          <cell r="D82">
            <v>1.0845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-0.16690000000000002</v>
          </cell>
          <cell r="J82">
            <v>7.4700000000000003E-2</v>
          </cell>
          <cell r="K82">
            <v>6.7792000000000003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1.0658000000000001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-0.15740000000000001</v>
          </cell>
          <cell r="J83">
            <v>7.4700000000000003E-2</v>
          </cell>
          <cell r="K83">
            <v>7.7881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1.0759000000000001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7.3476999999999997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1.0759000000000001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7.6138999999999992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1.0759000000000001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7.3516999999999992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1.0759000000000001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-5.4000000000000003E-3</v>
          </cell>
          <cell r="J87">
            <v>6.1199999999999997E-2</v>
          </cell>
          <cell r="K87">
            <v>8.2896000000000001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1.0718000000000001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8.2150999999999996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1.0718000000000001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8.2209000000000003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1.0718000000000001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9.5278999999999989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1.0718000000000001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9.4963999999999995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1.0718000000000001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11.433300000000001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1.0718000000000001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11.486199999999998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1.2622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12.373999999999999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1.0571999999999999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9.3487000000000009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1.0571999999999999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8.7180000000000017</v>
          </cell>
          <cell r="L96" t="str">
            <v>Source: Exhibit A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1.0571999999999999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8.7868999999999993</v>
          </cell>
          <cell r="L97" t="str">
            <v>Source: Exhibit A</v>
          </cell>
        </row>
        <row r="98">
          <cell r="A98" t="str">
            <v>End of Database</v>
          </cell>
        </row>
      </sheetData>
      <sheetData sheetId="37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  <cell r="L7" t="str">
            <v>HLF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0.28760000000000002</v>
          </cell>
          <cell r="E8">
            <v>8.2000000000000007E-3</v>
          </cell>
          <cell r="F8">
            <v>0.13819999999999999</v>
          </cell>
          <cell r="G8">
            <v>2.6513</v>
          </cell>
          <cell r="H8">
            <v>2.86E-2</v>
          </cell>
          <cell r="I8">
            <v>-0.26279999999999998</v>
          </cell>
          <cell r="K8">
            <v>-0.82319999999999993</v>
          </cell>
          <cell r="L8">
            <v>5.5145</v>
          </cell>
          <cell r="M8">
            <v>2.0623</v>
          </cell>
          <cell r="N8" t="str">
            <v>I</v>
          </cell>
          <cell r="O8" t="str">
            <v>I</v>
          </cell>
          <cell r="P8" t="str">
            <v>R</v>
          </cell>
          <cell r="Q8" t="str">
            <v>N</v>
          </cell>
          <cell r="R8" t="str">
            <v>R</v>
          </cell>
          <cell r="S8" t="str">
            <v>I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  <cell r="F9" t="str">
            <v>NA</v>
          </cell>
          <cell r="G9" t="str">
            <v>NA</v>
          </cell>
          <cell r="H9" t="str">
            <v>NA</v>
          </cell>
          <cell r="I9" t="str">
            <v>NA</v>
          </cell>
          <cell r="K9" t="str">
            <v>NA</v>
          </cell>
          <cell r="L9" t="str">
            <v>NA</v>
          </cell>
          <cell r="M9">
            <v>0</v>
          </cell>
          <cell r="N9" t="str">
            <v>R</v>
          </cell>
          <cell r="O9" t="str">
            <v>R</v>
          </cell>
          <cell r="P9" t="str">
            <v>I</v>
          </cell>
          <cell r="Q9" t="str">
            <v>N</v>
          </cell>
          <cell r="R9" t="str">
            <v>I</v>
          </cell>
          <cell r="S9" t="str">
            <v>R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0.28760000000000002</v>
          </cell>
          <cell r="E10">
            <v>8.2000000000000007E-3</v>
          </cell>
          <cell r="F10">
            <v>7.7499999999999999E-2</v>
          </cell>
          <cell r="G10">
            <v>2.6513</v>
          </cell>
          <cell r="H10">
            <v>-0.16750000000000001</v>
          </cell>
          <cell r="I10">
            <v>-0.21329999999999999</v>
          </cell>
          <cell r="K10">
            <v>-0.70379999999999998</v>
          </cell>
          <cell r="L10">
            <v>5.6445999999999996</v>
          </cell>
          <cell r="M10">
            <v>2.3283</v>
          </cell>
          <cell r="N10" t="str">
            <v>I</v>
          </cell>
          <cell r="O10" t="str">
            <v>R</v>
          </cell>
          <cell r="P10" t="str">
            <v>R</v>
          </cell>
          <cell r="Q10" t="str">
            <v>N</v>
          </cell>
          <cell r="R10" t="str">
            <v>R</v>
          </cell>
          <cell r="S10" t="str">
            <v>I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0.28760000000000002</v>
          </cell>
          <cell r="E11">
            <v>8.2000000000000007E-3</v>
          </cell>
          <cell r="F11">
            <v>7.46E-2</v>
          </cell>
          <cell r="G11">
            <v>2.6513</v>
          </cell>
          <cell r="H11">
            <v>-0.16750000000000001</v>
          </cell>
          <cell r="I11">
            <v>-0.216</v>
          </cell>
          <cell r="K11">
            <v>-0.63399999999999967</v>
          </cell>
          <cell r="L11">
            <v>5.6445999999999996</v>
          </cell>
          <cell r="M11">
            <v>2.4008000000000003</v>
          </cell>
          <cell r="N11" t="str">
            <v>I</v>
          </cell>
          <cell r="O11" t="str">
            <v>N</v>
          </cell>
          <cell r="P11" t="str">
            <v>R</v>
          </cell>
          <cell r="Q11" t="str">
            <v>N</v>
          </cell>
          <cell r="R11" t="str">
            <v>I</v>
          </cell>
          <cell r="S11" t="str">
            <v>N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0.28410000000000002</v>
          </cell>
          <cell r="E12">
            <v>8.2000000000000007E-3</v>
          </cell>
          <cell r="F12">
            <v>7.46E-2</v>
          </cell>
          <cell r="G12">
            <v>2.6513</v>
          </cell>
          <cell r="H12">
            <v>-0.16750000000000001</v>
          </cell>
          <cell r="I12">
            <v>-0.216</v>
          </cell>
          <cell r="K12">
            <v>-0.48980000000000007</v>
          </cell>
          <cell r="L12">
            <v>5.5761000000000003</v>
          </cell>
          <cell r="M12">
            <v>2.5449999999999999</v>
          </cell>
          <cell r="N12" t="str">
            <v>I</v>
          </cell>
          <cell r="O12" t="str">
            <v>N</v>
          </cell>
          <cell r="P12" t="str">
            <v>N</v>
          </cell>
          <cell r="Q12" t="str">
            <v>N</v>
          </cell>
          <cell r="R12" t="str">
            <v>I</v>
          </cell>
          <cell r="S12" t="str">
            <v>R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0.28820000000000001</v>
          </cell>
          <cell r="E13">
            <v>0</v>
          </cell>
          <cell r="F13">
            <v>6.3200000000000006E-2</v>
          </cell>
          <cell r="G13">
            <v>2.6513</v>
          </cell>
          <cell r="H13">
            <v>-0.16750000000000001</v>
          </cell>
          <cell r="I13">
            <v>-0.1249</v>
          </cell>
          <cell r="K13">
            <v>-8.3599999999999897E-2</v>
          </cell>
          <cell r="L13">
            <v>5.6570999999999998</v>
          </cell>
          <cell r="M13">
            <v>2.8601000000000001</v>
          </cell>
          <cell r="N13" t="str">
            <v>I</v>
          </cell>
          <cell r="O13" t="str">
            <v>N</v>
          </cell>
          <cell r="P13" t="str">
            <v>I</v>
          </cell>
          <cell r="Q13" t="str">
            <v>N</v>
          </cell>
          <cell r="R13" t="str">
            <v>I</v>
          </cell>
          <cell r="S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0.28870000000000001</v>
          </cell>
          <cell r="E14">
            <v>0</v>
          </cell>
          <cell r="F14">
            <v>6.3200000000000006E-2</v>
          </cell>
          <cell r="G14">
            <v>2.6513</v>
          </cell>
          <cell r="H14">
            <v>-0.16750000000000001</v>
          </cell>
          <cell r="I14">
            <v>-0.1249</v>
          </cell>
          <cell r="K14">
            <v>-0.38189999999999968</v>
          </cell>
          <cell r="L14">
            <v>5.6666999999999996</v>
          </cell>
          <cell r="M14">
            <v>2.5618000000000003</v>
          </cell>
          <cell r="N14" t="str">
            <v>R</v>
          </cell>
          <cell r="O14" t="str">
            <v>N</v>
          </cell>
          <cell r="P14" t="str">
            <v>N</v>
          </cell>
          <cell r="Q14" t="str">
            <v>N</v>
          </cell>
          <cell r="R14" t="str">
            <v>R</v>
          </cell>
          <cell r="S14" t="str">
            <v>I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0.27360000000000001</v>
          </cell>
          <cell r="E15">
            <v>0</v>
          </cell>
          <cell r="F15">
            <v>6.6400000000000001E-2</v>
          </cell>
          <cell r="G15">
            <v>2.6513</v>
          </cell>
          <cell r="H15">
            <v>-0.121</v>
          </cell>
          <cell r="I15">
            <v>-9.0499999999999997E-2</v>
          </cell>
          <cell r="K15">
            <v>0.40070000000000006</v>
          </cell>
          <cell r="L15">
            <v>5.5183</v>
          </cell>
          <cell r="M15">
            <v>3.2635000000000001</v>
          </cell>
          <cell r="N15" t="str">
            <v>I</v>
          </cell>
          <cell r="O15" t="str">
            <v>I</v>
          </cell>
          <cell r="P15" t="str">
            <v>I</v>
          </cell>
          <cell r="Q15" t="str">
            <v>N</v>
          </cell>
          <cell r="R15" t="str">
            <v>I</v>
          </cell>
          <cell r="S15" t="str">
            <v>R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0.2432</v>
          </cell>
          <cell r="E16">
            <v>0</v>
          </cell>
          <cell r="F16">
            <v>6.6400000000000001E-2</v>
          </cell>
          <cell r="G16">
            <v>2.6513</v>
          </cell>
          <cell r="H16">
            <v>-0.121</v>
          </cell>
          <cell r="I16">
            <v>-9.0499999999999997E-2</v>
          </cell>
          <cell r="K16">
            <v>0.66839999999999966</v>
          </cell>
          <cell r="L16">
            <v>4.9048999999999996</v>
          </cell>
          <cell r="M16">
            <v>3.5311999999999997</v>
          </cell>
          <cell r="N16" t="str">
            <v>I</v>
          </cell>
          <cell r="O16" t="str">
            <v>N</v>
          </cell>
          <cell r="P16" t="str">
            <v>N</v>
          </cell>
          <cell r="Q16" t="str">
            <v>N</v>
          </cell>
          <cell r="R16" t="str">
            <v>I</v>
          </cell>
          <cell r="S16" t="str">
            <v>R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0.22789999999999999</v>
          </cell>
          <cell r="E17">
            <v>0</v>
          </cell>
          <cell r="F17">
            <v>4.2099999999999999E-2</v>
          </cell>
          <cell r="G17">
            <v>3.4331</v>
          </cell>
          <cell r="H17">
            <v>-0.121</v>
          </cell>
          <cell r="I17">
            <v>-0.16889999999999999</v>
          </cell>
          <cell r="K17">
            <v>-0.70899999999999985</v>
          </cell>
          <cell r="L17">
            <v>4.5968999999999998</v>
          </cell>
          <cell r="M17">
            <v>3.0140000000000002</v>
          </cell>
          <cell r="N17" t="str">
            <v>R</v>
          </cell>
          <cell r="O17" t="str">
            <v>N</v>
          </cell>
          <cell r="P17" t="str">
            <v>R</v>
          </cell>
          <cell r="Q17" t="str">
            <v>N</v>
          </cell>
          <cell r="R17" t="str">
            <v>R</v>
          </cell>
          <cell r="S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0.2266</v>
          </cell>
          <cell r="E18">
            <v>0</v>
          </cell>
          <cell r="F18">
            <v>4.3499999999999997E-2</v>
          </cell>
          <cell r="G18">
            <v>3.4331</v>
          </cell>
          <cell r="H18">
            <v>-0.121</v>
          </cell>
          <cell r="I18">
            <v>-0.1172</v>
          </cell>
          <cell r="K18">
            <v>-0.7504000000000004</v>
          </cell>
          <cell r="L18">
            <v>4.5693999999999999</v>
          </cell>
          <cell r="M18">
            <v>2.9208999999999996</v>
          </cell>
          <cell r="N18" t="str">
            <v>R</v>
          </cell>
          <cell r="O18" t="str">
            <v>N</v>
          </cell>
          <cell r="P18" t="str">
            <v>I</v>
          </cell>
          <cell r="Q18" t="str">
            <v>N</v>
          </cell>
          <cell r="R18" t="str">
            <v>R</v>
          </cell>
          <cell r="S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0.22600000000000001</v>
          </cell>
          <cell r="E19">
            <v>0</v>
          </cell>
          <cell r="F19">
            <v>4.3499999999999997E-2</v>
          </cell>
          <cell r="G19">
            <v>3.4331</v>
          </cell>
          <cell r="H19">
            <v>-0.121</v>
          </cell>
          <cell r="I19">
            <v>-0.1172</v>
          </cell>
          <cell r="K19">
            <v>-0.5416000000000003</v>
          </cell>
          <cell r="L19">
            <v>4.5575000000000001</v>
          </cell>
          <cell r="M19">
            <v>3.1296999999999997</v>
          </cell>
          <cell r="N19" t="str">
            <v>I</v>
          </cell>
          <cell r="O19" t="str">
            <v>N</v>
          </cell>
          <cell r="P19" t="str">
            <v>N</v>
          </cell>
          <cell r="Q19" t="str">
            <v>N</v>
          </cell>
          <cell r="R19" t="str">
            <v>I</v>
          </cell>
          <cell r="S19" t="str">
            <v>R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0.23350000000000001</v>
          </cell>
          <cell r="E20">
            <v>0</v>
          </cell>
          <cell r="F20">
            <v>4.7500000000000001E-2</v>
          </cell>
          <cell r="G20">
            <v>3.4331</v>
          </cell>
          <cell r="H20">
            <v>-0.121</v>
          </cell>
          <cell r="I20">
            <v>-8.4899999999999989E-2</v>
          </cell>
          <cell r="K20">
            <v>-0.88160000000000038</v>
          </cell>
          <cell r="L20">
            <v>4.7096</v>
          </cell>
          <cell r="M20">
            <v>2.7573999999999996</v>
          </cell>
          <cell r="N20" t="str">
            <v>R</v>
          </cell>
          <cell r="O20" t="str">
            <v>N</v>
          </cell>
          <cell r="P20" t="str">
            <v>I</v>
          </cell>
          <cell r="Q20" t="str">
            <v>N</v>
          </cell>
          <cell r="R20" t="str">
            <v>R</v>
          </cell>
          <cell r="S20" t="str">
            <v>I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0.2336</v>
          </cell>
          <cell r="E21">
            <v>0</v>
          </cell>
          <cell r="F21">
            <v>4.99E-2</v>
          </cell>
          <cell r="G21">
            <v>3.4331</v>
          </cell>
          <cell r="H21">
            <v>-3.3999999999999998E-3</v>
          </cell>
          <cell r="I21">
            <v>-8.4900000000000003E-2</v>
          </cell>
          <cell r="K21">
            <v>-0.85919999999999996</v>
          </cell>
          <cell r="L21">
            <v>4.7243000000000004</v>
          </cell>
          <cell r="M21">
            <v>2.6621999999999999</v>
          </cell>
          <cell r="N21" t="str">
            <v>R</v>
          </cell>
          <cell r="O21" t="str">
            <v>I</v>
          </cell>
          <cell r="P21" t="str">
            <v>N</v>
          </cell>
          <cell r="Q21" t="str">
            <v>N</v>
          </cell>
          <cell r="R21" t="str">
            <v>I</v>
          </cell>
          <cell r="S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0.22359999999999999</v>
          </cell>
          <cell r="E22">
            <v>0</v>
          </cell>
          <cell r="F22">
            <v>4.9799999999999997E-2</v>
          </cell>
          <cell r="G22">
            <v>3.4331</v>
          </cell>
          <cell r="H22">
            <v>-3.3999999999999998E-3</v>
          </cell>
          <cell r="I22">
            <v>-7.8299999999999995E-2</v>
          </cell>
          <cell r="K22">
            <v>-0.81280000000000052</v>
          </cell>
          <cell r="L22">
            <v>4.5213999999999999</v>
          </cell>
          <cell r="M22">
            <v>2.7019999999999995</v>
          </cell>
          <cell r="N22" t="str">
            <v>I</v>
          </cell>
          <cell r="O22" t="str">
            <v>N</v>
          </cell>
          <cell r="P22" t="str">
            <v>I</v>
          </cell>
          <cell r="Q22" t="str">
            <v>N</v>
          </cell>
          <cell r="R22" t="str">
            <v>I</v>
          </cell>
          <cell r="S22" t="str">
            <v>R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0.21629999999999999</v>
          </cell>
          <cell r="E23">
            <v>0</v>
          </cell>
          <cell r="F23">
            <v>4.9799999999999997E-2</v>
          </cell>
          <cell r="G23">
            <v>3.4331</v>
          </cell>
          <cell r="H23">
            <v>-3.3999999999999998E-3</v>
          </cell>
          <cell r="I23">
            <v>-7.5600000000000001E-2</v>
          </cell>
          <cell r="K23">
            <v>-0.41749999999999998</v>
          </cell>
          <cell r="L23">
            <v>4.375</v>
          </cell>
          <cell r="M23">
            <v>3.0945999999999998</v>
          </cell>
          <cell r="N23" t="str">
            <v>I</v>
          </cell>
          <cell r="O23" t="str">
            <v>N</v>
          </cell>
          <cell r="P23" t="str">
            <v>I</v>
          </cell>
          <cell r="Q23" t="str">
            <v>N</v>
          </cell>
          <cell r="R23" t="str">
            <v>I</v>
          </cell>
          <cell r="S23" t="str">
            <v>R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0.21629999999999999</v>
          </cell>
          <cell r="E24">
            <v>0</v>
          </cell>
          <cell r="F24">
            <v>6.1899999999999997E-2</v>
          </cell>
          <cell r="G24">
            <v>3.4331</v>
          </cell>
          <cell r="H24">
            <v>-3.3999999999999998E-3</v>
          </cell>
          <cell r="I24">
            <v>-7.5600000000000001E-2</v>
          </cell>
          <cell r="K24">
            <v>-0.10160000000000018</v>
          </cell>
          <cell r="L24">
            <v>4.375</v>
          </cell>
          <cell r="M24">
            <v>3.4104999999999999</v>
          </cell>
          <cell r="N24" t="str">
            <v>I</v>
          </cell>
          <cell r="O24" t="str">
            <v>N</v>
          </cell>
          <cell r="P24" t="str">
            <v>N</v>
          </cell>
          <cell r="Q24" t="str">
            <v>N</v>
          </cell>
          <cell r="R24" t="str">
            <v>I</v>
          </cell>
          <cell r="S24" t="str">
            <v>N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0.21629999999999999</v>
          </cell>
          <cell r="E25">
            <v>0</v>
          </cell>
          <cell r="F25">
            <v>6.1800000000000001E-2</v>
          </cell>
          <cell r="G25">
            <v>3.4331</v>
          </cell>
          <cell r="H25">
            <v>-3.3999999999999998E-3</v>
          </cell>
          <cell r="I25">
            <v>-7.5600000000000001E-2</v>
          </cell>
          <cell r="K25">
            <v>-4.6800000000000438E-2</v>
          </cell>
          <cell r="L25">
            <v>4.375</v>
          </cell>
          <cell r="M25">
            <v>3.4652999999999996</v>
          </cell>
          <cell r="N25" t="str">
            <v>I</v>
          </cell>
          <cell r="O25" t="str">
            <v>N</v>
          </cell>
          <cell r="P25" t="str">
            <v>N</v>
          </cell>
          <cell r="Q25" t="str">
            <v>N</v>
          </cell>
          <cell r="R25" t="str">
            <v>I</v>
          </cell>
          <cell r="S25" t="str">
            <v>N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0.21640000000000001</v>
          </cell>
          <cell r="E26">
            <v>0</v>
          </cell>
          <cell r="F26">
            <v>6.1800000000000001E-2</v>
          </cell>
          <cell r="G26">
            <v>3.4331</v>
          </cell>
          <cell r="H26">
            <v>-3.3999999999999998E-3</v>
          </cell>
          <cell r="I26">
            <v>-7.5600000000000001E-2</v>
          </cell>
          <cell r="K26">
            <v>-0.48989999999999984</v>
          </cell>
          <cell r="L26">
            <v>4.3760000000000003</v>
          </cell>
          <cell r="M26">
            <v>3.0222000000000002</v>
          </cell>
          <cell r="N26" t="str">
            <v>R</v>
          </cell>
          <cell r="O26" t="str">
            <v>N</v>
          </cell>
          <cell r="P26" t="str">
            <v>N</v>
          </cell>
          <cell r="Q26" t="str">
            <v>N</v>
          </cell>
          <cell r="R26" t="str">
            <v>R</v>
          </cell>
          <cell r="S26" t="str">
            <v>I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0.2122</v>
          </cell>
          <cell r="E27">
            <v>0</v>
          </cell>
          <cell r="F27">
            <v>6.1800000000000001E-2</v>
          </cell>
          <cell r="G27">
            <v>3.4331</v>
          </cell>
          <cell r="H27">
            <v>9.3799999999999994E-2</v>
          </cell>
          <cell r="I27">
            <v>-7.5600000000000001E-2</v>
          </cell>
          <cell r="K27">
            <v>-0.98929999999999985</v>
          </cell>
          <cell r="L27">
            <v>4.2912999999999997</v>
          </cell>
          <cell r="M27">
            <v>2.4256000000000002</v>
          </cell>
          <cell r="N27" t="str">
            <v>R</v>
          </cell>
          <cell r="O27" t="str">
            <v>I</v>
          </cell>
          <cell r="P27" t="str">
            <v>N</v>
          </cell>
          <cell r="Q27" t="str">
            <v>N</v>
          </cell>
          <cell r="R27" t="str">
            <v>R</v>
          </cell>
          <cell r="S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0.2122</v>
          </cell>
          <cell r="E28">
            <v>0</v>
          </cell>
          <cell r="F28">
            <v>6.1800000000000001E-2</v>
          </cell>
          <cell r="G28">
            <v>3.4331</v>
          </cell>
          <cell r="H28">
            <v>9.3799999999999994E-2</v>
          </cell>
          <cell r="I28">
            <v>-7.5600000000000001E-2</v>
          </cell>
          <cell r="K28">
            <v>-1.159</v>
          </cell>
          <cell r="L28">
            <v>4.2912999999999997</v>
          </cell>
          <cell r="M28">
            <v>2.2559</v>
          </cell>
          <cell r="N28" t="str">
            <v>R</v>
          </cell>
          <cell r="O28" t="str">
            <v>N</v>
          </cell>
          <cell r="P28" t="str">
            <v>N</v>
          </cell>
          <cell r="Q28" t="str">
            <v>N</v>
          </cell>
          <cell r="R28" t="str">
            <v>R</v>
          </cell>
          <cell r="S28" t="str">
            <v>N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0.22550000000000001</v>
          </cell>
          <cell r="E29">
            <v>0</v>
          </cell>
          <cell r="F29">
            <v>5.2900000000000003E-2</v>
          </cell>
          <cell r="G29">
            <v>3.4331</v>
          </cell>
          <cell r="H29">
            <v>9.3799999999999994E-2</v>
          </cell>
          <cell r="I29">
            <v>-4.8799999999999996E-2</v>
          </cell>
          <cell r="K29">
            <v>-0.84230000000000016</v>
          </cell>
          <cell r="L29">
            <v>4.5613000000000001</v>
          </cell>
          <cell r="M29">
            <v>2.5457999999999998</v>
          </cell>
          <cell r="N29" t="str">
            <v>I</v>
          </cell>
          <cell r="O29" t="str">
            <v>N</v>
          </cell>
          <cell r="P29" t="str">
            <v>I</v>
          </cell>
          <cell r="Q29" t="str">
            <v>N</v>
          </cell>
          <cell r="R29" t="str">
            <v>I</v>
          </cell>
          <cell r="S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0.22550000000000001</v>
          </cell>
          <cell r="E30">
            <v>0</v>
          </cell>
          <cell r="F30">
            <v>5.2900000000000003E-2</v>
          </cell>
          <cell r="G30">
            <v>3.4331</v>
          </cell>
          <cell r="H30">
            <v>9.3799999999999994E-2</v>
          </cell>
          <cell r="I30">
            <v>-4.5299999999999993E-2</v>
          </cell>
          <cell r="K30">
            <v>-0.68300000000000005</v>
          </cell>
          <cell r="L30">
            <v>4.5613000000000001</v>
          </cell>
          <cell r="M30">
            <v>2.7016</v>
          </cell>
          <cell r="N30" t="str">
            <v>I</v>
          </cell>
          <cell r="O30" t="str">
            <v>N</v>
          </cell>
          <cell r="P30" t="str">
            <v>I</v>
          </cell>
          <cell r="Q30" t="str">
            <v>N</v>
          </cell>
          <cell r="R30" t="str">
            <v>I</v>
          </cell>
          <cell r="S30" t="str">
            <v>N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0.2631</v>
          </cell>
          <cell r="E31">
            <v>0</v>
          </cell>
          <cell r="F31">
            <v>5.1999999999999998E-2</v>
          </cell>
          <cell r="G31">
            <v>3.4331</v>
          </cell>
          <cell r="H31">
            <v>9.3799999999999994E-2</v>
          </cell>
          <cell r="I31">
            <v>-4.5299999999999993E-2</v>
          </cell>
          <cell r="K31">
            <v>-0.43470000000000009</v>
          </cell>
          <cell r="L31">
            <v>5.3216000000000001</v>
          </cell>
          <cell r="M31">
            <v>2.9499</v>
          </cell>
          <cell r="N31" t="str">
            <v>I</v>
          </cell>
          <cell r="O31" t="str">
            <v>N</v>
          </cell>
          <cell r="P31" t="str">
            <v>N</v>
          </cell>
          <cell r="Q31" t="str">
            <v>N</v>
          </cell>
          <cell r="R31" t="str">
            <v>I</v>
          </cell>
          <cell r="S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0.2225</v>
          </cell>
          <cell r="E32">
            <v>0</v>
          </cell>
          <cell r="F32">
            <v>5.1999999999999998E-2</v>
          </cell>
          <cell r="G32">
            <v>3.4331</v>
          </cell>
          <cell r="H32">
            <v>9.3799999999999994E-2</v>
          </cell>
          <cell r="I32">
            <v>-4.5299999999999993E-2</v>
          </cell>
          <cell r="K32">
            <v>-0.49229999999999996</v>
          </cell>
          <cell r="L32">
            <v>4.5003000000000002</v>
          </cell>
          <cell r="M32">
            <v>2.8923000000000001</v>
          </cell>
          <cell r="N32" t="str">
            <v>R</v>
          </cell>
          <cell r="O32" t="str">
            <v>N</v>
          </cell>
          <cell r="P32" t="str">
            <v>N</v>
          </cell>
          <cell r="Q32" t="str">
            <v>N</v>
          </cell>
          <cell r="R32" t="str">
            <v>R</v>
          </cell>
          <cell r="S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0.2225</v>
          </cell>
          <cell r="E33">
            <v>0</v>
          </cell>
          <cell r="F33">
            <v>5.9200000000000003E-2</v>
          </cell>
          <cell r="G33">
            <v>3.4331</v>
          </cell>
          <cell r="H33">
            <v>0.1211</v>
          </cell>
          <cell r="I33">
            <v>-4.5299999999999993E-2</v>
          </cell>
          <cell r="K33">
            <v>-0.26259999999999961</v>
          </cell>
          <cell r="L33">
            <v>4.7756999999999996</v>
          </cell>
          <cell r="M33">
            <v>3.0947000000000005</v>
          </cell>
          <cell r="N33" t="str">
            <v>I</v>
          </cell>
          <cell r="O33" t="str">
            <v>I</v>
          </cell>
          <cell r="P33" t="str">
            <v>N</v>
          </cell>
          <cell r="Q33" t="str">
            <v>N</v>
          </cell>
          <cell r="R33" t="str">
            <v>I</v>
          </cell>
          <cell r="S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0.2225</v>
          </cell>
          <cell r="E34">
            <v>0</v>
          </cell>
          <cell r="F34">
            <v>5.9200000000000003E-2</v>
          </cell>
          <cell r="G34">
            <v>3.4331</v>
          </cell>
          <cell r="H34">
            <v>0.1211</v>
          </cell>
          <cell r="I34">
            <v>-5.1899999999999995E-2</v>
          </cell>
          <cell r="K34">
            <v>0.86799999999999955</v>
          </cell>
          <cell r="L34">
            <v>4.7756999999999996</v>
          </cell>
          <cell r="M34">
            <v>4.2318999999999996</v>
          </cell>
          <cell r="N34" t="str">
            <v>I</v>
          </cell>
          <cell r="O34" t="str">
            <v>N</v>
          </cell>
          <cell r="P34" t="str">
            <v>R</v>
          </cell>
          <cell r="Q34" t="str">
            <v>N</v>
          </cell>
          <cell r="R34" t="str">
            <v>I</v>
          </cell>
          <cell r="S34" t="str">
            <v>N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0.2631</v>
          </cell>
          <cell r="E35">
            <v>0</v>
          </cell>
          <cell r="F35">
            <v>5.9200000000000003E-2</v>
          </cell>
          <cell r="G35">
            <v>3.4331</v>
          </cell>
          <cell r="H35">
            <v>0.1211</v>
          </cell>
          <cell r="I35">
            <v>-5.1899999999999995E-2</v>
          </cell>
          <cell r="K35">
            <v>0.89819999999999933</v>
          </cell>
          <cell r="L35">
            <v>5.6473000000000004</v>
          </cell>
          <cell r="M35">
            <v>4.2620999999999993</v>
          </cell>
          <cell r="N35" t="str">
            <v>I</v>
          </cell>
          <cell r="O35" t="str">
            <v>N</v>
          </cell>
          <cell r="P35" t="str">
            <v>N</v>
          </cell>
          <cell r="Q35" t="str">
            <v>N</v>
          </cell>
          <cell r="R35" t="str">
            <v>I</v>
          </cell>
          <cell r="S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0.2631</v>
          </cell>
          <cell r="E36">
            <v>0</v>
          </cell>
          <cell r="F36">
            <v>5.9200000000000003E-2</v>
          </cell>
          <cell r="G36">
            <v>3.4331</v>
          </cell>
          <cell r="H36">
            <v>0.1211</v>
          </cell>
          <cell r="I36">
            <v>-5.1899999999999995E-2</v>
          </cell>
          <cell r="K36">
            <v>4.2200000000000314E-2</v>
          </cell>
          <cell r="L36">
            <v>5.6473000000000004</v>
          </cell>
          <cell r="M36">
            <v>3.4061000000000003</v>
          </cell>
          <cell r="N36" t="str">
            <v>R</v>
          </cell>
          <cell r="O36" t="str">
            <v>N</v>
          </cell>
          <cell r="P36" t="str">
            <v>N</v>
          </cell>
          <cell r="Q36" t="str">
            <v>N</v>
          </cell>
          <cell r="R36" t="str">
            <v>R</v>
          </cell>
          <cell r="S36" t="str">
            <v>N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0.2631</v>
          </cell>
          <cell r="E37">
            <v>0</v>
          </cell>
          <cell r="F37">
            <v>5.9200000000000003E-2</v>
          </cell>
          <cell r="G37">
            <v>3.4331</v>
          </cell>
          <cell r="H37">
            <v>0.1211</v>
          </cell>
          <cell r="I37">
            <v>-5.3499999999999992E-2</v>
          </cell>
          <cell r="K37">
            <v>-0.3997999999999996</v>
          </cell>
          <cell r="L37">
            <v>5.6473000000000004</v>
          </cell>
          <cell r="M37">
            <v>2.9657000000000004</v>
          </cell>
          <cell r="N37" t="str">
            <v>R</v>
          </cell>
          <cell r="O37" t="str">
            <v>N</v>
          </cell>
          <cell r="P37" t="str">
            <v>R</v>
          </cell>
          <cell r="Q37" t="str">
            <v>N</v>
          </cell>
          <cell r="R37" t="str">
            <v>R</v>
          </cell>
          <cell r="S37" t="str">
            <v>N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0.23119999999999999</v>
          </cell>
          <cell r="E38">
            <v>0</v>
          </cell>
          <cell r="F38">
            <v>3.09E-2</v>
          </cell>
          <cell r="G38">
            <v>3.4331</v>
          </cell>
          <cell r="H38">
            <v>0.1211</v>
          </cell>
          <cell r="I38">
            <v>-5.3499999999999992E-2</v>
          </cell>
          <cell r="K38">
            <v>-0.62140000000000006</v>
          </cell>
          <cell r="L38">
            <v>4.9629000000000003</v>
          </cell>
          <cell r="M38">
            <v>2.7441</v>
          </cell>
          <cell r="N38" t="str">
            <v>R</v>
          </cell>
          <cell r="O38" t="str">
            <v>N</v>
          </cell>
          <cell r="P38" t="str">
            <v>N</v>
          </cell>
          <cell r="Q38" t="str">
            <v>N</v>
          </cell>
          <cell r="R38" t="str">
            <v>R</v>
          </cell>
          <cell r="S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0.21690000000000001</v>
          </cell>
          <cell r="E39">
            <v>0</v>
          </cell>
          <cell r="F39">
            <v>1.8599999999999998E-2</v>
          </cell>
          <cell r="G39">
            <v>3.4331</v>
          </cell>
          <cell r="H39">
            <v>-0.1147</v>
          </cell>
          <cell r="I39">
            <v>-5.3499999999999992E-2</v>
          </cell>
          <cell r="K39">
            <v>-0.80599999999999994</v>
          </cell>
          <cell r="L39">
            <v>4.6555999999999997</v>
          </cell>
          <cell r="M39">
            <v>2.7953000000000001</v>
          </cell>
          <cell r="N39" t="str">
            <v>I</v>
          </cell>
          <cell r="O39" t="str">
            <v>R</v>
          </cell>
          <cell r="P39" t="str">
            <v>N</v>
          </cell>
          <cell r="Q39" t="str">
            <v>N</v>
          </cell>
          <cell r="R39" t="str">
            <v>R</v>
          </cell>
          <cell r="S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0.21690000000000001</v>
          </cell>
          <cell r="E40">
            <v>0</v>
          </cell>
          <cell r="F40">
            <v>1.8599999999999998E-2</v>
          </cell>
          <cell r="G40">
            <v>3.4331</v>
          </cell>
          <cell r="H40">
            <v>-0.1147</v>
          </cell>
          <cell r="I40">
            <v>-5.3499999999999992E-2</v>
          </cell>
          <cell r="K40">
            <v>-0.63319999999999987</v>
          </cell>
          <cell r="L40">
            <v>4.6555999999999997</v>
          </cell>
          <cell r="M40">
            <v>2.9681000000000002</v>
          </cell>
          <cell r="N40" t="str">
            <v>I</v>
          </cell>
          <cell r="O40" t="str">
            <v>N</v>
          </cell>
          <cell r="P40" t="str">
            <v>N</v>
          </cell>
          <cell r="Q40" t="str">
            <v>N</v>
          </cell>
          <cell r="R40" t="str">
            <v>I</v>
          </cell>
          <cell r="S40" t="str">
            <v>N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0.21690000000000001</v>
          </cell>
          <cell r="E41">
            <v>0</v>
          </cell>
          <cell r="F41">
            <v>1.8599999999999998E-2</v>
          </cell>
          <cell r="G41">
            <v>3.4331</v>
          </cell>
          <cell r="H41">
            <v>-0.1147</v>
          </cell>
          <cell r="I41">
            <v>-1.9E-3</v>
          </cell>
          <cell r="K41">
            <v>-0.41950000000000021</v>
          </cell>
          <cell r="L41">
            <v>4.6555999999999997</v>
          </cell>
          <cell r="M41">
            <v>3.1301999999999999</v>
          </cell>
          <cell r="N41" t="str">
            <v>I</v>
          </cell>
          <cell r="O41" t="str">
            <v>N</v>
          </cell>
          <cell r="P41" t="str">
            <v>I</v>
          </cell>
          <cell r="Q41" t="str">
            <v>N</v>
          </cell>
          <cell r="R41" t="str">
            <v>I</v>
          </cell>
          <cell r="S41" t="str">
            <v>N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0.21690000000000001</v>
          </cell>
          <cell r="E42">
            <v>0</v>
          </cell>
          <cell r="F42">
            <v>1.8599999999999998E-2</v>
          </cell>
          <cell r="G42">
            <v>3.4331</v>
          </cell>
          <cell r="H42">
            <v>-0.1147</v>
          </cell>
          <cell r="I42">
            <v>-1.11E-2</v>
          </cell>
          <cell r="K42">
            <v>-0.68480000000000019</v>
          </cell>
          <cell r="L42">
            <v>4.6555999999999997</v>
          </cell>
          <cell r="M42">
            <v>2.8740999999999999</v>
          </cell>
          <cell r="N42" t="str">
            <v>R</v>
          </cell>
          <cell r="O42" t="str">
            <v>N</v>
          </cell>
          <cell r="P42" t="str">
            <v>R</v>
          </cell>
          <cell r="Q42" t="str">
            <v>N</v>
          </cell>
          <cell r="R42" t="str">
            <v>R</v>
          </cell>
          <cell r="S42" t="str">
            <v>N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0.21690000000000001</v>
          </cell>
          <cell r="E43">
            <v>0</v>
          </cell>
          <cell r="F43">
            <v>1.8599999999999998E-2</v>
          </cell>
          <cell r="G43">
            <v>3.4331</v>
          </cell>
          <cell r="H43">
            <v>-0.1147</v>
          </cell>
          <cell r="I43">
            <v>-1.11E-2</v>
          </cell>
          <cell r="K43">
            <v>-0.60659999999999992</v>
          </cell>
          <cell r="L43">
            <v>4.6555999999999997</v>
          </cell>
          <cell r="M43">
            <v>2.9523000000000001</v>
          </cell>
          <cell r="N43" t="str">
            <v>I</v>
          </cell>
          <cell r="O43" t="str">
            <v>N</v>
          </cell>
          <cell r="P43" t="str">
            <v>N</v>
          </cell>
          <cell r="Q43" t="str">
            <v>N</v>
          </cell>
          <cell r="R43" t="str">
            <v>I</v>
          </cell>
          <cell r="S43" t="str">
            <v>N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0.21690000000000001</v>
          </cell>
          <cell r="E44">
            <v>0</v>
          </cell>
          <cell r="F44">
            <v>1.8599999999999998E-2</v>
          </cell>
          <cell r="G44">
            <v>3.4331</v>
          </cell>
          <cell r="H44">
            <v>-0.1147</v>
          </cell>
          <cell r="I44">
            <v>-1.11E-2</v>
          </cell>
          <cell r="K44">
            <v>-0.92310000000000003</v>
          </cell>
          <cell r="L44">
            <v>4.6555999999999997</v>
          </cell>
          <cell r="M44">
            <v>2.6358000000000001</v>
          </cell>
          <cell r="N44" t="str">
            <v>R</v>
          </cell>
          <cell r="O44" t="str">
            <v>N</v>
          </cell>
          <cell r="P44" t="str">
            <v>N</v>
          </cell>
          <cell r="Q44" t="str">
            <v>N</v>
          </cell>
          <cell r="R44" t="str">
            <v>R</v>
          </cell>
          <cell r="S44" t="str">
            <v>N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0.21690000000000001</v>
          </cell>
          <cell r="E45">
            <v>0</v>
          </cell>
          <cell r="F45">
            <v>1.8599999999999998E-2</v>
          </cell>
          <cell r="G45">
            <v>3.4331</v>
          </cell>
          <cell r="H45">
            <v>-0.311</v>
          </cell>
          <cell r="I45">
            <v>-2.41E-2</v>
          </cell>
          <cell r="K45">
            <v>-1.1331999999999998</v>
          </cell>
          <cell r="L45">
            <v>4.6555999999999997</v>
          </cell>
          <cell r="M45">
            <v>2.6350000000000002</v>
          </cell>
          <cell r="N45" t="str">
            <v>R</v>
          </cell>
          <cell r="O45" t="str">
            <v>R</v>
          </cell>
          <cell r="P45" t="str">
            <v>R</v>
          </cell>
          <cell r="Q45" t="str">
            <v>N</v>
          </cell>
          <cell r="R45" t="str">
            <v>R</v>
          </cell>
          <cell r="S45" t="str">
            <v>N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0.19939999999999999</v>
          </cell>
          <cell r="E46">
            <v>0</v>
          </cell>
          <cell r="F46">
            <v>1.8599999999999998E-2</v>
          </cell>
          <cell r="G46">
            <v>3.4331</v>
          </cell>
          <cell r="H46">
            <v>-0.311</v>
          </cell>
          <cell r="I46">
            <v>-2.41E-2</v>
          </cell>
          <cell r="K46">
            <v>-0.8032999999999999</v>
          </cell>
          <cell r="L46">
            <v>4.2808999999999999</v>
          </cell>
          <cell r="M46">
            <v>2.9649000000000001</v>
          </cell>
          <cell r="N46" t="str">
            <v>I</v>
          </cell>
          <cell r="O46" t="str">
            <v>N</v>
          </cell>
          <cell r="P46" t="str">
            <v>N</v>
          </cell>
          <cell r="Q46" t="str">
            <v>N</v>
          </cell>
          <cell r="R46" t="str">
            <v>I</v>
          </cell>
          <cell r="S46" t="str">
            <v>R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0.19939999999999999</v>
          </cell>
          <cell r="E47">
            <v>0</v>
          </cell>
          <cell r="F47">
            <v>1.8599999999999998E-2</v>
          </cell>
          <cell r="G47">
            <v>3.4331</v>
          </cell>
          <cell r="H47">
            <v>-0.311</v>
          </cell>
          <cell r="I47">
            <v>-2.41E-2</v>
          </cell>
          <cell r="K47">
            <v>-0.96449999999999991</v>
          </cell>
          <cell r="L47">
            <v>4.2808999999999999</v>
          </cell>
          <cell r="M47">
            <v>2.8037000000000001</v>
          </cell>
          <cell r="N47" t="str">
            <v>R</v>
          </cell>
          <cell r="O47" t="str">
            <v>N</v>
          </cell>
          <cell r="P47" t="str">
            <v>N</v>
          </cell>
          <cell r="Q47" t="str">
            <v>N</v>
          </cell>
          <cell r="R47" t="str">
            <v>R</v>
          </cell>
          <cell r="S47" t="str">
            <v>N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0.19939999999999999</v>
          </cell>
          <cell r="E48">
            <v>0</v>
          </cell>
          <cell r="F48">
            <v>1.8599999999999998E-2</v>
          </cell>
          <cell r="G48">
            <v>3.4331</v>
          </cell>
          <cell r="H48">
            <v>-0.311</v>
          </cell>
          <cell r="I48">
            <v>-2.41E-2</v>
          </cell>
          <cell r="K48">
            <v>-1.0641</v>
          </cell>
          <cell r="L48">
            <v>4.2808999999999999</v>
          </cell>
          <cell r="M48">
            <v>2.7040999999999999</v>
          </cell>
          <cell r="N48" t="str">
            <v>R</v>
          </cell>
          <cell r="O48" t="str">
            <v>N</v>
          </cell>
          <cell r="P48" t="str">
            <v>N</v>
          </cell>
          <cell r="Q48" t="str">
            <v>N</v>
          </cell>
          <cell r="R48" t="str">
            <v>R</v>
          </cell>
          <cell r="S48" t="str">
            <v>N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0.19939999999999999</v>
          </cell>
          <cell r="E49">
            <v>0</v>
          </cell>
          <cell r="F49">
            <v>1.8599999999999998E-2</v>
          </cell>
          <cell r="G49">
            <v>3.4331</v>
          </cell>
          <cell r="H49">
            <v>-0.311</v>
          </cell>
          <cell r="I49">
            <v>-2.2499999999999999E-2</v>
          </cell>
          <cell r="J49">
            <v>2.47E-2</v>
          </cell>
          <cell r="K49">
            <v>-1.4296</v>
          </cell>
          <cell r="L49">
            <v>4.2808999999999999</v>
          </cell>
          <cell r="M49">
            <v>2.3123</v>
          </cell>
          <cell r="N49" t="str">
            <v>R</v>
          </cell>
          <cell r="O49" t="str">
            <v>N</v>
          </cell>
          <cell r="P49" t="str">
            <v>I</v>
          </cell>
          <cell r="Q49" t="str">
            <v>I</v>
          </cell>
          <cell r="R49" t="str">
            <v>R</v>
          </cell>
          <cell r="S49" t="str">
            <v>N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0.19939999999999999</v>
          </cell>
          <cell r="E50">
            <v>0</v>
          </cell>
          <cell r="F50">
            <v>1.8599999999999998E-2</v>
          </cell>
          <cell r="G50">
            <v>3.4331</v>
          </cell>
          <cell r="H50">
            <v>-0.311</v>
          </cell>
          <cell r="I50">
            <v>-2.2499999999999999E-2</v>
          </cell>
          <cell r="J50">
            <v>2.47E-2</v>
          </cell>
          <cell r="K50">
            <v>-1.4890999999999999</v>
          </cell>
          <cell r="L50">
            <v>4.2808999999999999</v>
          </cell>
          <cell r="M50">
            <v>2.2528000000000001</v>
          </cell>
          <cell r="N50" t="str">
            <v>R</v>
          </cell>
          <cell r="O50" t="str">
            <v>N</v>
          </cell>
          <cell r="P50" t="str">
            <v>N</v>
          </cell>
          <cell r="Q50" t="str">
            <v>N</v>
          </cell>
          <cell r="R50" t="str">
            <v>R</v>
          </cell>
          <cell r="S50" t="str">
            <v>N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0.19939999999999999</v>
          </cell>
          <cell r="E51">
            <v>0</v>
          </cell>
          <cell r="F51">
            <v>1.8599999999999998E-2</v>
          </cell>
          <cell r="G51">
            <v>3.4331</v>
          </cell>
          <cell r="H51">
            <v>-0.18820000000000001</v>
          </cell>
          <cell r="I51">
            <v>-6.54E-2</v>
          </cell>
          <cell r="J51">
            <v>2.47E-2</v>
          </cell>
          <cell r="K51">
            <v>-1.4834999999999998</v>
          </cell>
          <cell r="L51">
            <v>4.2808999999999999</v>
          </cell>
          <cell r="M51">
            <v>2.1785000000000001</v>
          </cell>
          <cell r="N51" t="str">
            <v>R</v>
          </cell>
          <cell r="O51" t="str">
            <v>I</v>
          </cell>
          <cell r="P51" t="str">
            <v>R</v>
          </cell>
          <cell r="Q51" t="str">
            <v>N</v>
          </cell>
          <cell r="R51" t="str">
            <v>I</v>
          </cell>
          <cell r="S51" t="str">
            <v>N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0.19939999999999999</v>
          </cell>
          <cell r="E52">
            <v>0</v>
          </cell>
          <cell r="F52">
            <v>1.8599999999999998E-2</v>
          </cell>
          <cell r="G52">
            <v>3.4331</v>
          </cell>
          <cell r="H52">
            <v>-0.18820000000000001</v>
          </cell>
          <cell r="I52">
            <v>-6.54E-2</v>
          </cell>
          <cell r="J52">
            <v>2.47E-2</v>
          </cell>
          <cell r="K52">
            <v>-1.5800999999999998</v>
          </cell>
          <cell r="L52">
            <v>4.2808999999999999</v>
          </cell>
          <cell r="M52">
            <v>2.0819000000000001</v>
          </cell>
          <cell r="N52" t="str">
            <v>R</v>
          </cell>
          <cell r="O52" t="str">
            <v>N</v>
          </cell>
          <cell r="P52" t="str">
            <v>N</v>
          </cell>
          <cell r="Q52" t="str">
            <v>N</v>
          </cell>
          <cell r="R52" t="str">
            <v>R</v>
          </cell>
          <cell r="S52" t="str">
            <v>N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0.19939999999999999</v>
          </cell>
          <cell r="E53">
            <v>0</v>
          </cell>
          <cell r="F53">
            <v>1.8599999999999998E-2</v>
          </cell>
          <cell r="G53">
            <v>3.4331</v>
          </cell>
          <cell r="H53">
            <v>-0.18820000000000001</v>
          </cell>
          <cell r="I53">
            <v>-6.54E-2</v>
          </cell>
          <cell r="J53">
            <v>2.47E-2</v>
          </cell>
          <cell r="K53">
            <v>-1.1566000000000001</v>
          </cell>
          <cell r="L53">
            <v>4.2808999999999999</v>
          </cell>
          <cell r="M53">
            <v>2.5053999999999998</v>
          </cell>
          <cell r="N53" t="str">
            <v>I</v>
          </cell>
          <cell r="O53" t="str">
            <v>N</v>
          </cell>
          <cell r="P53" t="str">
            <v>N</v>
          </cell>
          <cell r="Q53" t="str">
            <v>N</v>
          </cell>
          <cell r="R53" t="str">
            <v>I</v>
          </cell>
          <cell r="S53" t="str">
            <v>N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0.19939999999999999</v>
          </cell>
          <cell r="E54">
            <v>0</v>
          </cell>
          <cell r="F54">
            <v>1.8599999999999998E-2</v>
          </cell>
          <cell r="G54">
            <v>3.4331</v>
          </cell>
          <cell r="H54">
            <v>-0.18820000000000001</v>
          </cell>
          <cell r="I54">
            <v>-5.5899999999999998E-2</v>
          </cell>
          <cell r="J54">
            <v>2.47E-2</v>
          </cell>
          <cell r="K54">
            <v>-0.82410000000000028</v>
          </cell>
          <cell r="L54">
            <v>4.2808999999999999</v>
          </cell>
          <cell r="M54">
            <v>2.8283999999999998</v>
          </cell>
          <cell r="N54" t="str">
            <v>I</v>
          </cell>
          <cell r="O54" t="str">
            <v>N</v>
          </cell>
          <cell r="P54" t="str">
            <v>I</v>
          </cell>
          <cell r="Q54" t="str">
            <v>N</v>
          </cell>
          <cell r="R54" t="str">
            <v>I</v>
          </cell>
          <cell r="S54" t="str">
            <v>N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0.19939999999999999</v>
          </cell>
          <cell r="E55">
            <v>0</v>
          </cell>
          <cell r="F55">
            <v>1.8599999999999998E-2</v>
          </cell>
          <cell r="G55">
            <v>3.4331</v>
          </cell>
          <cell r="H55">
            <v>-0.18820000000000001</v>
          </cell>
          <cell r="I55">
            <v>-5.5899999999999998E-2</v>
          </cell>
          <cell r="J55">
            <v>2.47E-2</v>
          </cell>
          <cell r="K55">
            <v>-1.0376000000000001</v>
          </cell>
          <cell r="L55">
            <v>4.2808999999999999</v>
          </cell>
          <cell r="M55">
            <v>2.6149</v>
          </cell>
          <cell r="N55" t="str">
            <v>R</v>
          </cell>
          <cell r="O55" t="str">
            <v>N</v>
          </cell>
          <cell r="P55" t="str">
            <v>N</v>
          </cell>
          <cell r="Q55" t="str">
            <v>N</v>
          </cell>
          <cell r="R55" t="str">
            <v>R</v>
          </cell>
          <cell r="S55" t="str">
            <v>N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0.19939999999999999</v>
          </cell>
          <cell r="E56">
            <v>0</v>
          </cell>
          <cell r="F56">
            <v>1.8599999999999998E-2</v>
          </cell>
          <cell r="G56">
            <v>3.4331</v>
          </cell>
          <cell r="H56">
            <v>-0.18820000000000001</v>
          </cell>
          <cell r="I56">
            <v>-5.5899999999999998E-2</v>
          </cell>
          <cell r="J56">
            <v>2.47E-2</v>
          </cell>
          <cell r="K56">
            <v>-1.0483</v>
          </cell>
          <cell r="L56">
            <v>4.2808999999999999</v>
          </cell>
          <cell r="M56">
            <v>2.6042000000000001</v>
          </cell>
          <cell r="N56" t="str">
            <v>R</v>
          </cell>
          <cell r="O56" t="str">
            <v>N</v>
          </cell>
          <cell r="P56" t="str">
            <v>N</v>
          </cell>
          <cell r="Q56" t="str">
            <v>N</v>
          </cell>
          <cell r="R56" t="str">
            <v>R</v>
          </cell>
          <cell r="S56" t="str">
            <v>N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0.19939999999999999</v>
          </cell>
          <cell r="E57">
            <v>0</v>
          </cell>
          <cell r="F57">
            <v>1.8599999999999998E-2</v>
          </cell>
          <cell r="G57">
            <v>3.4331</v>
          </cell>
          <cell r="H57">
            <v>-0.22389999999999999</v>
          </cell>
          <cell r="I57">
            <v>-4.5200000000000004E-2</v>
          </cell>
          <cell r="J57">
            <v>2.47E-2</v>
          </cell>
          <cell r="K57">
            <v>-0.79659999999999997</v>
          </cell>
          <cell r="L57">
            <v>4.2808999999999999</v>
          </cell>
          <cell r="M57">
            <v>2.8809</v>
          </cell>
          <cell r="N57" t="str">
            <v>I</v>
          </cell>
          <cell r="O57" t="str">
            <v>R</v>
          </cell>
          <cell r="P57" t="str">
            <v>I</v>
          </cell>
          <cell r="Q57" t="str">
            <v>N</v>
          </cell>
          <cell r="R57" t="str">
            <v>I</v>
          </cell>
          <cell r="S57" t="str">
            <v>N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0.20130000000000001</v>
          </cell>
          <cell r="E58">
            <v>0</v>
          </cell>
          <cell r="F58">
            <v>3.0000000000000001E-3</v>
          </cell>
          <cell r="G58">
            <v>3.4331</v>
          </cell>
          <cell r="H58">
            <v>-0.22389999999999999</v>
          </cell>
          <cell r="I58">
            <v>-4.5200000000000004E-2</v>
          </cell>
          <cell r="J58">
            <v>2.47E-2</v>
          </cell>
          <cell r="K58">
            <v>-0.57040000000000002</v>
          </cell>
          <cell r="L58">
            <v>4.3211000000000004</v>
          </cell>
          <cell r="M58">
            <v>3.1071</v>
          </cell>
          <cell r="N58" t="str">
            <v>I</v>
          </cell>
          <cell r="O58" t="str">
            <v>N</v>
          </cell>
          <cell r="P58" t="str">
            <v>N</v>
          </cell>
          <cell r="Q58" t="str">
            <v>N</v>
          </cell>
          <cell r="R58" t="str">
            <v>I</v>
          </cell>
          <cell r="S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0.2001</v>
          </cell>
          <cell r="E59">
            <v>0</v>
          </cell>
          <cell r="F59">
            <v>3.0000000000000001E-3</v>
          </cell>
          <cell r="G59">
            <v>3.4331</v>
          </cell>
          <cell r="H59">
            <v>-0.22389999999999999</v>
          </cell>
          <cell r="I59">
            <v>-4.5200000000000004E-2</v>
          </cell>
          <cell r="J59">
            <v>2.47E-2</v>
          </cell>
          <cell r="K59">
            <v>-0.53429999999999978</v>
          </cell>
          <cell r="L59">
            <v>4.2945000000000002</v>
          </cell>
          <cell r="M59">
            <v>3.1432000000000002</v>
          </cell>
          <cell r="N59" t="str">
            <v>I</v>
          </cell>
          <cell r="O59" t="str">
            <v>N</v>
          </cell>
          <cell r="P59" t="str">
            <v>N</v>
          </cell>
          <cell r="Q59" t="str">
            <v>N</v>
          </cell>
          <cell r="R59" t="str">
            <v>I</v>
          </cell>
          <cell r="S59" t="str">
            <v>R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0.2001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-4.8000000000000001E-2</v>
          </cell>
          <cell r="J60">
            <v>2.47E-2</v>
          </cell>
          <cell r="K60">
            <v>2.4131</v>
          </cell>
          <cell r="L60">
            <v>4.2945000000000002</v>
          </cell>
          <cell r="M60">
            <v>2.6602999999999999</v>
          </cell>
          <cell r="N60" t="str">
            <v>R</v>
          </cell>
          <cell r="O60" t="str">
            <v>N</v>
          </cell>
          <cell r="P60" t="str">
            <v>R</v>
          </cell>
          <cell r="Q60" t="str">
            <v>N</v>
          </cell>
          <cell r="R60" t="str">
            <v>I</v>
          </cell>
          <cell r="S60" t="str">
            <v>N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0.20100000000000001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-4.8000000000000001E-2</v>
          </cell>
          <cell r="J61">
            <v>9.3399999999999997E-2</v>
          </cell>
          <cell r="K61">
            <v>2.5592000000000001</v>
          </cell>
          <cell r="L61">
            <v>4.3144999999999998</v>
          </cell>
          <cell r="M61">
            <v>2.7377000000000002</v>
          </cell>
          <cell r="N61" t="str">
            <v>I</v>
          </cell>
          <cell r="O61" t="str">
            <v>N</v>
          </cell>
          <cell r="P61" t="str">
            <v>N</v>
          </cell>
          <cell r="Q61" t="str">
            <v>I</v>
          </cell>
          <cell r="R61" t="str">
            <v>I</v>
          </cell>
          <cell r="S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0.20100000000000001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2.8260000000000001</v>
          </cell>
          <cell r="L62">
            <v>4.3144999999999998</v>
          </cell>
          <cell r="M62">
            <v>2.7377000000000002</v>
          </cell>
          <cell r="N62" t="str">
            <v>N</v>
          </cell>
          <cell r="O62" t="str">
            <v>I</v>
          </cell>
          <cell r="P62" t="str">
            <v>I</v>
          </cell>
          <cell r="Q62" t="str">
            <v>N</v>
          </cell>
          <cell r="R62" t="str">
            <v>I</v>
          </cell>
          <cell r="S62" t="str">
            <v>N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0.20100000000000001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3.1173999999999999</v>
          </cell>
          <cell r="L63">
            <v>4.3144999999999998</v>
          </cell>
          <cell r="M63">
            <v>2.7789000000000001</v>
          </cell>
          <cell r="N63" t="str">
            <v>I</v>
          </cell>
          <cell r="O63" t="str">
            <v>I</v>
          </cell>
          <cell r="P63" t="str">
            <v>N</v>
          </cell>
          <cell r="Q63" t="str">
            <v>N</v>
          </cell>
          <cell r="R63" t="str">
            <v>I</v>
          </cell>
          <cell r="S63" t="str">
            <v>N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0.20100000000000001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3.7172999999999998</v>
          </cell>
          <cell r="L64">
            <v>4.3144999999999998</v>
          </cell>
          <cell r="M64">
            <v>3.3788</v>
          </cell>
          <cell r="N64" t="str">
            <v>I</v>
          </cell>
          <cell r="O64" t="str">
            <v>N</v>
          </cell>
          <cell r="P64" t="str">
            <v>N</v>
          </cell>
          <cell r="Q64" t="str">
            <v>N</v>
          </cell>
          <cell r="R64" t="str">
            <v>I</v>
          </cell>
          <cell r="S64" t="str">
            <v>N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0.20100000000000001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5.1387999999999989</v>
          </cell>
          <cell r="L65">
            <v>4.3144999999999998</v>
          </cell>
          <cell r="M65">
            <v>4.8119999999999994</v>
          </cell>
          <cell r="N65" t="str">
            <v>I</v>
          </cell>
          <cell r="O65" t="str">
            <v>N</v>
          </cell>
          <cell r="P65" t="str">
            <v>R</v>
          </cell>
          <cell r="Q65" t="str">
            <v>N</v>
          </cell>
          <cell r="R65" t="str">
            <v>I</v>
          </cell>
          <cell r="S65" t="str">
            <v>N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0.20100000000000001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5.7654000000000005</v>
          </cell>
          <cell r="L66">
            <v>4.3144999999999998</v>
          </cell>
          <cell r="M66">
            <v>5.4363000000000001</v>
          </cell>
          <cell r="N66" t="str">
            <v>I</v>
          </cell>
          <cell r="O66" t="str">
            <v>N</v>
          </cell>
          <cell r="P66" t="str">
            <v>I</v>
          </cell>
          <cell r="Q66" t="str">
            <v>N</v>
          </cell>
          <cell r="R66" t="str">
            <v>I</v>
          </cell>
          <cell r="S66" t="str">
            <v>N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0.18820000000000001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6.9780000000000006</v>
          </cell>
          <cell r="L67">
            <v>4.5294999999999996</v>
          </cell>
          <cell r="M67">
            <v>5.7647000000000004</v>
          </cell>
          <cell r="N67" t="str">
            <v>I</v>
          </cell>
          <cell r="O67" t="str">
            <v>I</v>
          </cell>
          <cell r="P67" t="str">
            <v>N</v>
          </cell>
          <cell r="Q67" t="str">
            <v>N</v>
          </cell>
          <cell r="R67" t="str">
            <v>I</v>
          </cell>
          <cell r="S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0.24249999999999999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8.3855000000000004</v>
          </cell>
          <cell r="L68">
            <v>5.8369999999999997</v>
          </cell>
          <cell r="M68">
            <v>7.2025999999999994</v>
          </cell>
          <cell r="N68" t="str">
            <v>I</v>
          </cell>
          <cell r="O68" t="str">
            <v>N</v>
          </cell>
          <cell r="P68" t="str">
            <v>I</v>
          </cell>
          <cell r="Q68" t="str">
            <v>R</v>
          </cell>
          <cell r="R68" t="str">
            <v>I</v>
          </cell>
          <cell r="S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0.24249999999999999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7.4883999999999995</v>
          </cell>
          <cell r="L69">
            <v>5.8369999999999997</v>
          </cell>
          <cell r="M69">
            <v>6.3054999999999994</v>
          </cell>
          <cell r="N69" t="str">
            <v>R</v>
          </cell>
          <cell r="O69" t="str">
            <v>N</v>
          </cell>
          <cell r="P69" t="str">
            <v>N</v>
          </cell>
          <cell r="Q69" t="str">
            <v>N</v>
          </cell>
          <cell r="R69" t="str">
            <v>R</v>
          </cell>
          <cell r="S69" t="str">
            <v>N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0.24249999999999999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7.4345999999999997</v>
          </cell>
          <cell r="L70">
            <v>5.8369999999999997</v>
          </cell>
          <cell r="M70">
            <v>6.2516999999999996</v>
          </cell>
          <cell r="N70" t="str">
            <v>R</v>
          </cell>
          <cell r="O70" t="str">
            <v>N</v>
          </cell>
          <cell r="P70" t="str">
            <v>N</v>
          </cell>
          <cell r="Q70" t="str">
            <v>N</v>
          </cell>
          <cell r="R70" t="str">
            <v>R</v>
          </cell>
          <cell r="S70" t="str">
            <v>N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0.21010000000000001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7.4924999999999997</v>
          </cell>
          <cell r="L71">
            <v>5.0563000000000002</v>
          </cell>
          <cell r="M71">
            <v>6.0228999999999999</v>
          </cell>
          <cell r="N71" t="str">
            <v>R</v>
          </cell>
          <cell r="O71" t="str">
            <v>I</v>
          </cell>
          <cell r="P71" t="str">
            <v>R</v>
          </cell>
          <cell r="Q71" t="str">
            <v>N</v>
          </cell>
          <cell r="R71" t="str">
            <v>I</v>
          </cell>
          <cell r="S71" t="str">
            <v>R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0.21010000000000001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7.3507999999999996</v>
          </cell>
          <cell r="L72">
            <v>5.0563000000000002</v>
          </cell>
          <cell r="M72">
            <v>5.8811999999999998</v>
          </cell>
          <cell r="N72" t="str">
            <v>R</v>
          </cell>
          <cell r="O72" t="str">
            <v>N</v>
          </cell>
          <cell r="P72" t="str">
            <v>N</v>
          </cell>
          <cell r="Q72" t="str">
            <v>N</v>
          </cell>
          <cell r="R72" t="str">
            <v>R</v>
          </cell>
          <cell r="S72" t="str">
            <v>N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0.21010000000000001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6.5973999999999995</v>
          </cell>
          <cell r="L73">
            <v>5.0563000000000002</v>
          </cell>
          <cell r="M73">
            <v>5.1277999999999997</v>
          </cell>
          <cell r="N73" t="str">
            <v>R</v>
          </cell>
          <cell r="O73" t="str">
            <v>N</v>
          </cell>
          <cell r="P73" t="str">
            <v>N</v>
          </cell>
          <cell r="Q73" t="str">
            <v>N</v>
          </cell>
          <cell r="R73" t="str">
            <v>R</v>
          </cell>
          <cell r="S73" t="str">
            <v>N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0.21010000000000001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6.0127999999999995</v>
          </cell>
          <cell r="L74">
            <v>5.0563000000000002</v>
          </cell>
          <cell r="M74">
            <v>4.5314999999999994</v>
          </cell>
          <cell r="N74" t="str">
            <v>R</v>
          </cell>
          <cell r="O74" t="str">
            <v>N</v>
          </cell>
          <cell r="P74" t="str">
            <v>I</v>
          </cell>
          <cell r="Q74" t="str">
            <v>N</v>
          </cell>
          <cell r="R74" t="str">
            <v>R</v>
          </cell>
          <cell r="S74" t="str">
            <v>N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0.21010000000000001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4.0555000000000003</v>
          </cell>
          <cell r="L75">
            <v>5.0563000000000002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0.21010000000000001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3.6102999999999996</v>
          </cell>
          <cell r="L76">
            <v>5.0563000000000002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0.21010000000000001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3.5815999999999999</v>
          </cell>
          <cell r="L77">
            <v>5.0563000000000002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0.21010000000000001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-1.14E-2</v>
          </cell>
          <cell r="J78">
            <v>2.3699999999999999E-2</v>
          </cell>
          <cell r="K78">
            <v>3.5636000000000001</v>
          </cell>
          <cell r="L78">
            <v>5.0563000000000002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0.19040000000000001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-0.16690000000000002</v>
          </cell>
          <cell r="J79">
            <v>2.3699999999999999E-2</v>
          </cell>
          <cell r="K79">
            <v>4.0546000000000006</v>
          </cell>
          <cell r="L79">
            <v>4.5831999999999997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0.19040000000000001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-0.16690000000000002</v>
          </cell>
          <cell r="J80">
            <v>7.4700000000000003E-2</v>
          </cell>
          <cell r="K80">
            <v>4.3798000000000004</v>
          </cell>
          <cell r="L80">
            <v>4.7106000000000003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0.19040000000000001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-0.16690000000000002</v>
          </cell>
          <cell r="J81">
            <v>7.4700000000000003E-2</v>
          </cell>
          <cell r="K81">
            <v>6.8764000000000003</v>
          </cell>
          <cell r="L81">
            <v>4.7106000000000003</v>
          </cell>
        </row>
        <row r="82">
          <cell r="A82" t="str">
            <v>2003-00126</v>
          </cell>
          <cell r="B82">
            <v>37742</v>
          </cell>
          <cell r="C82">
            <v>5.5705</v>
          </cell>
          <cell r="D82">
            <v>0.19040000000000001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-0.16690000000000002</v>
          </cell>
          <cell r="J82">
            <v>7.4700000000000003E-2</v>
          </cell>
          <cell r="K82">
            <v>5.8851000000000004</v>
          </cell>
          <cell r="L82">
            <v>4.7106000000000003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0.18709999999999999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-0.15740000000000001</v>
          </cell>
          <cell r="J83">
            <v>7.4700000000000003E-2</v>
          </cell>
          <cell r="K83">
            <v>6.9093999999999998</v>
          </cell>
          <cell r="L83">
            <v>4.6295999999999999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0.18709999999999999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6.4588999999999999</v>
          </cell>
          <cell r="L84">
            <v>4.6387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0.18709999999999999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6.7250999999999994</v>
          </cell>
          <cell r="L85">
            <v>4.6387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0.18709999999999999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6.4629000000000003</v>
          </cell>
          <cell r="L86">
            <v>4.6387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0.18709999999999999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-5.3999999999999994E-3</v>
          </cell>
          <cell r="J87">
            <v>6.1199999999999997E-2</v>
          </cell>
          <cell r="K87">
            <v>7.2302</v>
          </cell>
          <cell r="L87">
            <v>4.6387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0.18640000000000001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7.3296999999999999</v>
          </cell>
          <cell r="L88">
            <v>4.6207000000000003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0.18640000000000001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7.3354999999999997</v>
          </cell>
          <cell r="L89">
            <v>4.6207000000000003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0.18640000000000001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8.6425000000000001</v>
          </cell>
          <cell r="L90">
            <v>4.6207000000000003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0.18640000000000001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8.6110000000000024</v>
          </cell>
          <cell r="L91">
            <v>4.6207000000000003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0.18640000000000001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10.547900000000002</v>
          </cell>
          <cell r="L92">
            <v>4.6207000000000003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0.18640000000000001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10.600800000000001</v>
          </cell>
          <cell r="L93">
            <v>4.5575999999999999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0.2195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11.331299999999999</v>
          </cell>
          <cell r="L94">
            <v>5.4417999999999997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0.18390000000000001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8.4754000000000005</v>
          </cell>
          <cell r="L95">
            <v>4.5575999999999999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0.18390000000000001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7.8447000000000013</v>
          </cell>
          <cell r="L96">
            <v>4.5575999999999999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0.18390000000000001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7.9136000000000006</v>
          </cell>
          <cell r="L97">
            <v>4.5575999999999999</v>
          </cell>
        </row>
        <row r="98">
          <cell r="M98" t="str">
            <v>Source: Exhibit A</v>
          </cell>
        </row>
      </sheetData>
      <sheetData sheetId="38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0.97670000000000001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0.96160000000000001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0.96550000000000002</v>
          </cell>
          <cell r="E10">
            <v>3.2500000000000001E-2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0.96189999999999998</v>
          </cell>
          <cell r="E11">
            <v>0.19769999999999999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0.94950000000000001</v>
          </cell>
          <cell r="E12">
            <v>1.29E-2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0.96340000000000003</v>
          </cell>
          <cell r="E13">
            <v>3.8999999999999998E-3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1.0442</v>
          </cell>
          <cell r="E14">
            <v>7.6999999999998181E-3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1.0583</v>
          </cell>
          <cell r="E15">
            <v>5.0399999999999778E-2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0.94279999999999997</v>
          </cell>
          <cell r="E16">
            <v>2.12E-2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0.80870000000000009</v>
          </cell>
          <cell r="E17">
            <v>-3.0199999999999783E-2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0.80640000000000001</v>
          </cell>
          <cell r="E18">
            <v>-1.8E-3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0.80049999999999999</v>
          </cell>
          <cell r="E19">
            <v>0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0.86319999999999997</v>
          </cell>
          <cell r="E20">
            <v>3.4000000000000252E-2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0.85729999999999995</v>
          </cell>
          <cell r="E21">
            <v>-0.23839999999999995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0.8196</v>
          </cell>
          <cell r="E22">
            <v>3.7000000000000002E-3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0.79309999999999992</v>
          </cell>
          <cell r="E23">
            <v>-1.6000000000000014E-2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0.80519999999999992</v>
          </cell>
          <cell r="E24">
            <v>1.000000000000334E-3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0.80510000000000004</v>
          </cell>
          <cell r="E25">
            <v>9.9000000000000199E-3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0.8054</v>
          </cell>
          <cell r="E26">
            <v>-5.3900000000000059E-2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0.78969999999999985</v>
          </cell>
          <cell r="E27">
            <v>-1.4100000000000001E-2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0.78969999999999996</v>
          </cell>
          <cell r="E28">
            <v>-0.12110000000000021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0.89570000000000016</v>
          </cell>
          <cell r="E29">
            <v>0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0.84920000000000018</v>
          </cell>
          <cell r="E30">
            <v>8.1000000000002181E-3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0.98920000000000008</v>
          </cell>
          <cell r="E31">
            <v>-9.800000000000253E-3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0.83700000000000008</v>
          </cell>
          <cell r="E32">
            <v>2.2499999999999999E-2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0.8519000000000001</v>
          </cell>
          <cell r="E33">
            <v>5.4000000000002935E-3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0.8519000000000001</v>
          </cell>
          <cell r="E34">
            <v>-0.10470000000000024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1.0055000000000001</v>
          </cell>
          <cell r="E35">
            <v>0.115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1.0055000000000001</v>
          </cell>
          <cell r="E36">
            <v>-4.469999999999974E-2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1.0055000000000001</v>
          </cell>
          <cell r="E37">
            <v>-6.7799999999999638E-2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0.85660000000000003</v>
          </cell>
          <cell r="E38">
            <v>-0.15920000000000023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0.79020000000000001</v>
          </cell>
          <cell r="E39">
            <v>0.10379999999999967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0.79020000000000001</v>
          </cell>
          <cell r="E40">
            <v>5.259999999999998E-2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0.83899999999999997</v>
          </cell>
          <cell r="E41">
            <v>-1.3700000000000045E-2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0.83599999999999997</v>
          </cell>
          <cell r="E42">
            <v>1.4300000000000423E-2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0.83599999999999997</v>
          </cell>
          <cell r="E43">
            <v>-3.0899999999999928E-2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0.83599999999999997</v>
          </cell>
          <cell r="E44">
            <v>0.70840000000000014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0.83599999999999997</v>
          </cell>
          <cell r="E45">
            <v>-9.199999999999986E-2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0.76989999999999992</v>
          </cell>
          <cell r="E46">
            <v>0.1694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0.76989999999999992</v>
          </cell>
          <cell r="E47">
            <v>0.15110000000000001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0.76989999999999992</v>
          </cell>
          <cell r="E48">
            <v>-0.18730000000000002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0.76989999999999992</v>
          </cell>
          <cell r="E49">
            <v>-0.1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0.76989999999999992</v>
          </cell>
          <cell r="E50">
            <v>3.15E-2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0.76990000000000003</v>
          </cell>
          <cell r="E51">
            <v>-0.1608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0.7286999999999999</v>
          </cell>
          <cell r="E52">
            <v>0.27210000000000001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0.7286999999999999</v>
          </cell>
          <cell r="E53">
            <v>0.34399999999999997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0.73169999999999991</v>
          </cell>
          <cell r="E54">
            <v>-4.5100000000000001E-2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0.73169999999999991</v>
          </cell>
          <cell r="E55">
            <v>-5.2900000000000003E-2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0.73169999999999991</v>
          </cell>
          <cell r="E56">
            <v>0.51049999999999995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0.73169999999999991</v>
          </cell>
          <cell r="E57">
            <v>0.67230000000000001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0.72319999999999995</v>
          </cell>
          <cell r="E58">
            <v>-9.98E-2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0.71859999999999991</v>
          </cell>
          <cell r="E59">
            <v>-9.98E-2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0.72209999999999996</v>
          </cell>
          <cell r="E60">
            <v>0.46689999999999998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0.76329999999999998</v>
          </cell>
          <cell r="E61">
            <v>9.0700000000000003E-2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0.76329999999999998</v>
          </cell>
          <cell r="E62">
            <v>0.27239999999999998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0.76329999999999998</v>
          </cell>
          <cell r="E63">
            <v>1.1285000000000001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0.76329999999999998</v>
          </cell>
          <cell r="E64">
            <v>-0.14700000000000024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0.9506</v>
          </cell>
          <cell r="E65">
            <v>0.30630000000000002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0.9506</v>
          </cell>
          <cell r="E66">
            <v>-0.14660000000000001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0.9506</v>
          </cell>
          <cell r="E67">
            <v>3.0286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1.2250000000000001</v>
          </cell>
          <cell r="E68">
            <v>1.2950999999999999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1.2250000000000001</v>
          </cell>
          <cell r="E69">
            <v>-3.3917999999999999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1.2250000000000001</v>
          </cell>
          <cell r="E70">
            <v>-0.91139999999999999</v>
          </cell>
        </row>
        <row r="71">
          <cell r="A71" t="str">
            <v>1999-070 M</v>
          </cell>
          <cell r="B71">
            <v>37012</v>
          </cell>
          <cell r="C71">
            <v>5.4908999999999999</v>
          </cell>
          <cell r="D71">
            <v>1.0611999999999999</v>
          </cell>
          <cell r="E71">
            <v>0.21460000000000001</v>
          </cell>
        </row>
        <row r="72">
          <cell r="A72" t="str">
            <v>1999-070 N</v>
          </cell>
          <cell r="B72">
            <v>37104</v>
          </cell>
          <cell r="C72">
            <v>3.2307999999999999</v>
          </cell>
          <cell r="D72">
            <v>1.0611999999999999</v>
          </cell>
          <cell r="E72">
            <v>-0.63959999999999995</v>
          </cell>
        </row>
        <row r="73">
          <cell r="A73" t="str">
            <v>1999-070 O</v>
          </cell>
          <cell r="B73">
            <v>37196</v>
          </cell>
          <cell r="C73">
            <v>1.9111</v>
          </cell>
          <cell r="D73">
            <v>1.0611999999999999</v>
          </cell>
          <cell r="E73">
            <v>3.15E-2</v>
          </cell>
        </row>
        <row r="74">
          <cell r="A74" t="str">
            <v>1999-070 P</v>
          </cell>
          <cell r="B74">
            <v>37288</v>
          </cell>
          <cell r="C74">
            <v>1.9111</v>
          </cell>
          <cell r="D74">
            <v>1.0611999999999999</v>
          </cell>
          <cell r="E74">
            <v>3.15E-2</v>
          </cell>
        </row>
        <row r="75">
          <cell r="A75" t="str">
            <v>2002-00251</v>
          </cell>
          <cell r="B75">
            <v>37377</v>
          </cell>
          <cell r="C75">
            <v>1.9111</v>
          </cell>
          <cell r="D75">
            <v>1.0611999999999999</v>
          </cell>
          <cell r="E75">
            <v>3.15E-2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1.0518000000000001</v>
          </cell>
          <cell r="E76">
            <v>3.15E-2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0.80489999999999995</v>
          </cell>
          <cell r="E78">
            <v>3.15E-2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0.92749999999999999</v>
          </cell>
          <cell r="E79">
            <v>3.15E-2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0.92749999999999999</v>
          </cell>
          <cell r="E80">
            <v>3.15E-2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0.92749999999999999</v>
          </cell>
          <cell r="E81">
            <v>3.15E-2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0.92749999999999999</v>
          </cell>
          <cell r="E82">
            <v>3.15E-2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0.91820000000000013</v>
          </cell>
          <cell r="E83">
            <v>3.15E-2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0.92830000000000001</v>
          </cell>
          <cell r="E84">
            <v>3.15E-2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1.0759000000000001</v>
          </cell>
          <cell r="E85">
            <v>3.15E-2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</v>
          </cell>
          <cell r="E86">
            <v>3.15E-2</v>
          </cell>
        </row>
      </sheetData>
      <sheetData sheetId="39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0.97670000000000001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0.96160000000000001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0.96550000000000002</v>
          </cell>
          <cell r="E10">
            <v>3.2500000000000001E-2</v>
          </cell>
          <cell r="F10">
            <v>5.6445999999999996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0.96189999999999998</v>
          </cell>
          <cell r="E11">
            <v>0.19769999999999999</v>
          </cell>
          <cell r="F11">
            <v>5.6445999999999996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0.22470000000000001</v>
          </cell>
          <cell r="E12">
            <v>1.29E-2</v>
          </cell>
          <cell r="F12">
            <v>5.5761000000000003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0.31209999999999999</v>
          </cell>
          <cell r="E13">
            <v>3.8999999999999998E-3</v>
          </cell>
          <cell r="F13">
            <v>5.6570999999999998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0.28889999999999999</v>
          </cell>
          <cell r="E14">
            <v>7.6999999999998181E-3</v>
          </cell>
          <cell r="F14">
            <v>5.6666999999999996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0.30910000000000004</v>
          </cell>
          <cell r="E15">
            <v>5.0399999999999778E-2</v>
          </cell>
          <cell r="F15">
            <v>5.5183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0.2787</v>
          </cell>
          <cell r="E16">
            <v>2.12E-2</v>
          </cell>
          <cell r="F16">
            <v>4.9048999999999996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0.17410000000000003</v>
          </cell>
          <cell r="E17">
            <v>-3.0199999999999783E-2</v>
          </cell>
          <cell r="F17">
            <v>4.5968999999999998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0.1719</v>
          </cell>
          <cell r="E18">
            <v>-1.8000000000002458E-3</v>
          </cell>
          <cell r="F18">
            <v>4.5693999999999999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0.17130000000000001</v>
          </cell>
          <cell r="E19">
            <v>0</v>
          </cell>
          <cell r="F19">
            <v>4.5575000000000001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0.21300000000000002</v>
          </cell>
          <cell r="E20">
            <v>3.4000000000000252E-2</v>
          </cell>
          <cell r="F20">
            <v>4.7096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0.21549999999999997</v>
          </cell>
          <cell r="E21">
            <v>-0.23839999999999995</v>
          </cell>
          <cell r="F21">
            <v>4.7243000000000004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0.2054</v>
          </cell>
          <cell r="E22">
            <v>3.7000000000000002E-3</v>
          </cell>
          <cell r="F22">
            <v>4.5213999999999999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0.1988</v>
          </cell>
          <cell r="E23">
            <v>-1.6000000000000014E-2</v>
          </cell>
          <cell r="F23">
            <v>4.375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0.2109</v>
          </cell>
          <cell r="E24">
            <v>1.000000000000334E-3</v>
          </cell>
          <cell r="F24">
            <v>4.375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0.21079999999999999</v>
          </cell>
          <cell r="E25">
            <v>9.9000000000000199E-3</v>
          </cell>
          <cell r="F25">
            <v>4.375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0.2109</v>
          </cell>
          <cell r="E26">
            <v>-5.3900000000000059E-2</v>
          </cell>
          <cell r="F26">
            <v>4.3760000000000003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0.20670000000000002</v>
          </cell>
          <cell r="E27">
            <v>-1.4100000000000001E-2</v>
          </cell>
          <cell r="F27">
            <v>4.2912999999999997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0.20669999999999999</v>
          </cell>
          <cell r="E28">
            <v>-0.12110000000000021</v>
          </cell>
          <cell r="F28">
            <v>4.2912999999999997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0.27609999999999996</v>
          </cell>
          <cell r="E29">
            <v>0</v>
          </cell>
          <cell r="F29">
            <v>4.5613000000000001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0.22959999999999997</v>
          </cell>
          <cell r="E30">
            <v>8.1000000000002181E-3</v>
          </cell>
          <cell r="F30">
            <v>4.5613000000000001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0.26629999999999998</v>
          </cell>
          <cell r="E31">
            <v>-9.800000000000253E-3</v>
          </cell>
          <cell r="F31">
            <v>5.3216000000000001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0.22570000000000001</v>
          </cell>
          <cell r="E32">
            <v>2.2499999999999999E-2</v>
          </cell>
          <cell r="F32">
            <v>4.5003000000000002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0.2329</v>
          </cell>
          <cell r="E33">
            <v>5.4000000000002935E-3</v>
          </cell>
          <cell r="F33">
            <v>4.7756999999999996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0.2329</v>
          </cell>
          <cell r="E34">
            <v>-0.10470000000000024</v>
          </cell>
          <cell r="F34">
            <v>4.7756999999999996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0.27350000000000002</v>
          </cell>
          <cell r="E35">
            <v>0.115</v>
          </cell>
          <cell r="F35">
            <v>5.6473000000000004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0.27350000000000002</v>
          </cell>
          <cell r="E36">
            <v>-4.469999999999974E-2</v>
          </cell>
          <cell r="F36">
            <v>5.6473000000000004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0.27350000000000002</v>
          </cell>
          <cell r="E37">
            <v>-6.7799999999999638E-2</v>
          </cell>
          <cell r="F37">
            <v>5.6473000000000004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0.21329999999999999</v>
          </cell>
          <cell r="E38">
            <v>-0.15920000000000023</v>
          </cell>
          <cell r="F38">
            <v>4.9629000000000003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0.1867</v>
          </cell>
          <cell r="E39">
            <v>0.10379999999999967</v>
          </cell>
          <cell r="F39">
            <v>4.6555999999999997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0.1867</v>
          </cell>
          <cell r="E40">
            <v>5.259999999999998E-2</v>
          </cell>
          <cell r="F40">
            <v>4.6555999999999997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0.23550000000000001</v>
          </cell>
          <cell r="E41">
            <v>-1.3700000000000045E-2</v>
          </cell>
          <cell r="F41">
            <v>4.6555999999999997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0.23250000000000001</v>
          </cell>
          <cell r="E42">
            <v>1.4300000000000423E-2</v>
          </cell>
          <cell r="F42">
            <v>4.6555999999999997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0.23250000000000001</v>
          </cell>
          <cell r="E43">
            <v>-3.0899999999999928E-2</v>
          </cell>
          <cell r="F43">
            <v>4.6555999999999997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0.23250000000000001</v>
          </cell>
          <cell r="E44">
            <v>0.70840000000000014</v>
          </cell>
          <cell r="F44">
            <v>4.6555999999999997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0.23250000000000001</v>
          </cell>
          <cell r="E45">
            <v>-9.199999999999986E-2</v>
          </cell>
          <cell r="F45">
            <v>4.6555999999999997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0.215</v>
          </cell>
          <cell r="E46">
            <v>0.1694</v>
          </cell>
          <cell r="F46">
            <v>4.2808999999999999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0.215</v>
          </cell>
          <cell r="E47">
            <v>0.15110000000000001</v>
          </cell>
          <cell r="F47">
            <v>4.2808999999999999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0.215</v>
          </cell>
          <cell r="E48">
            <v>-0.18730000000000002</v>
          </cell>
          <cell r="F48">
            <v>4.2808999999999999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0.215</v>
          </cell>
          <cell r="E49">
            <v>-0.1</v>
          </cell>
          <cell r="F49">
            <v>4.2808999999999999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0.215</v>
          </cell>
          <cell r="E50">
            <v>3.15E-2</v>
          </cell>
          <cell r="F50">
            <v>4.2808999999999999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0.215</v>
          </cell>
          <cell r="E51">
            <v>-0.1608</v>
          </cell>
          <cell r="F51">
            <v>4.2808999999999999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0.17380000000000001</v>
          </cell>
          <cell r="E52">
            <v>0.27210000000000001</v>
          </cell>
          <cell r="F52">
            <v>4.2808999999999999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0.17380000000000001</v>
          </cell>
          <cell r="E53">
            <v>0.34399999999999997</v>
          </cell>
          <cell r="F53">
            <v>4.2808999999999999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0.17680000000000001</v>
          </cell>
          <cell r="E54">
            <v>-4.5100000000000001E-2</v>
          </cell>
          <cell r="F54">
            <v>4.2808999999999999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0.17680000000000001</v>
          </cell>
          <cell r="E55">
            <v>-5.2900000000000003E-2</v>
          </cell>
          <cell r="F55">
            <v>4.2808999999999999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0.17680000000000001</v>
          </cell>
          <cell r="E56">
            <v>0.51049999999999995</v>
          </cell>
          <cell r="F56">
            <v>4.2808999999999999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0.17680000000000001</v>
          </cell>
          <cell r="E57">
            <v>0.67230000000000001</v>
          </cell>
          <cell r="F57">
            <v>4.2808999999999999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0.16310000000000002</v>
          </cell>
          <cell r="E58">
            <v>-9.98E-2</v>
          </cell>
          <cell r="F58">
            <v>4.3211000000000004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0.16189999999999999</v>
          </cell>
          <cell r="E59">
            <v>-9.98E-2</v>
          </cell>
          <cell r="F59">
            <v>4.2945000000000002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0.1628</v>
          </cell>
          <cell r="E60">
            <v>0.46689999999999998</v>
          </cell>
          <cell r="F60">
            <v>4.3144999999999998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0.20400000000000001</v>
          </cell>
          <cell r="E61">
            <v>9.0700000000000003E-2</v>
          </cell>
          <cell r="F61">
            <v>4.3144999999999998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0.20400000000000001</v>
          </cell>
          <cell r="E62">
            <v>0.27239999999999998</v>
          </cell>
          <cell r="F62">
            <v>4.3144999999999998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0.20400000000000001</v>
          </cell>
          <cell r="E63">
            <v>1.1285000000000001</v>
          </cell>
          <cell r="F63">
            <v>4.3144999999999998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0.20400000000000001</v>
          </cell>
          <cell r="E64">
            <v>-0.14700000000000024</v>
          </cell>
          <cell r="F64">
            <v>4.3144999999999998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0.18820000000000001</v>
          </cell>
          <cell r="E65">
            <v>0.30630000000000002</v>
          </cell>
          <cell r="F65">
            <v>4.5294999999999996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0.18820000000000001</v>
          </cell>
          <cell r="E66">
            <v>-0.14660000000000001</v>
          </cell>
          <cell r="F66">
            <v>4.5294999999999996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0.18820000000000001</v>
          </cell>
          <cell r="E67">
            <v>3.0286</v>
          </cell>
          <cell r="F67">
            <v>4.5294999999999996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0.24249999999999999</v>
          </cell>
          <cell r="E68">
            <v>1.2950999999999999</v>
          </cell>
          <cell r="F68">
            <v>5.8369999999999997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0.24249999999999999</v>
          </cell>
          <cell r="E69">
            <v>-3.3917999999999999</v>
          </cell>
          <cell r="F69">
            <v>5.8369999999999997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0.24249999999999999</v>
          </cell>
          <cell r="E70">
            <v>-0.91139999999999999</v>
          </cell>
          <cell r="F70">
            <v>5.8369999999999997</v>
          </cell>
        </row>
        <row r="71">
          <cell r="A71" t="str">
            <v>1999-070 N</v>
          </cell>
          <cell r="B71">
            <v>37012</v>
          </cell>
          <cell r="C71">
            <v>5.4908999999999999</v>
          </cell>
          <cell r="D71">
            <v>0.21010000000000001</v>
          </cell>
          <cell r="E71">
            <v>0.21460000000000001</v>
          </cell>
          <cell r="F71">
            <v>5.0563000000000002</v>
          </cell>
        </row>
        <row r="72">
          <cell r="A72" t="str">
            <v>1999-070 O</v>
          </cell>
          <cell r="B72">
            <v>37104</v>
          </cell>
          <cell r="C72">
            <v>3.2307999999999999</v>
          </cell>
          <cell r="D72">
            <v>0.21010000000000001</v>
          </cell>
          <cell r="E72">
            <v>-0.63959999999999995</v>
          </cell>
          <cell r="F72">
            <v>5.0563000000000002</v>
          </cell>
        </row>
        <row r="73">
          <cell r="A73" t="str">
            <v>1999-070 P</v>
          </cell>
          <cell r="B73">
            <v>37196</v>
          </cell>
          <cell r="C73">
            <v>1.9111</v>
          </cell>
          <cell r="D73">
            <v>0.21010000000000001</v>
          </cell>
          <cell r="E73">
            <v>3.15E-2</v>
          </cell>
          <cell r="F73">
            <v>5.0563000000000002</v>
          </cell>
        </row>
        <row r="74">
          <cell r="A74" t="str">
            <v>2002-00113</v>
          </cell>
          <cell r="B74">
            <v>37377</v>
          </cell>
          <cell r="C74">
            <v>1.9111</v>
          </cell>
          <cell r="D74">
            <v>0.21010000000000001</v>
          </cell>
          <cell r="E74">
            <v>3.15E-2</v>
          </cell>
          <cell r="F74">
            <v>5.0563000000000002</v>
          </cell>
        </row>
        <row r="75">
          <cell r="A75" t="str">
            <v>2002-00251</v>
          </cell>
          <cell r="B75">
            <v>37469</v>
          </cell>
          <cell r="C75">
            <v>1.9111</v>
          </cell>
          <cell r="D75">
            <v>0.21010000000000001</v>
          </cell>
          <cell r="E75">
            <v>3.15E-2</v>
          </cell>
          <cell r="F75">
            <v>5.0563000000000002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0.20069999999999999</v>
          </cell>
          <cell r="E76">
            <v>3.15E-2</v>
          </cell>
          <cell r="F76">
            <v>4.5831999999999997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  <cell r="F77">
            <v>4.7106000000000003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3.3400000000000013E-2</v>
          </cell>
          <cell r="E78">
            <v>3.15E-2</v>
          </cell>
          <cell r="F78">
            <v>4.7106000000000003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3.3400000000000013E-2</v>
          </cell>
          <cell r="E79">
            <v>3.15E-2</v>
          </cell>
          <cell r="F79">
            <v>4.7106000000000003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3.3400000000000013E-2</v>
          </cell>
          <cell r="E80">
            <v>3.15E-2</v>
          </cell>
          <cell r="F80">
            <v>4.7106000000000003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3.3400000000000013E-2</v>
          </cell>
          <cell r="E81">
            <v>3.15E-2</v>
          </cell>
          <cell r="F81">
            <v>4.6295999999999999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3.3400000000000013E-2</v>
          </cell>
          <cell r="E82">
            <v>3.15E-2</v>
          </cell>
          <cell r="F82">
            <v>4.6295999999999999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3.949999999999998E-2</v>
          </cell>
          <cell r="E83">
            <v>3.15E-2</v>
          </cell>
          <cell r="F83">
            <v>4.6387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3.949999999999998E-2</v>
          </cell>
          <cell r="E84">
            <v>3.15E-2</v>
          </cell>
          <cell r="F84">
            <v>4.6387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0.18709999999999999</v>
          </cell>
          <cell r="E85">
            <v>3.15E-2</v>
          </cell>
          <cell r="F85">
            <v>4.6387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0.18709999999999999</v>
          </cell>
          <cell r="E86">
            <v>3.15E-2</v>
          </cell>
          <cell r="F86">
            <v>4.6387</v>
          </cell>
        </row>
      </sheetData>
      <sheetData sheetId="40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0.28760000000000002</v>
          </cell>
          <cell r="E8">
            <v>8.2000000000000007E-3</v>
          </cell>
          <cell r="F8">
            <v>0.13819999999999999</v>
          </cell>
          <cell r="G8">
            <v>2.6513</v>
          </cell>
          <cell r="H8">
            <v>2.86E-2</v>
          </cell>
          <cell r="I8">
            <v>-0.12620000000000001</v>
          </cell>
          <cell r="K8">
            <v>-0.68659999999999999</v>
          </cell>
          <cell r="L8">
            <v>2.0623</v>
          </cell>
          <cell r="M8" t="str">
            <v>I</v>
          </cell>
          <cell r="N8" t="str">
            <v>I</v>
          </cell>
          <cell r="O8" t="str">
            <v>R</v>
          </cell>
          <cell r="P8" t="str">
            <v>N</v>
          </cell>
          <cell r="Q8" t="str">
            <v>R</v>
          </cell>
        </row>
        <row r="9">
          <cell r="A9" t="str">
            <v>95-010 A</v>
          </cell>
          <cell r="B9">
            <v>34999</v>
          </cell>
          <cell r="C9">
            <v>1.9764999999999999</v>
          </cell>
          <cell r="D9">
            <v>0.28760000000000002</v>
          </cell>
          <cell r="E9">
            <v>8.2000000000000007E-3</v>
          </cell>
          <cell r="F9">
            <v>0.1231</v>
          </cell>
          <cell r="G9">
            <v>3.1770999999999998</v>
          </cell>
          <cell r="H9">
            <v>-0.16750000000000001</v>
          </cell>
          <cell r="I9">
            <v>-0.12620000000000001</v>
          </cell>
          <cell r="K9">
            <v>-1.0753999999999999</v>
          </cell>
          <cell r="L9">
            <v>2.3954</v>
          </cell>
          <cell r="M9" t="str">
            <v>I</v>
          </cell>
          <cell r="N9" t="str">
            <v>R</v>
          </cell>
          <cell r="O9" t="str">
            <v>N</v>
          </cell>
          <cell r="P9" t="str">
            <v>N</v>
          </cell>
          <cell r="Q9" t="str">
            <v>R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0.28760000000000002</v>
          </cell>
          <cell r="E10">
            <v>8.2000000000000007E-3</v>
          </cell>
          <cell r="F10">
            <v>7.7499999999999999E-2</v>
          </cell>
          <cell r="G10">
            <v>2.6513</v>
          </cell>
          <cell r="H10">
            <v>-0.16750000000000001</v>
          </cell>
          <cell r="I10">
            <v>-0.21329999999999999</v>
          </cell>
          <cell r="K10">
            <v>-0.70379999999999998</v>
          </cell>
          <cell r="L10">
            <v>2.3283</v>
          </cell>
          <cell r="M10" t="str">
            <v>R</v>
          </cell>
          <cell r="N10" t="str">
            <v>N</v>
          </cell>
          <cell r="O10" t="str">
            <v>R</v>
          </cell>
          <cell r="P10" t="str">
            <v>N</v>
          </cell>
          <cell r="Q10" t="str">
            <v>I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0.28760000000000002</v>
          </cell>
          <cell r="E11">
            <v>8.2000000000000007E-3</v>
          </cell>
          <cell r="F11">
            <v>7.46E-2</v>
          </cell>
          <cell r="G11">
            <v>2.6513</v>
          </cell>
          <cell r="H11">
            <v>-0.16750000000000001</v>
          </cell>
          <cell r="I11">
            <v>-0.11310000000000001</v>
          </cell>
          <cell r="K11">
            <v>-0.53109999999999968</v>
          </cell>
          <cell r="L11">
            <v>2.4008000000000003</v>
          </cell>
          <cell r="M11" t="str">
            <v>I</v>
          </cell>
          <cell r="N11" t="str">
            <v>N</v>
          </cell>
          <cell r="O11" t="str">
            <v>I</v>
          </cell>
          <cell r="P11" t="str">
            <v>N</v>
          </cell>
          <cell r="Q11" t="str">
            <v>I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0.28410000000000002</v>
          </cell>
          <cell r="E12">
            <v>8.2000000000000007E-3</v>
          </cell>
          <cell r="F12">
            <v>7.46E-2</v>
          </cell>
          <cell r="G12">
            <v>2.6513</v>
          </cell>
          <cell r="H12">
            <v>-0.16750000000000001</v>
          </cell>
          <cell r="I12">
            <v>-0.11310000000000001</v>
          </cell>
          <cell r="K12">
            <v>-0.38690000000000008</v>
          </cell>
          <cell r="L12">
            <v>2.5449999999999999</v>
          </cell>
          <cell r="M12" t="str">
            <v>I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I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0.28820000000000001</v>
          </cell>
          <cell r="E13">
            <v>0</v>
          </cell>
          <cell r="F13">
            <v>6.3200000000000006E-2</v>
          </cell>
          <cell r="G13">
            <v>2.6513</v>
          </cell>
          <cell r="H13">
            <v>-0.16750000000000001</v>
          </cell>
          <cell r="I13">
            <v>-7.6800000000000007E-2</v>
          </cell>
          <cell r="K13">
            <v>-3.5499999999999921E-2</v>
          </cell>
          <cell r="L13">
            <v>2.8601000000000001</v>
          </cell>
          <cell r="M13" t="str">
            <v>I</v>
          </cell>
          <cell r="N13" t="str">
            <v>N</v>
          </cell>
          <cell r="O13" t="str">
            <v>I</v>
          </cell>
          <cell r="P13" t="str">
            <v>N</v>
          </cell>
          <cell r="Q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0.28870000000000001</v>
          </cell>
          <cell r="E14">
            <v>0</v>
          </cell>
          <cell r="F14">
            <v>6.3200000000000006E-2</v>
          </cell>
          <cell r="G14">
            <v>2.6513</v>
          </cell>
          <cell r="H14">
            <v>-0.16750000000000001</v>
          </cell>
          <cell r="I14">
            <v>-7.6800000000000007E-2</v>
          </cell>
          <cell r="K14">
            <v>-0.33379999999999971</v>
          </cell>
          <cell r="L14">
            <v>2.5618000000000003</v>
          </cell>
          <cell r="M14" t="str">
            <v>R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R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0.27360000000000001</v>
          </cell>
          <cell r="E15">
            <v>0</v>
          </cell>
          <cell r="F15">
            <v>6.6400000000000001E-2</v>
          </cell>
          <cell r="G15">
            <v>2.6513</v>
          </cell>
          <cell r="H15">
            <v>-0.121</v>
          </cell>
          <cell r="I15">
            <v>-6.6900000000000001E-2</v>
          </cell>
          <cell r="K15">
            <v>0.42430000000000007</v>
          </cell>
          <cell r="L15">
            <v>3.2635000000000001</v>
          </cell>
          <cell r="M15" t="str">
            <v>I</v>
          </cell>
          <cell r="N15" t="str">
            <v>I</v>
          </cell>
          <cell r="O15" t="str">
            <v>I</v>
          </cell>
          <cell r="P15" t="str">
            <v>N</v>
          </cell>
          <cell r="Q15" t="str">
            <v>I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0.2432</v>
          </cell>
          <cell r="E16">
            <v>0</v>
          </cell>
          <cell r="F16">
            <v>6.6400000000000001E-2</v>
          </cell>
          <cell r="G16">
            <v>2.6513</v>
          </cell>
          <cell r="H16">
            <v>-0.121</v>
          </cell>
          <cell r="I16">
            <v>-6.6900000000000001E-2</v>
          </cell>
          <cell r="K16">
            <v>0.69199999999999973</v>
          </cell>
          <cell r="L16">
            <v>3.5311999999999997</v>
          </cell>
          <cell r="M16" t="str">
            <v>I</v>
          </cell>
          <cell r="N16" t="str">
            <v>N</v>
          </cell>
          <cell r="O16" t="str">
            <v>N</v>
          </cell>
          <cell r="P16" t="str">
            <v>N</v>
          </cell>
          <cell r="Q16" t="str">
            <v>I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0.22789999999999999</v>
          </cell>
          <cell r="E17">
            <v>0</v>
          </cell>
          <cell r="F17">
            <v>4.2099999999999999E-2</v>
          </cell>
          <cell r="G17">
            <v>2.6513</v>
          </cell>
          <cell r="H17">
            <v>-0.121</v>
          </cell>
          <cell r="I17">
            <v>-9.8000000000000004E-2</v>
          </cell>
          <cell r="K17">
            <v>0.14370000000000024</v>
          </cell>
          <cell r="L17">
            <v>3.0140000000000002</v>
          </cell>
          <cell r="M17" t="str">
            <v>R</v>
          </cell>
          <cell r="N17" t="str">
            <v>N</v>
          </cell>
          <cell r="O17" t="str">
            <v>R</v>
          </cell>
          <cell r="P17" t="str">
            <v>N</v>
          </cell>
          <cell r="Q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0.2266</v>
          </cell>
          <cell r="E18">
            <v>0</v>
          </cell>
          <cell r="F18">
            <v>4.3499999999999997E-2</v>
          </cell>
          <cell r="G18">
            <v>2.6513</v>
          </cell>
          <cell r="H18">
            <v>-0.121</v>
          </cell>
          <cell r="I18">
            <v>-4.4599999999999994E-2</v>
          </cell>
          <cell r="K18">
            <v>0.10399999999999962</v>
          </cell>
          <cell r="L18">
            <v>2.9208999999999996</v>
          </cell>
          <cell r="M18" t="str">
            <v>R</v>
          </cell>
          <cell r="N18" t="str">
            <v>N</v>
          </cell>
          <cell r="O18" t="str">
            <v>I</v>
          </cell>
          <cell r="P18" t="str">
            <v>N</v>
          </cell>
          <cell r="Q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0.22600000000000001</v>
          </cell>
          <cell r="E19">
            <v>0</v>
          </cell>
          <cell r="F19">
            <v>4.3499999999999997E-2</v>
          </cell>
          <cell r="G19">
            <v>2.6513</v>
          </cell>
          <cell r="H19">
            <v>-0.121</v>
          </cell>
          <cell r="I19">
            <v>-4.4599999999999994E-2</v>
          </cell>
          <cell r="K19">
            <v>0.31280000000000002</v>
          </cell>
          <cell r="L19">
            <v>3.1296999999999997</v>
          </cell>
          <cell r="M19" t="str">
            <v>I</v>
          </cell>
          <cell r="N19" t="str">
            <v>N</v>
          </cell>
          <cell r="O19" t="str">
            <v>N</v>
          </cell>
          <cell r="P19" t="str">
            <v>N</v>
          </cell>
          <cell r="Q19" t="str">
            <v>I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0.23350000000000001</v>
          </cell>
          <cell r="E20">
            <v>0</v>
          </cell>
          <cell r="F20">
            <v>4.7500000000000001E-2</v>
          </cell>
          <cell r="G20">
            <v>2.6513</v>
          </cell>
          <cell r="H20">
            <v>-0.121</v>
          </cell>
          <cell r="I20">
            <v>-3.5399999999999994E-2</v>
          </cell>
          <cell r="K20">
            <v>-5.0299999999999997E-2</v>
          </cell>
          <cell r="L20">
            <v>2.7573999999999996</v>
          </cell>
          <cell r="M20" t="str">
            <v>R</v>
          </cell>
          <cell r="N20" t="str">
            <v>N</v>
          </cell>
          <cell r="O20" t="str">
            <v>I</v>
          </cell>
          <cell r="P20" t="str">
            <v>N</v>
          </cell>
          <cell r="Q20" t="str">
            <v>R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0.2336</v>
          </cell>
          <cell r="E21">
            <v>0</v>
          </cell>
          <cell r="F21">
            <v>4.99E-2</v>
          </cell>
          <cell r="G21">
            <v>2.6513</v>
          </cell>
          <cell r="H21">
            <v>-3.3999999999999998E-3</v>
          </cell>
          <cell r="I21">
            <v>-3.5400000000000001E-2</v>
          </cell>
          <cell r="K21">
            <v>-2.7900000000000001E-2</v>
          </cell>
          <cell r="L21">
            <v>2.6621999999999999</v>
          </cell>
          <cell r="M21" t="str">
            <v>R</v>
          </cell>
          <cell r="N21" t="str">
            <v>I</v>
          </cell>
          <cell r="O21" t="str">
            <v>N</v>
          </cell>
          <cell r="P21" t="str">
            <v>N</v>
          </cell>
          <cell r="Q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0.22359999999999999</v>
          </cell>
          <cell r="E22">
            <v>0</v>
          </cell>
          <cell r="F22">
            <v>4.9799999999999997E-2</v>
          </cell>
          <cell r="G22">
            <v>2.6513</v>
          </cell>
          <cell r="H22">
            <v>-3.3999999999999998E-3</v>
          </cell>
          <cell r="I22">
            <v>-2.8799999999999999E-2</v>
          </cell>
          <cell r="K22">
            <v>1.8499999999999999E-2</v>
          </cell>
          <cell r="L22">
            <v>2.7019999999999995</v>
          </cell>
          <cell r="M22" t="str">
            <v>I</v>
          </cell>
          <cell r="N22" t="str">
            <v>N</v>
          </cell>
          <cell r="O22" t="str">
            <v>I</v>
          </cell>
          <cell r="P22" t="str">
            <v>N</v>
          </cell>
          <cell r="Q22" t="str">
            <v>I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0.21629999999999999</v>
          </cell>
          <cell r="E23">
            <v>0</v>
          </cell>
          <cell r="F23">
            <v>4.9799999999999997E-2</v>
          </cell>
          <cell r="G23">
            <v>2.6513</v>
          </cell>
          <cell r="H23">
            <v>-3.3999999999999998E-3</v>
          </cell>
          <cell r="I23">
            <v>-2.6599999999999999E-2</v>
          </cell>
          <cell r="K23">
            <v>0.41329999999999978</v>
          </cell>
          <cell r="L23">
            <v>3.0945999999999998</v>
          </cell>
          <cell r="M23" t="str">
            <v>I</v>
          </cell>
          <cell r="N23" t="str">
            <v>N</v>
          </cell>
          <cell r="O23" t="str">
            <v>I</v>
          </cell>
          <cell r="P23" t="str">
            <v>N</v>
          </cell>
          <cell r="Q23" t="str">
            <v>I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0.21629999999999999</v>
          </cell>
          <cell r="E24">
            <v>0</v>
          </cell>
          <cell r="F24">
            <v>6.1899999999999997E-2</v>
          </cell>
          <cell r="G24">
            <v>2.6513</v>
          </cell>
          <cell r="H24">
            <v>-3.3999999999999998E-3</v>
          </cell>
          <cell r="I24">
            <v>-2.6599999999999999E-2</v>
          </cell>
          <cell r="K24">
            <v>0.72919999999999985</v>
          </cell>
          <cell r="L24">
            <v>3.4104999999999999</v>
          </cell>
          <cell r="M24" t="str">
            <v>I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I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0.21629999999999999</v>
          </cell>
          <cell r="E25">
            <v>0</v>
          </cell>
          <cell r="F25">
            <v>6.1800000000000001E-2</v>
          </cell>
          <cell r="G25">
            <v>2.6513</v>
          </cell>
          <cell r="H25">
            <v>-3.3999999999999998E-3</v>
          </cell>
          <cell r="I25">
            <v>-2.6599999999999999E-2</v>
          </cell>
          <cell r="K25">
            <v>0.78399999999999959</v>
          </cell>
          <cell r="L25">
            <v>3.4652999999999996</v>
          </cell>
          <cell r="M25" t="str">
            <v>I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I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0.21640000000000001</v>
          </cell>
          <cell r="E26">
            <v>0</v>
          </cell>
          <cell r="F26">
            <v>6.1800000000000001E-2</v>
          </cell>
          <cell r="G26">
            <v>2.6513</v>
          </cell>
          <cell r="H26">
            <v>-3.3999999999999998E-3</v>
          </cell>
          <cell r="I26">
            <v>-2.6599999999999999E-2</v>
          </cell>
          <cell r="K26">
            <v>0.3409000000000002</v>
          </cell>
          <cell r="L26">
            <v>3.0222000000000002</v>
          </cell>
          <cell r="M26" t="str">
            <v>R</v>
          </cell>
          <cell r="N26" t="str">
            <v>N</v>
          </cell>
          <cell r="O26" t="str">
            <v>N</v>
          </cell>
          <cell r="P26" t="str">
            <v>N</v>
          </cell>
          <cell r="Q26" t="str">
            <v>R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0.2122</v>
          </cell>
          <cell r="E27">
            <v>0</v>
          </cell>
          <cell r="F27">
            <v>6.1800000000000001E-2</v>
          </cell>
          <cell r="G27">
            <v>2.6513</v>
          </cell>
          <cell r="H27">
            <v>9.3799999999999994E-2</v>
          </cell>
          <cell r="I27">
            <v>-2.6599999999999999E-2</v>
          </cell>
          <cell r="K27">
            <v>-0.15849999999999981</v>
          </cell>
          <cell r="L27">
            <v>2.4256000000000002</v>
          </cell>
          <cell r="M27" t="str">
            <v>R</v>
          </cell>
          <cell r="N27" t="str">
            <v>I</v>
          </cell>
          <cell r="O27" t="str">
            <v>N</v>
          </cell>
          <cell r="P27" t="str">
            <v>N</v>
          </cell>
          <cell r="Q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0.2122</v>
          </cell>
          <cell r="E28">
            <v>0</v>
          </cell>
          <cell r="F28">
            <v>6.1800000000000001E-2</v>
          </cell>
          <cell r="G28">
            <v>2.6513</v>
          </cell>
          <cell r="H28">
            <v>9.3799999999999994E-2</v>
          </cell>
          <cell r="I28">
            <v>-2.6599999999999999E-2</v>
          </cell>
          <cell r="K28">
            <v>-0.32819999999999999</v>
          </cell>
          <cell r="L28">
            <v>2.2559</v>
          </cell>
          <cell r="M28" t="str">
            <v>R</v>
          </cell>
          <cell r="N28" t="str">
            <v>N</v>
          </cell>
          <cell r="O28" t="str">
            <v>N</v>
          </cell>
          <cell r="P28" t="str">
            <v>N</v>
          </cell>
          <cell r="Q28" t="str">
            <v>R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0.22550000000000001</v>
          </cell>
          <cell r="E29">
            <v>0</v>
          </cell>
          <cell r="F29">
            <v>5.2900000000000003E-2</v>
          </cell>
          <cell r="G29">
            <v>2.6513</v>
          </cell>
          <cell r="H29">
            <v>9.3799999999999994E-2</v>
          </cell>
          <cell r="I29">
            <v>-1.1799999999999998E-2</v>
          </cell>
          <cell r="K29">
            <v>-2.350000000000016E-2</v>
          </cell>
          <cell r="L29">
            <v>2.5457999999999998</v>
          </cell>
          <cell r="M29" t="str">
            <v>I</v>
          </cell>
          <cell r="N29" t="str">
            <v>N</v>
          </cell>
          <cell r="O29" t="str">
            <v>I</v>
          </cell>
          <cell r="P29" t="str">
            <v>N</v>
          </cell>
          <cell r="Q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0.22550000000000001</v>
          </cell>
          <cell r="E30">
            <v>0</v>
          </cell>
          <cell r="F30">
            <v>5.2900000000000003E-2</v>
          </cell>
          <cell r="G30">
            <v>2.6513</v>
          </cell>
          <cell r="H30">
            <v>9.3799999999999994E-2</v>
          </cell>
          <cell r="I30">
            <v>-0.01</v>
          </cell>
          <cell r="K30">
            <v>0.1341</v>
          </cell>
          <cell r="L30">
            <v>2.7016</v>
          </cell>
          <cell r="M30" t="str">
            <v>I</v>
          </cell>
          <cell r="N30" t="str">
            <v>N</v>
          </cell>
          <cell r="O30" t="str">
            <v>I</v>
          </cell>
          <cell r="P30" t="str">
            <v>N</v>
          </cell>
          <cell r="Q30" t="str">
            <v>I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0.2631</v>
          </cell>
          <cell r="E31">
            <v>0</v>
          </cell>
          <cell r="F31">
            <v>5.1999999999999998E-2</v>
          </cell>
          <cell r="G31">
            <v>2.6513</v>
          </cell>
          <cell r="H31">
            <v>9.3799999999999994E-2</v>
          </cell>
          <cell r="I31">
            <v>-0.01</v>
          </cell>
          <cell r="K31">
            <v>0.38239999999999996</v>
          </cell>
          <cell r="L31">
            <v>2.9499</v>
          </cell>
          <cell r="M31" t="str">
            <v>I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0.2225</v>
          </cell>
          <cell r="E32">
            <v>0</v>
          </cell>
          <cell r="F32">
            <v>5.1999999999999998E-2</v>
          </cell>
          <cell r="G32">
            <v>2.6513</v>
          </cell>
          <cell r="H32">
            <v>9.3799999999999994E-2</v>
          </cell>
          <cell r="I32">
            <v>-0.01</v>
          </cell>
          <cell r="K32">
            <v>0.32480000000000009</v>
          </cell>
          <cell r="L32">
            <v>2.8923000000000001</v>
          </cell>
          <cell r="M32" t="str">
            <v>R</v>
          </cell>
          <cell r="N32" t="str">
            <v>N</v>
          </cell>
          <cell r="O32" t="str">
            <v>N</v>
          </cell>
          <cell r="P32" t="str">
            <v>N</v>
          </cell>
          <cell r="Q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0.2225</v>
          </cell>
          <cell r="E33">
            <v>0</v>
          </cell>
          <cell r="F33">
            <v>5.9200000000000003E-2</v>
          </cell>
          <cell r="G33">
            <v>2.6513</v>
          </cell>
          <cell r="H33">
            <v>0.1211</v>
          </cell>
          <cell r="I33">
            <v>-0.01</v>
          </cell>
          <cell r="K33">
            <v>0.55450000000000044</v>
          </cell>
          <cell r="L33">
            <v>3.0947000000000005</v>
          </cell>
          <cell r="M33" t="str">
            <v>I</v>
          </cell>
          <cell r="N33" t="str">
            <v>I</v>
          </cell>
          <cell r="O33" t="str">
            <v>N</v>
          </cell>
          <cell r="P33" t="str">
            <v>N</v>
          </cell>
          <cell r="Q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0.2225</v>
          </cell>
          <cell r="E34">
            <v>0</v>
          </cell>
          <cell r="F34">
            <v>5.9200000000000003E-2</v>
          </cell>
          <cell r="G34">
            <v>2.6513</v>
          </cell>
          <cell r="H34">
            <v>0.1211</v>
          </cell>
          <cell r="I34">
            <v>-1.66E-2</v>
          </cell>
          <cell r="K34">
            <v>1.6850999999999996</v>
          </cell>
          <cell r="L34">
            <v>4.2318999999999996</v>
          </cell>
          <cell r="M34" t="str">
            <v>I</v>
          </cell>
          <cell r="N34" t="str">
            <v>N</v>
          </cell>
          <cell r="O34" t="str">
            <v>R</v>
          </cell>
          <cell r="P34" t="str">
            <v>N</v>
          </cell>
          <cell r="Q34" t="str">
            <v>I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0.2631</v>
          </cell>
          <cell r="E35">
            <v>0</v>
          </cell>
          <cell r="F35">
            <v>5.9200000000000003E-2</v>
          </cell>
          <cell r="G35">
            <v>2.6513</v>
          </cell>
          <cell r="H35">
            <v>0.1211</v>
          </cell>
          <cell r="I35">
            <v>-1.66E-2</v>
          </cell>
          <cell r="K35">
            <v>1.7152999999999994</v>
          </cell>
          <cell r="L35">
            <v>4.2620999999999993</v>
          </cell>
          <cell r="M35" t="str">
            <v>I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0.2631</v>
          </cell>
          <cell r="E36">
            <v>0</v>
          </cell>
          <cell r="F36">
            <v>5.9200000000000003E-2</v>
          </cell>
          <cell r="G36">
            <v>2.6513</v>
          </cell>
          <cell r="H36">
            <v>0.1211</v>
          </cell>
          <cell r="I36">
            <v>-1.66E-2</v>
          </cell>
          <cell r="K36">
            <v>0.8593000000000004</v>
          </cell>
          <cell r="L36">
            <v>3.4061000000000003</v>
          </cell>
          <cell r="M36" t="str">
            <v>R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R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0.2631</v>
          </cell>
          <cell r="E37">
            <v>0</v>
          </cell>
          <cell r="F37">
            <v>5.9200000000000003E-2</v>
          </cell>
          <cell r="G37">
            <v>2.6513</v>
          </cell>
          <cell r="H37">
            <v>0.1211</v>
          </cell>
          <cell r="I37">
            <v>-1.8200000000000001E-2</v>
          </cell>
          <cell r="K37">
            <v>0.41730000000000045</v>
          </cell>
          <cell r="L37">
            <v>2.9657000000000004</v>
          </cell>
          <cell r="M37" t="str">
            <v>R</v>
          </cell>
          <cell r="N37" t="str">
            <v>N</v>
          </cell>
          <cell r="O37" t="str">
            <v>R</v>
          </cell>
          <cell r="P37" t="str">
            <v>N</v>
          </cell>
          <cell r="Q37" t="str">
            <v>R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0.23119999999999999</v>
          </cell>
          <cell r="E38">
            <v>0</v>
          </cell>
          <cell r="F38">
            <v>3.09E-2</v>
          </cell>
          <cell r="G38">
            <v>2.6513</v>
          </cell>
          <cell r="H38">
            <v>0.1211</v>
          </cell>
          <cell r="I38">
            <v>-1.8200000000000001E-2</v>
          </cell>
          <cell r="K38">
            <v>0.19569999999999999</v>
          </cell>
          <cell r="L38">
            <v>2.7441</v>
          </cell>
          <cell r="M38" t="str">
            <v>R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0.21690000000000001</v>
          </cell>
          <cell r="E39">
            <v>0</v>
          </cell>
          <cell r="F39">
            <v>1.8599999999999998E-2</v>
          </cell>
          <cell r="G39">
            <v>2.6513</v>
          </cell>
          <cell r="H39">
            <v>-0.1147</v>
          </cell>
          <cell r="I39">
            <v>-1.8200000000000001E-2</v>
          </cell>
          <cell r="K39">
            <v>1.1100000000000138E-2</v>
          </cell>
          <cell r="L39">
            <v>2.7953000000000001</v>
          </cell>
          <cell r="M39" t="str">
            <v>I</v>
          </cell>
          <cell r="N39" t="str">
            <v>R</v>
          </cell>
          <cell r="O39" t="str">
            <v>N</v>
          </cell>
          <cell r="P39" t="str">
            <v>N</v>
          </cell>
          <cell r="Q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0.21690000000000001</v>
          </cell>
          <cell r="E40">
            <v>0</v>
          </cell>
          <cell r="F40">
            <v>1.8599999999999998E-2</v>
          </cell>
          <cell r="G40">
            <v>2.6513</v>
          </cell>
          <cell r="H40">
            <v>-0.1147</v>
          </cell>
          <cell r="I40">
            <v>-1.8200000000000001E-2</v>
          </cell>
          <cell r="K40">
            <v>0.1839000000000002</v>
          </cell>
          <cell r="L40">
            <v>2.9681000000000002</v>
          </cell>
          <cell r="M40" t="str">
            <v>I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I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0.21690000000000001</v>
          </cell>
          <cell r="E41">
            <v>0</v>
          </cell>
          <cell r="F41">
            <v>1.8599999999999998E-2</v>
          </cell>
          <cell r="G41">
            <v>2.6513</v>
          </cell>
          <cell r="H41">
            <v>-0.1147</v>
          </cell>
          <cell r="I41">
            <v>-1.9E-3</v>
          </cell>
          <cell r="K41">
            <v>0.3622999999999999</v>
          </cell>
          <cell r="L41">
            <v>3.1301999999999999</v>
          </cell>
          <cell r="M41" t="str">
            <v>I</v>
          </cell>
          <cell r="N41" t="str">
            <v>N</v>
          </cell>
          <cell r="O41" t="str">
            <v>I</v>
          </cell>
          <cell r="P41" t="str">
            <v>N</v>
          </cell>
          <cell r="Q41" t="str">
            <v>I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0.21690000000000001</v>
          </cell>
          <cell r="E42">
            <v>0</v>
          </cell>
          <cell r="F42">
            <v>1.8599999999999998E-2</v>
          </cell>
          <cell r="G42">
            <v>2.6513</v>
          </cell>
          <cell r="H42">
            <v>-0.1147</v>
          </cell>
          <cell r="I42">
            <v>-8.8999999999999999E-3</v>
          </cell>
          <cell r="K42">
            <v>9.9199999999999885E-2</v>
          </cell>
          <cell r="L42">
            <v>2.8740999999999999</v>
          </cell>
          <cell r="M42" t="str">
            <v>R</v>
          </cell>
          <cell r="N42" t="str">
            <v>N</v>
          </cell>
          <cell r="O42" t="str">
            <v>R</v>
          </cell>
          <cell r="P42" t="str">
            <v>N</v>
          </cell>
          <cell r="Q42" t="str">
            <v>R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0.21690000000000001</v>
          </cell>
          <cell r="E43">
            <v>0</v>
          </cell>
          <cell r="F43">
            <v>1.8599999999999998E-2</v>
          </cell>
          <cell r="G43">
            <v>2.6513</v>
          </cell>
          <cell r="H43">
            <v>-0.1147</v>
          </cell>
          <cell r="I43">
            <v>-8.8999999999999999E-3</v>
          </cell>
          <cell r="K43">
            <v>0.17740000000000017</v>
          </cell>
          <cell r="L43">
            <v>2.9523000000000001</v>
          </cell>
          <cell r="M43" t="str">
            <v>I</v>
          </cell>
          <cell r="N43" t="str">
            <v>N</v>
          </cell>
          <cell r="O43" t="str">
            <v>N</v>
          </cell>
          <cell r="P43" t="str">
            <v>N</v>
          </cell>
          <cell r="Q43" t="str">
            <v>I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0.21690000000000001</v>
          </cell>
          <cell r="E44">
            <v>0</v>
          </cell>
          <cell r="F44">
            <v>1.8599999999999998E-2</v>
          </cell>
          <cell r="G44">
            <v>2.6513</v>
          </cell>
          <cell r="H44">
            <v>-0.1147</v>
          </cell>
          <cell r="I44">
            <v>-8.8999999999999999E-3</v>
          </cell>
          <cell r="K44">
            <v>-0.1391</v>
          </cell>
          <cell r="L44">
            <v>2.6358000000000001</v>
          </cell>
          <cell r="M44" t="str">
            <v>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R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0.21690000000000001</v>
          </cell>
          <cell r="E45">
            <v>0</v>
          </cell>
          <cell r="F45">
            <v>1.8599999999999998E-2</v>
          </cell>
          <cell r="G45">
            <v>2.6513</v>
          </cell>
          <cell r="H45">
            <v>-0.311</v>
          </cell>
          <cell r="I45">
            <v>-2.1899999999999999E-2</v>
          </cell>
          <cell r="K45">
            <v>-0.34919999999999973</v>
          </cell>
          <cell r="L45">
            <v>2.6350000000000002</v>
          </cell>
          <cell r="M45" t="str">
            <v>R</v>
          </cell>
          <cell r="N45" t="str">
            <v>R</v>
          </cell>
          <cell r="O45" t="str">
            <v>R</v>
          </cell>
          <cell r="P45" t="str">
            <v>N</v>
          </cell>
          <cell r="Q45" t="str">
            <v>R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0.19939999999999999</v>
          </cell>
          <cell r="E46">
            <v>0</v>
          </cell>
          <cell r="F46">
            <v>1.8599999999999998E-2</v>
          </cell>
          <cell r="G46">
            <v>2.6513</v>
          </cell>
          <cell r="H46">
            <v>-0.311</v>
          </cell>
          <cell r="I46">
            <v>-2.1899999999999999E-2</v>
          </cell>
          <cell r="K46">
            <v>-1.9299999999999873E-2</v>
          </cell>
          <cell r="L46">
            <v>2.9649000000000001</v>
          </cell>
          <cell r="M46" t="str">
            <v>I</v>
          </cell>
          <cell r="N46" t="str">
            <v>N</v>
          </cell>
          <cell r="O46" t="str">
            <v>N</v>
          </cell>
          <cell r="P46" t="str">
            <v>N</v>
          </cell>
          <cell r="Q46" t="str">
            <v>I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0.19939999999999999</v>
          </cell>
          <cell r="E47">
            <v>0</v>
          </cell>
          <cell r="F47">
            <v>1.8599999999999998E-2</v>
          </cell>
          <cell r="G47">
            <v>2.6513</v>
          </cell>
          <cell r="H47">
            <v>-0.311</v>
          </cell>
          <cell r="I47">
            <v>-2.1899999999999999E-2</v>
          </cell>
          <cell r="K47">
            <v>-0.18049999999999988</v>
          </cell>
          <cell r="L47">
            <v>2.8037000000000001</v>
          </cell>
          <cell r="M47" t="str">
            <v>R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R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0.19939999999999999</v>
          </cell>
          <cell r="E48">
            <v>0</v>
          </cell>
          <cell r="F48">
            <v>1.8599999999999998E-2</v>
          </cell>
          <cell r="G48">
            <v>2.6513</v>
          </cell>
          <cell r="H48">
            <v>-0.311</v>
          </cell>
          <cell r="I48">
            <v>-2.1899999999999999E-2</v>
          </cell>
          <cell r="K48">
            <v>-0.28010000000000002</v>
          </cell>
          <cell r="L48">
            <v>2.7040999999999999</v>
          </cell>
          <cell r="M48" t="str">
            <v>R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R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0.19939999999999999</v>
          </cell>
          <cell r="E49">
            <v>0</v>
          </cell>
          <cell r="F49">
            <v>1.8599999999999998E-2</v>
          </cell>
          <cell r="G49">
            <v>2.6513</v>
          </cell>
          <cell r="H49">
            <v>-0.311</v>
          </cell>
          <cell r="I49">
            <v>-2.0299999999999999E-2</v>
          </cell>
          <cell r="J49">
            <v>2.47E-2</v>
          </cell>
          <cell r="K49">
            <v>-0.64559999999999995</v>
          </cell>
          <cell r="L49">
            <v>2.3123</v>
          </cell>
          <cell r="M49" t="str">
            <v>R</v>
          </cell>
          <cell r="N49" t="str">
            <v>N</v>
          </cell>
          <cell r="O49" t="str">
            <v>I</v>
          </cell>
          <cell r="P49" t="str">
            <v>I</v>
          </cell>
          <cell r="Q49" t="str">
            <v>R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0.19939999999999999</v>
          </cell>
          <cell r="E50">
            <v>0</v>
          </cell>
          <cell r="F50">
            <v>1.8599999999999998E-2</v>
          </cell>
          <cell r="G50">
            <v>2.6513</v>
          </cell>
          <cell r="H50">
            <v>-0.311</v>
          </cell>
          <cell r="I50">
            <v>-2.0299999999999999E-2</v>
          </cell>
          <cell r="J50">
            <v>2.47E-2</v>
          </cell>
          <cell r="K50">
            <v>-0.70509999999999984</v>
          </cell>
          <cell r="L50">
            <v>2.2528000000000001</v>
          </cell>
          <cell r="M50" t="str">
            <v>R</v>
          </cell>
          <cell r="N50" t="str">
            <v>N</v>
          </cell>
          <cell r="O50" t="str">
            <v>N</v>
          </cell>
          <cell r="P50" t="str">
            <v>N</v>
          </cell>
          <cell r="Q50" t="str">
            <v>R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0.19939999999999999</v>
          </cell>
          <cell r="E51">
            <v>0</v>
          </cell>
          <cell r="F51">
            <v>1.8599999999999998E-2</v>
          </cell>
          <cell r="G51">
            <v>2.6513</v>
          </cell>
          <cell r="H51">
            <v>-0.18820000000000001</v>
          </cell>
          <cell r="I51">
            <v>-3.3000000000000002E-2</v>
          </cell>
          <cell r="J51">
            <v>2.47E-2</v>
          </cell>
          <cell r="K51">
            <v>-0.6692999999999999</v>
          </cell>
          <cell r="L51">
            <v>2.1785000000000001</v>
          </cell>
          <cell r="M51" t="str">
            <v>R</v>
          </cell>
          <cell r="N51" t="str">
            <v>I</v>
          </cell>
          <cell r="O51" t="str">
            <v>R</v>
          </cell>
          <cell r="P51" t="str">
            <v>N</v>
          </cell>
          <cell r="Q51" t="str">
            <v>I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0.19939999999999999</v>
          </cell>
          <cell r="E52">
            <v>0</v>
          </cell>
          <cell r="F52">
            <v>1.8599999999999998E-2</v>
          </cell>
          <cell r="G52">
            <v>2.6513</v>
          </cell>
          <cell r="H52">
            <v>-0.18820000000000001</v>
          </cell>
          <cell r="I52">
            <v>-3.3000000000000002E-2</v>
          </cell>
          <cell r="J52">
            <v>2.47E-2</v>
          </cell>
          <cell r="K52">
            <v>-0.76589999999999991</v>
          </cell>
          <cell r="L52">
            <v>2.0819000000000001</v>
          </cell>
          <cell r="M52" t="str">
            <v>R</v>
          </cell>
          <cell r="N52" t="str">
            <v>N</v>
          </cell>
          <cell r="O52" t="str">
            <v>N</v>
          </cell>
          <cell r="P52" t="str">
            <v>N</v>
          </cell>
          <cell r="Q52" t="str">
            <v>R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0.19939999999999999</v>
          </cell>
          <cell r="E53">
            <v>0</v>
          </cell>
          <cell r="F53">
            <v>1.8599999999999998E-2</v>
          </cell>
          <cell r="G53">
            <v>2.6513</v>
          </cell>
          <cell r="H53">
            <v>-0.18820000000000001</v>
          </cell>
          <cell r="I53">
            <v>-3.3000000000000002E-2</v>
          </cell>
          <cell r="J53">
            <v>2.47E-2</v>
          </cell>
          <cell r="K53">
            <v>-0.34240000000000015</v>
          </cell>
          <cell r="L53">
            <v>2.5053999999999998</v>
          </cell>
          <cell r="M53" t="str">
            <v>I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I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0.19939999999999999</v>
          </cell>
          <cell r="E54">
            <v>0</v>
          </cell>
          <cell r="F54">
            <v>1.8599999999999998E-2</v>
          </cell>
          <cell r="G54">
            <v>2.6513</v>
          </cell>
          <cell r="H54">
            <v>-0.18820000000000001</v>
          </cell>
          <cell r="I54">
            <v>-2.5700000000000001E-2</v>
          </cell>
          <cell r="J54">
            <v>2.47E-2</v>
          </cell>
          <cell r="K54">
            <v>-1.2100000000000194E-2</v>
          </cell>
          <cell r="L54">
            <v>2.8283999999999998</v>
          </cell>
          <cell r="M54" t="str">
            <v>I</v>
          </cell>
          <cell r="N54" t="str">
            <v>N</v>
          </cell>
          <cell r="O54" t="str">
            <v>I</v>
          </cell>
          <cell r="P54" t="str">
            <v>N</v>
          </cell>
          <cell r="Q54" t="str">
            <v>I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0.19939999999999999</v>
          </cell>
          <cell r="E55">
            <v>0</v>
          </cell>
          <cell r="F55">
            <v>1.8599999999999998E-2</v>
          </cell>
          <cell r="G55">
            <v>2.6513</v>
          </cell>
          <cell r="H55">
            <v>-0.18820000000000001</v>
          </cell>
          <cell r="I55">
            <v>-2.5700000000000001E-2</v>
          </cell>
          <cell r="J55">
            <v>2.47E-2</v>
          </cell>
          <cell r="K55">
            <v>-0.22559999999999999</v>
          </cell>
          <cell r="L55">
            <v>2.6149</v>
          </cell>
          <cell r="M55" t="str">
            <v>R</v>
          </cell>
          <cell r="N55" t="str">
            <v>N</v>
          </cell>
          <cell r="O55" t="str">
            <v>N</v>
          </cell>
          <cell r="P55" t="str">
            <v>N</v>
          </cell>
          <cell r="Q55" t="str">
            <v>R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0.19939999999999999</v>
          </cell>
          <cell r="E56">
            <v>0</v>
          </cell>
          <cell r="F56">
            <v>1.8599999999999998E-2</v>
          </cell>
          <cell r="G56">
            <v>2.6513</v>
          </cell>
          <cell r="H56">
            <v>-0.18820000000000001</v>
          </cell>
          <cell r="I56">
            <v>-2.5700000000000001E-2</v>
          </cell>
          <cell r="J56">
            <v>2.47E-2</v>
          </cell>
          <cell r="K56">
            <v>-0.23629999999999993</v>
          </cell>
          <cell r="L56">
            <v>2.6042000000000001</v>
          </cell>
          <cell r="M56" t="str">
            <v>R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R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0.19939999999999999</v>
          </cell>
          <cell r="E57">
            <v>0</v>
          </cell>
          <cell r="F57">
            <v>1.8599999999999998E-2</v>
          </cell>
          <cell r="G57">
            <v>2.6513</v>
          </cell>
          <cell r="H57">
            <v>-0.22389999999999999</v>
          </cell>
          <cell r="I57">
            <v>-1.4999999999999999E-2</v>
          </cell>
          <cell r="J57">
            <v>2.47E-2</v>
          </cell>
          <cell r="K57">
            <v>1.5400000000000025E-2</v>
          </cell>
          <cell r="L57">
            <v>2.8809</v>
          </cell>
          <cell r="M57" t="str">
            <v>I</v>
          </cell>
          <cell r="N57" t="str">
            <v>R</v>
          </cell>
          <cell r="O57" t="str">
            <v>I</v>
          </cell>
          <cell r="P57" t="str">
            <v>N</v>
          </cell>
          <cell r="Q57" t="str">
            <v>I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0.20130000000000001</v>
          </cell>
          <cell r="E58">
            <v>0</v>
          </cell>
          <cell r="F58">
            <v>3.0000000000000001E-3</v>
          </cell>
          <cell r="G58">
            <v>2.6513</v>
          </cell>
          <cell r="H58">
            <v>-0.22389999999999999</v>
          </cell>
          <cell r="I58">
            <v>-1.4999999999999999E-2</v>
          </cell>
          <cell r="J58">
            <v>2.47E-2</v>
          </cell>
          <cell r="K58">
            <v>0.24159999999999998</v>
          </cell>
          <cell r="L58">
            <v>3.1071</v>
          </cell>
          <cell r="M58" t="str">
            <v>I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0.2001</v>
          </cell>
          <cell r="E59">
            <v>0</v>
          </cell>
          <cell r="F59">
            <v>3.0000000000000001E-3</v>
          </cell>
          <cell r="G59">
            <v>2.6513</v>
          </cell>
          <cell r="H59">
            <v>-0.22389999999999999</v>
          </cell>
          <cell r="I59">
            <v>-1.4999999999999999E-2</v>
          </cell>
          <cell r="J59">
            <v>2.47E-2</v>
          </cell>
          <cell r="K59">
            <v>0.27770000000000022</v>
          </cell>
          <cell r="L59">
            <v>3.1432000000000002</v>
          </cell>
          <cell r="M59" t="str">
            <v>I</v>
          </cell>
          <cell r="N59" t="str">
            <v>N</v>
          </cell>
          <cell r="O59" t="str">
            <v>N</v>
          </cell>
          <cell r="P59" t="str">
            <v>N</v>
          </cell>
          <cell r="Q59" t="str">
            <v>I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0.2001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-1.78E-2</v>
          </cell>
          <cell r="J60">
            <v>2.47E-2</v>
          </cell>
          <cell r="K60">
            <v>2.4432999999999998</v>
          </cell>
          <cell r="L60">
            <v>2.6602999999999999</v>
          </cell>
          <cell r="M60" t="str">
            <v>R</v>
          </cell>
          <cell r="N60" t="str">
            <v>N</v>
          </cell>
          <cell r="O60" t="str">
            <v>R</v>
          </cell>
          <cell r="P60" t="str">
            <v>N</v>
          </cell>
          <cell r="Q60" t="str">
            <v>I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0.20100000000000001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-1.78E-2</v>
          </cell>
          <cell r="J61">
            <v>9.3399999999999997E-2</v>
          </cell>
          <cell r="K61">
            <v>2.5894000000000004</v>
          </cell>
          <cell r="L61">
            <v>2.7377000000000002</v>
          </cell>
          <cell r="M61" t="str">
            <v>I</v>
          </cell>
          <cell r="N61" t="str">
            <v>N</v>
          </cell>
          <cell r="O61" t="str">
            <v>N</v>
          </cell>
          <cell r="P61" t="str">
            <v>I</v>
          </cell>
          <cell r="Q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0.20100000000000001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2.8260000000000001</v>
          </cell>
          <cell r="L62">
            <v>2.7377000000000002</v>
          </cell>
          <cell r="M62" t="str">
            <v>N</v>
          </cell>
          <cell r="N62" t="str">
            <v>I</v>
          </cell>
          <cell r="O62" t="str">
            <v>I</v>
          </cell>
          <cell r="P62" t="str">
            <v>N</v>
          </cell>
          <cell r="Q62" t="str">
            <v>I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0.20100000000000001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3.1173999999999999</v>
          </cell>
          <cell r="L63">
            <v>2.7789000000000001</v>
          </cell>
          <cell r="M63" t="str">
            <v>I</v>
          </cell>
          <cell r="N63" t="str">
            <v>I</v>
          </cell>
          <cell r="O63" t="str">
            <v>N</v>
          </cell>
          <cell r="P63" t="str">
            <v>N</v>
          </cell>
          <cell r="Q63" t="str">
            <v>I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0.20100000000000001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3.7172999999999998</v>
          </cell>
          <cell r="L64">
            <v>3.3788</v>
          </cell>
          <cell r="M64" t="str">
            <v>I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I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0.20100000000000001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5.1387999999999998</v>
          </cell>
          <cell r="L65">
            <v>4.8119999999999994</v>
          </cell>
          <cell r="M65" t="str">
            <v>I</v>
          </cell>
          <cell r="N65" t="str">
            <v>N</v>
          </cell>
          <cell r="O65" t="str">
            <v>R</v>
          </cell>
          <cell r="P65" t="str">
            <v>N</v>
          </cell>
          <cell r="Q65" t="str">
            <v>I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0.20100000000000001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5.7653999999999996</v>
          </cell>
          <cell r="L66">
            <v>5.4363000000000001</v>
          </cell>
          <cell r="M66" t="str">
            <v>I</v>
          </cell>
          <cell r="N66" t="str">
            <v>N</v>
          </cell>
          <cell r="O66" t="str">
            <v>I</v>
          </cell>
          <cell r="P66" t="str">
            <v>N</v>
          </cell>
          <cell r="Q66" t="str">
            <v>I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0.18820000000000001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6.9780000000000006</v>
          </cell>
          <cell r="L67">
            <v>5.7647000000000004</v>
          </cell>
          <cell r="M67" t="str">
            <v>I</v>
          </cell>
          <cell r="N67" t="str">
            <v>I</v>
          </cell>
          <cell r="O67" t="str">
            <v>N</v>
          </cell>
          <cell r="P67" t="str">
            <v>N</v>
          </cell>
          <cell r="Q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0.24249999999999999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8.3855000000000004</v>
          </cell>
          <cell r="L68">
            <v>7.2025999999999994</v>
          </cell>
          <cell r="M68" t="str">
            <v>I</v>
          </cell>
          <cell r="N68" t="str">
            <v>N</v>
          </cell>
          <cell r="O68" t="str">
            <v>I</v>
          </cell>
          <cell r="P68" t="str">
            <v>R</v>
          </cell>
          <cell r="Q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0.24249999999999999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7.4883999999999995</v>
          </cell>
          <cell r="L69">
            <v>6.3054999999999994</v>
          </cell>
          <cell r="M69" t="str">
            <v>R</v>
          </cell>
          <cell r="N69" t="str">
            <v>N</v>
          </cell>
          <cell r="O69" t="str">
            <v>N</v>
          </cell>
          <cell r="P69" t="str">
            <v>N</v>
          </cell>
          <cell r="Q69" t="str">
            <v>R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0.24249999999999999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7.4345999999999997</v>
          </cell>
          <cell r="L70">
            <v>6.2516999999999996</v>
          </cell>
          <cell r="M70" t="str">
            <v>R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R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0.21010000000000001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7.4924999999999997</v>
          </cell>
          <cell r="L71">
            <v>6.0228999999999999</v>
          </cell>
          <cell r="M71" t="str">
            <v>R</v>
          </cell>
          <cell r="N71" t="str">
            <v>I</v>
          </cell>
          <cell r="O71" t="str">
            <v>R</v>
          </cell>
          <cell r="P71" t="str">
            <v>N</v>
          </cell>
          <cell r="Q71" t="str">
            <v>I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0.21010000000000001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7.3507999999999996</v>
          </cell>
          <cell r="L72">
            <v>5.8811999999999998</v>
          </cell>
          <cell r="M72" t="str">
            <v>R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R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0.21010000000000001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6.5973999999999995</v>
          </cell>
          <cell r="L73">
            <v>5.1277999999999997</v>
          </cell>
          <cell r="M73" t="str">
            <v>R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R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0.21010000000000001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6.0127999999999995</v>
          </cell>
          <cell r="L74">
            <v>4.5314999999999994</v>
          </cell>
          <cell r="M74" t="str">
            <v>R</v>
          </cell>
          <cell r="N74" t="str">
            <v>N</v>
          </cell>
          <cell r="O74" t="str">
            <v>I</v>
          </cell>
          <cell r="P74" t="str">
            <v>N</v>
          </cell>
          <cell r="Q74" t="str">
            <v>R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0.21010000000000001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4.0555000000000003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0.21010000000000001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3.6103000000000001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0.21010000000000001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3.5815999999999999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0.21010000000000001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-3.8E-3</v>
          </cell>
          <cell r="J78">
            <v>2.3699999999999999E-2</v>
          </cell>
          <cell r="K78">
            <v>3.5712000000000002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0.19040000000000001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-4.0999999999999995E-2</v>
          </cell>
          <cell r="J79">
            <v>2.3699999999999999E-2</v>
          </cell>
          <cell r="K79">
            <v>4.1805000000000003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0.19040000000000001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-4.0999999999999995E-2</v>
          </cell>
          <cell r="J80">
            <v>7.4700000000000003E-2</v>
          </cell>
          <cell r="K80">
            <v>4.5057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0.19040000000000001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-4.0999999999999995E-2</v>
          </cell>
          <cell r="J81">
            <v>7.4700000000000003E-2</v>
          </cell>
          <cell r="K81">
            <v>7.0023000000000009</v>
          </cell>
        </row>
        <row r="82">
          <cell r="A82" t="str">
            <v>2003-00126</v>
          </cell>
          <cell r="B82" t="str">
            <v>05/01/03</v>
          </cell>
          <cell r="C82">
            <v>5.5705</v>
          </cell>
          <cell r="D82">
            <v>0.19040000000000001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-4.0999999999999995E-2</v>
          </cell>
          <cell r="J82">
            <v>7.4700000000000003E-2</v>
          </cell>
          <cell r="K82">
            <v>6.0110000000000001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0.18709999999999999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-3.9099999999999996E-2</v>
          </cell>
          <cell r="J83">
            <v>7.4700000000000003E-2</v>
          </cell>
          <cell r="K83">
            <v>7.0276999999999994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0.18709999999999999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6.4588999999999999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0.18709999999999999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6.7250999999999994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0.18709999999999999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6.4629000000000003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0.18709999999999999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-5.3999999999999994E-3</v>
          </cell>
          <cell r="J87">
            <v>6.1199999999999997E-2</v>
          </cell>
          <cell r="K87">
            <v>7.4008000000000003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0.18640000000000001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7.3296999999999999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0.18640000000000001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7.3354999999999997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0.18640000000000001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8.6425000000000001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0.18640000000000001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8.6110000000000007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0.18640000000000001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10.547900000000002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0.18640000000000001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10.6008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0.2195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11.331300000000001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0.18390000000000001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8.4754000000000005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0.18390000000000001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7.8447000000000005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0.18390000000000001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7.9135999999999997</v>
          </cell>
        </row>
      </sheetData>
      <sheetData sheetId="41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0.37959999999999999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0.36449999999999999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0.3342</v>
          </cell>
          <cell r="E10">
            <v>3.2500000000000001E-2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0.22819999999999999</v>
          </cell>
          <cell r="E11">
            <v>0.19769999999999999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0.3276</v>
          </cell>
          <cell r="E12">
            <v>1.29E-2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0.31209999999999999</v>
          </cell>
          <cell r="E13">
            <v>3.8999999999999998E-3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0.33699999999999997</v>
          </cell>
          <cell r="E14">
            <v>7.6999999999998181E-3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0.33270000000000005</v>
          </cell>
          <cell r="E15">
            <v>5.0399999999999778E-2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0.30230000000000001</v>
          </cell>
          <cell r="E16">
            <v>2.12E-2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0.245</v>
          </cell>
          <cell r="E17">
            <v>-3.0199999999999783E-2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0.2445</v>
          </cell>
          <cell r="E18">
            <v>-1.8000000000002458E-3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0.24390000000000001</v>
          </cell>
          <cell r="E19">
            <v>0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0.26250000000000001</v>
          </cell>
          <cell r="E20">
            <v>3.4000000000000252E-2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0.26500000000000001</v>
          </cell>
          <cell r="E21">
            <v>-0.23839999999999995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0.25490000000000002</v>
          </cell>
          <cell r="E22">
            <v>3.7000000000000002E-3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0.24779999999999999</v>
          </cell>
          <cell r="E23">
            <v>-1.6000000000000014E-2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0.25990000000000002</v>
          </cell>
          <cell r="E24">
            <v>1.000000000000334E-3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0.25979999999999998</v>
          </cell>
          <cell r="E25">
            <v>9.9000000000000199E-3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0.25990000000000002</v>
          </cell>
          <cell r="E26">
            <v>-5.3900000000000059E-2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0.25570000000000004</v>
          </cell>
          <cell r="E27">
            <v>-1.4100000000000001E-2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0.25570000000000004</v>
          </cell>
          <cell r="E28">
            <v>-0.12110000000000021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0.27779999999999999</v>
          </cell>
          <cell r="E29">
            <v>0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0.26489999999999997</v>
          </cell>
          <cell r="E30">
            <v>8.1000000000002181E-3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0.30159999999999998</v>
          </cell>
          <cell r="E31">
            <v>-9.800000000000253E-3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0.26100000000000001</v>
          </cell>
          <cell r="E32">
            <v>2.2499999999999999E-2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0.26819999999999999</v>
          </cell>
          <cell r="E33">
            <v>5.4000000000002935E-3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0.26819999999999999</v>
          </cell>
          <cell r="E34">
            <v>-0.10470000000000024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0.30880000000000002</v>
          </cell>
          <cell r="E35">
            <v>0.115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0.30880000000000002</v>
          </cell>
          <cell r="E36">
            <v>-4.469999999999974E-2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0.30880000000000002</v>
          </cell>
          <cell r="E37">
            <v>-6.7799999999999638E-2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0.24859999999999999</v>
          </cell>
          <cell r="E38">
            <v>-0.15920000000000023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0.222</v>
          </cell>
          <cell r="E39">
            <v>0.10379999999999967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0.222</v>
          </cell>
          <cell r="E40">
            <v>5.259999999999998E-2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0.23550000000000001</v>
          </cell>
          <cell r="E41">
            <v>-1.3700000000000045E-2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0.23470000000000002</v>
          </cell>
          <cell r="E42">
            <v>1.4300000000000423E-2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0.23470000000000002</v>
          </cell>
          <cell r="E43">
            <v>-3.0899999999999928E-2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0.23470000000000002</v>
          </cell>
          <cell r="E44">
            <v>0.70840000000000014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0.23470000000000002</v>
          </cell>
          <cell r="E45">
            <v>-9.199999999999986E-2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0.2172</v>
          </cell>
          <cell r="E46">
            <v>0.1694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0.2172</v>
          </cell>
          <cell r="E47">
            <v>0.15110000000000001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0.2172</v>
          </cell>
          <cell r="E48">
            <v>-0.18730000000000002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0.2172</v>
          </cell>
          <cell r="E49">
            <v>-0.1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0.2172</v>
          </cell>
          <cell r="E50">
            <v>3.15E-2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0.2172</v>
          </cell>
          <cell r="E51">
            <v>-0.1608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0.20619999999999999</v>
          </cell>
          <cell r="E52">
            <v>0.27210000000000001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0.20619999999999999</v>
          </cell>
          <cell r="E53">
            <v>0.34399999999999997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0.20699999999999999</v>
          </cell>
          <cell r="E54">
            <v>-4.5100000000000001E-2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0.20699999999999999</v>
          </cell>
          <cell r="E55">
            <v>-5.2900000000000003E-2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0.20699999999999999</v>
          </cell>
          <cell r="E56">
            <v>0.51049999999999995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0.20699999999999999</v>
          </cell>
          <cell r="E57">
            <v>0.67230000000000001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0.1933</v>
          </cell>
          <cell r="E58">
            <v>-9.98E-2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0.19209999999999999</v>
          </cell>
          <cell r="E59">
            <v>-9.98E-2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0.193</v>
          </cell>
          <cell r="E60">
            <v>0.46689999999999998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0.20400000000000001</v>
          </cell>
          <cell r="E61">
            <v>9.0700000000000003E-2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0.20400000000000001</v>
          </cell>
          <cell r="E62">
            <v>0.27239999999999998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0.20400000000000001</v>
          </cell>
          <cell r="E63">
            <v>1.1285000000000001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0.20400000000000001</v>
          </cell>
          <cell r="E64">
            <v>-0.14700000000000024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0.18820000000000001</v>
          </cell>
          <cell r="E65">
            <v>0.30630000000000002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0.18820000000000001</v>
          </cell>
          <cell r="E66">
            <v>-0.14660000000000001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0.18820000000000001</v>
          </cell>
          <cell r="E67">
            <v>3.0286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0.24249999999999999</v>
          </cell>
          <cell r="E68">
            <v>1.2950999999999999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0.24249999999999999</v>
          </cell>
          <cell r="E69">
            <v>-3.3917999999999999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0.24249999999999999</v>
          </cell>
          <cell r="E70">
            <v>-0.91139999999999999</v>
          </cell>
        </row>
        <row r="71">
          <cell r="A71" t="str">
            <v>1999-070 N</v>
          </cell>
          <cell r="B71">
            <v>37012</v>
          </cell>
          <cell r="C71">
            <v>5.4908999999999999</v>
          </cell>
          <cell r="D71">
            <v>0.21010000000000001</v>
          </cell>
          <cell r="E71">
            <v>0.21460000000000001</v>
          </cell>
        </row>
        <row r="72">
          <cell r="A72" t="str">
            <v>1999-070 O</v>
          </cell>
          <cell r="B72">
            <v>37104</v>
          </cell>
          <cell r="C72">
            <v>3.2080000000000002</v>
          </cell>
          <cell r="D72">
            <v>0.21010000000000001</v>
          </cell>
          <cell r="E72">
            <v>-0.63959999999999995</v>
          </cell>
        </row>
        <row r="73">
          <cell r="A73" t="str">
            <v>1999-070 P</v>
          </cell>
          <cell r="B73">
            <v>37196</v>
          </cell>
          <cell r="C73">
            <v>1.9111</v>
          </cell>
          <cell r="D73">
            <v>0.21010000000000001</v>
          </cell>
          <cell r="E73">
            <v>3.15E-2</v>
          </cell>
        </row>
        <row r="74">
          <cell r="A74" t="str">
            <v>2002-00113</v>
          </cell>
          <cell r="B74">
            <v>37288</v>
          </cell>
          <cell r="C74">
            <v>1.9111</v>
          </cell>
          <cell r="D74">
            <v>0.21010000000000001</v>
          </cell>
          <cell r="E74">
            <v>3.15E-2</v>
          </cell>
        </row>
        <row r="75">
          <cell r="A75" t="str">
            <v>2002-00251</v>
          </cell>
          <cell r="B75">
            <v>37377</v>
          </cell>
          <cell r="C75">
            <v>1.9111</v>
          </cell>
          <cell r="D75">
            <v>0.21010000000000001</v>
          </cell>
          <cell r="E75">
            <v>3.15E-2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0.20830000000000001</v>
          </cell>
          <cell r="E76">
            <v>3.15E-2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0.15930000000000002</v>
          </cell>
          <cell r="E78">
            <v>3.15E-2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0.15930000000000002</v>
          </cell>
          <cell r="E79">
            <v>3.15E-2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0.15930000000000002</v>
          </cell>
          <cell r="E80">
            <v>3.15E-2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0.15930000000000002</v>
          </cell>
          <cell r="E81">
            <v>3.15E-2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0.15930000000000002</v>
          </cell>
          <cell r="E82">
            <v>3.15E-2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0.1578</v>
          </cell>
          <cell r="E83">
            <v>3.15E-2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0.1578</v>
          </cell>
          <cell r="E84">
            <v>3.15E-2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0.18709999999999999</v>
          </cell>
          <cell r="E85">
            <v>3.15E-2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0.18709999999999999</v>
          </cell>
          <cell r="E86">
            <v>3.15E-2</v>
          </cell>
        </row>
      </sheetData>
      <sheetData sheetId="42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Non-Commodity</v>
          </cell>
        </row>
        <row r="8">
          <cell r="A8" t="str">
            <v>95-010</v>
          </cell>
          <cell r="B8">
            <v>34943</v>
          </cell>
          <cell r="C8">
            <v>1.0213000000000001</v>
          </cell>
          <cell r="D8">
            <v>8.2000000000000007E-3</v>
          </cell>
          <cell r="E8">
            <v>0.13819999999999999</v>
          </cell>
          <cell r="F8">
            <v>-0.191</v>
          </cell>
          <cell r="G8">
            <v>0.9766999999999999</v>
          </cell>
        </row>
        <row r="9">
          <cell r="A9" t="str">
            <v>95-010 A</v>
          </cell>
          <cell r="B9">
            <v>34999</v>
          </cell>
          <cell r="C9">
            <v>1.0213000000000001</v>
          </cell>
          <cell r="D9">
            <v>8.2000000000000007E-3</v>
          </cell>
          <cell r="E9">
            <v>0.1231</v>
          </cell>
          <cell r="F9">
            <v>-0.191</v>
          </cell>
          <cell r="G9">
            <v>0.96160000000000001</v>
          </cell>
        </row>
        <row r="10">
          <cell r="A10" t="str">
            <v>95-010 B</v>
          </cell>
          <cell r="B10">
            <v>35004</v>
          </cell>
          <cell r="C10">
            <v>1.0213000000000001</v>
          </cell>
          <cell r="D10">
            <v>8.2000000000000007E-3</v>
          </cell>
          <cell r="E10">
            <v>7.7499999999999999E-2</v>
          </cell>
          <cell r="F10">
            <v>-0.14150000000000001</v>
          </cell>
          <cell r="G10">
            <v>0.96550000000000002</v>
          </cell>
        </row>
        <row r="11">
          <cell r="A11" t="str">
            <v>95-010 C</v>
          </cell>
          <cell r="B11">
            <v>35034</v>
          </cell>
          <cell r="C11">
            <v>1.0213000000000001</v>
          </cell>
          <cell r="D11">
            <v>8.2000000000000007E-3</v>
          </cell>
          <cell r="E11">
            <v>7.46E-2</v>
          </cell>
          <cell r="F11">
            <v>-0.14219999999999999</v>
          </cell>
          <cell r="G11">
            <v>0.96190000000000009</v>
          </cell>
        </row>
        <row r="12">
          <cell r="A12" t="str">
            <v>95-010 D</v>
          </cell>
          <cell r="B12">
            <v>35065</v>
          </cell>
          <cell r="C12">
            <v>1.0088999999999999</v>
          </cell>
          <cell r="D12">
            <v>8.2000000000000007E-3</v>
          </cell>
          <cell r="E12">
            <v>7.46E-2</v>
          </cell>
          <cell r="F12">
            <v>-0.14219999999999999</v>
          </cell>
          <cell r="G12">
            <v>0.9494999999999999</v>
          </cell>
        </row>
        <row r="13">
          <cell r="A13" t="str">
            <v>95-010 E</v>
          </cell>
          <cell r="B13">
            <v>35096</v>
          </cell>
          <cell r="C13">
            <v>1.0424</v>
          </cell>
          <cell r="D13">
            <v>0</v>
          </cell>
          <cell r="E13">
            <v>6.3200000000000006E-2</v>
          </cell>
          <cell r="F13">
            <v>-0.14219999999999999</v>
          </cell>
          <cell r="G13">
            <v>0.96339999999999992</v>
          </cell>
        </row>
        <row r="14">
          <cell r="A14" t="str">
            <v>95-010 F</v>
          </cell>
          <cell r="B14">
            <v>35125</v>
          </cell>
          <cell r="C14">
            <v>1.0442</v>
          </cell>
          <cell r="D14">
            <v>0</v>
          </cell>
          <cell r="E14">
            <v>6.3200000000000006E-2</v>
          </cell>
          <cell r="F14">
            <v>-6.3E-2</v>
          </cell>
          <cell r="G14">
            <v>1.0444</v>
          </cell>
        </row>
        <row r="15">
          <cell r="A15" t="str">
            <v>95-010 G</v>
          </cell>
          <cell r="B15">
            <v>35156</v>
          </cell>
          <cell r="C15">
            <v>1.0227999999999999</v>
          </cell>
          <cell r="D15">
            <v>0</v>
          </cell>
          <cell r="E15">
            <v>6.6400000000000001E-2</v>
          </cell>
          <cell r="F15">
            <v>-3.09E-2</v>
          </cell>
          <cell r="G15">
            <v>1.0583</v>
          </cell>
        </row>
        <row r="16">
          <cell r="A16" t="str">
            <v>95-010 H</v>
          </cell>
          <cell r="B16">
            <v>35186</v>
          </cell>
          <cell r="C16">
            <v>0.9073</v>
          </cell>
          <cell r="D16">
            <v>0</v>
          </cell>
          <cell r="E16">
            <v>6.6400000000000001E-2</v>
          </cell>
          <cell r="F16">
            <v>-3.09E-2</v>
          </cell>
          <cell r="G16">
            <v>0.94279999999999997</v>
          </cell>
        </row>
        <row r="17">
          <cell r="A17" t="str">
            <v>95-010 I</v>
          </cell>
          <cell r="B17">
            <v>35217</v>
          </cell>
          <cell r="C17">
            <v>0.86250000000000004</v>
          </cell>
          <cell r="D17">
            <v>0</v>
          </cell>
          <cell r="E17">
            <v>4.2099999999999999E-2</v>
          </cell>
          <cell r="F17">
            <v>-9.5899999999999999E-2</v>
          </cell>
          <cell r="G17">
            <v>0.80870000000000009</v>
          </cell>
        </row>
        <row r="18">
          <cell r="A18" t="str">
            <v>95-010 J</v>
          </cell>
          <cell r="B18">
            <v>35247</v>
          </cell>
          <cell r="C18">
            <v>0.85740000000000005</v>
          </cell>
          <cell r="D18">
            <v>0</v>
          </cell>
          <cell r="E18">
            <v>4.3499999999999997E-2</v>
          </cell>
          <cell r="F18">
            <v>-9.8199999999999996E-2</v>
          </cell>
          <cell r="G18">
            <v>0.80270000000000008</v>
          </cell>
        </row>
        <row r="19">
          <cell r="A19" t="str">
            <v>95-010 K</v>
          </cell>
          <cell r="B19">
            <v>35278</v>
          </cell>
          <cell r="C19">
            <v>0.85519999999999996</v>
          </cell>
          <cell r="D19">
            <v>0</v>
          </cell>
          <cell r="E19">
            <v>4.3499999999999997E-2</v>
          </cell>
          <cell r="F19">
            <v>-9.8199999999999996E-2</v>
          </cell>
          <cell r="G19">
            <v>0.80049999999999999</v>
          </cell>
        </row>
        <row r="20">
          <cell r="A20" t="str">
            <v>95-010 L</v>
          </cell>
          <cell r="B20">
            <v>35309</v>
          </cell>
          <cell r="C20">
            <v>0.88370000000000004</v>
          </cell>
          <cell r="D20">
            <v>0</v>
          </cell>
          <cell r="E20">
            <v>4.7500000000000001E-2</v>
          </cell>
          <cell r="F20">
            <v>-6.8000000000000005E-2</v>
          </cell>
          <cell r="G20">
            <v>0.86319999999999997</v>
          </cell>
        </row>
        <row r="21">
          <cell r="A21" t="str">
            <v>95-010 M</v>
          </cell>
          <cell r="B21">
            <v>35339</v>
          </cell>
          <cell r="C21">
            <v>0.87540000000000007</v>
          </cell>
          <cell r="D21">
            <v>0</v>
          </cell>
          <cell r="E21">
            <v>4.99E-2</v>
          </cell>
          <cell r="F21">
            <v>-6.8000000000000005E-2</v>
          </cell>
          <cell r="G21">
            <v>0.85729999999999995</v>
          </cell>
        </row>
        <row r="22">
          <cell r="A22" t="str">
            <v>95-010 N</v>
          </cell>
          <cell r="B22">
            <v>35370</v>
          </cell>
          <cell r="C22">
            <v>0.83779999999999999</v>
          </cell>
          <cell r="D22">
            <v>0</v>
          </cell>
          <cell r="E22">
            <v>4.9799999999999997E-2</v>
          </cell>
          <cell r="F22">
            <v>-6.8000000000000005E-2</v>
          </cell>
          <cell r="G22">
            <v>0.8196</v>
          </cell>
        </row>
        <row r="23">
          <cell r="A23" t="str">
            <v>95-010 O</v>
          </cell>
          <cell r="B23">
            <v>35400</v>
          </cell>
          <cell r="C23">
            <v>0.81059999999999999</v>
          </cell>
          <cell r="D23">
            <v>0</v>
          </cell>
          <cell r="E23">
            <v>4.9799999999999997E-2</v>
          </cell>
          <cell r="F23">
            <v>-6.7299999999999999E-2</v>
          </cell>
          <cell r="G23">
            <v>0.79309999999999992</v>
          </cell>
        </row>
        <row r="24">
          <cell r="A24" t="str">
            <v>95-010 P</v>
          </cell>
          <cell r="B24">
            <v>35431</v>
          </cell>
          <cell r="C24">
            <v>0.81059999999999999</v>
          </cell>
          <cell r="D24">
            <v>0</v>
          </cell>
          <cell r="E24">
            <v>6.1899999999999997E-2</v>
          </cell>
          <cell r="F24">
            <v>-6.7299999999999999E-2</v>
          </cell>
          <cell r="G24">
            <v>0.80519999999999992</v>
          </cell>
        </row>
        <row r="25">
          <cell r="A25" t="str">
            <v>95-010 Q</v>
          </cell>
          <cell r="B25">
            <v>35462</v>
          </cell>
          <cell r="C25">
            <v>0.81059999999999999</v>
          </cell>
          <cell r="D25">
            <v>0</v>
          </cell>
          <cell r="E25">
            <v>6.1800000000000001E-2</v>
          </cell>
          <cell r="F25">
            <v>-6.7299999999999999E-2</v>
          </cell>
          <cell r="G25">
            <v>0.80510000000000004</v>
          </cell>
        </row>
        <row r="26">
          <cell r="A26" t="str">
            <v>95-010 R</v>
          </cell>
          <cell r="B26">
            <v>35490</v>
          </cell>
          <cell r="C26">
            <v>0.81090000000000007</v>
          </cell>
          <cell r="D26">
            <v>0</v>
          </cell>
          <cell r="E26">
            <v>6.1800000000000001E-2</v>
          </cell>
          <cell r="F26">
            <v>-6.7299999999999999E-2</v>
          </cell>
          <cell r="G26">
            <v>0.8054</v>
          </cell>
        </row>
        <row r="27">
          <cell r="A27" t="str">
            <v>95-010 S</v>
          </cell>
          <cell r="B27">
            <v>35521</v>
          </cell>
          <cell r="C27">
            <v>0.79519999999999991</v>
          </cell>
          <cell r="D27">
            <v>0</v>
          </cell>
          <cell r="E27">
            <v>6.1800000000000001E-2</v>
          </cell>
          <cell r="F27">
            <v>-6.7299999999999999E-2</v>
          </cell>
          <cell r="G27">
            <v>0.78969999999999985</v>
          </cell>
        </row>
        <row r="28">
          <cell r="A28" t="str">
            <v>95-010 T</v>
          </cell>
          <cell r="B28">
            <v>35551</v>
          </cell>
          <cell r="C28">
            <v>0.79519999999999991</v>
          </cell>
          <cell r="D28">
            <v>0</v>
          </cell>
          <cell r="E28">
            <v>6.1800000000000001E-2</v>
          </cell>
          <cell r="F28">
            <v>-6.7299999999999999E-2</v>
          </cell>
          <cell r="G28">
            <v>0.78969999999999996</v>
          </cell>
        </row>
        <row r="29">
          <cell r="A29" t="str">
            <v>95-010 U</v>
          </cell>
          <cell r="B29">
            <v>35582</v>
          </cell>
          <cell r="C29">
            <v>0.84510000000000007</v>
          </cell>
          <cell r="D29">
            <v>0</v>
          </cell>
          <cell r="E29">
            <v>5.2900000000000003E-2</v>
          </cell>
          <cell r="F29">
            <v>-2.3E-3</v>
          </cell>
          <cell r="G29">
            <v>0.89570000000000016</v>
          </cell>
        </row>
        <row r="30">
          <cell r="A30" t="str">
            <v>95-010 V</v>
          </cell>
          <cell r="B30">
            <v>35612</v>
          </cell>
          <cell r="C30">
            <v>0.84510000000000007</v>
          </cell>
          <cell r="D30">
            <v>0</v>
          </cell>
          <cell r="E30">
            <v>5.2900000000000003E-2</v>
          </cell>
          <cell r="F30">
            <v>-4.8800000000000003E-2</v>
          </cell>
          <cell r="G30">
            <v>0.84920000000000018</v>
          </cell>
        </row>
        <row r="31">
          <cell r="A31" t="str">
            <v>95-010 W</v>
          </cell>
          <cell r="B31">
            <v>35643</v>
          </cell>
          <cell r="C31">
            <v>0.98599999999999999</v>
          </cell>
          <cell r="D31">
            <v>0</v>
          </cell>
          <cell r="E31">
            <v>5.1999999999999998E-2</v>
          </cell>
          <cell r="F31">
            <v>-4.8800000000000003E-2</v>
          </cell>
          <cell r="G31">
            <v>0.98920000000000008</v>
          </cell>
        </row>
        <row r="32">
          <cell r="A32" t="str">
            <v>95-010 X</v>
          </cell>
          <cell r="B32">
            <v>35674</v>
          </cell>
          <cell r="C32">
            <v>0.83379999999999999</v>
          </cell>
          <cell r="D32">
            <v>0</v>
          </cell>
          <cell r="E32">
            <v>5.1999999999999998E-2</v>
          </cell>
          <cell r="F32">
            <v>-4.8800000000000003E-2</v>
          </cell>
          <cell r="G32">
            <v>0.83700000000000008</v>
          </cell>
        </row>
        <row r="33">
          <cell r="A33" t="str">
            <v>95-010 Y</v>
          </cell>
          <cell r="B33">
            <v>35704</v>
          </cell>
          <cell r="C33">
            <v>0.84150000000000003</v>
          </cell>
          <cell r="D33">
            <v>0</v>
          </cell>
          <cell r="E33">
            <v>5.9200000000000003E-2</v>
          </cell>
          <cell r="F33">
            <v>-4.8800000000000003E-2</v>
          </cell>
          <cell r="G33">
            <v>0.8519000000000001</v>
          </cell>
        </row>
        <row r="34">
          <cell r="A34" t="str">
            <v>95-010 Z</v>
          </cell>
          <cell r="B34">
            <v>35735</v>
          </cell>
          <cell r="C34">
            <v>0.84150000000000003</v>
          </cell>
          <cell r="D34">
            <v>0</v>
          </cell>
          <cell r="E34">
            <v>5.9200000000000003E-2</v>
          </cell>
          <cell r="F34">
            <v>-4.8800000000000003E-2</v>
          </cell>
          <cell r="G34">
            <v>0.8519000000000001</v>
          </cell>
        </row>
        <row r="35">
          <cell r="A35" t="str">
            <v>95-010 AA</v>
          </cell>
          <cell r="B35">
            <v>35765</v>
          </cell>
          <cell r="C35">
            <v>0.99509999999999998</v>
          </cell>
          <cell r="D35">
            <v>0</v>
          </cell>
          <cell r="E35">
            <v>5.9200000000000003E-2</v>
          </cell>
          <cell r="F35">
            <v>-4.8800000000000003E-2</v>
          </cell>
          <cell r="G35">
            <v>1.0055000000000001</v>
          </cell>
        </row>
        <row r="36">
          <cell r="A36" t="str">
            <v>95-010 BB</v>
          </cell>
          <cell r="B36">
            <v>35796</v>
          </cell>
          <cell r="C36">
            <v>0.99509999999999998</v>
          </cell>
          <cell r="D36">
            <v>0</v>
          </cell>
          <cell r="E36">
            <v>5.9200000000000003E-2</v>
          </cell>
          <cell r="F36">
            <v>-4.8800000000000003E-2</v>
          </cell>
          <cell r="G36">
            <v>1.0055000000000001</v>
          </cell>
        </row>
        <row r="37">
          <cell r="A37" t="str">
            <v>95-010 CC</v>
          </cell>
          <cell r="B37">
            <v>35827</v>
          </cell>
          <cell r="C37">
            <v>0.99509999999999998</v>
          </cell>
          <cell r="D37">
            <v>0</v>
          </cell>
          <cell r="E37">
            <v>5.9200000000000003E-2</v>
          </cell>
          <cell r="F37">
            <v>-4.8800000000000003E-2</v>
          </cell>
          <cell r="G37">
            <v>1.0055000000000001</v>
          </cell>
        </row>
        <row r="38">
          <cell r="A38" t="str">
            <v>95-010 DD</v>
          </cell>
          <cell r="B38">
            <v>35855</v>
          </cell>
          <cell r="C38">
            <v>0.87449999999999994</v>
          </cell>
          <cell r="D38">
            <v>0</v>
          </cell>
          <cell r="E38">
            <v>3.09E-2</v>
          </cell>
          <cell r="F38">
            <v>-4.8800000000000003E-2</v>
          </cell>
          <cell r="G38">
            <v>0.85660000000000003</v>
          </cell>
        </row>
        <row r="39">
          <cell r="A39" t="str">
            <v>95-010 EE</v>
          </cell>
          <cell r="B39">
            <v>35886</v>
          </cell>
          <cell r="C39">
            <v>0.82040000000000002</v>
          </cell>
          <cell r="D39">
            <v>0</v>
          </cell>
          <cell r="E39">
            <v>1.8599999999999998E-2</v>
          </cell>
          <cell r="F39">
            <v>-4.8800000000000003E-2</v>
          </cell>
          <cell r="G39">
            <v>0.79020000000000001</v>
          </cell>
        </row>
        <row r="40">
          <cell r="A40" t="str">
            <v>95-010 FF</v>
          </cell>
          <cell r="B40">
            <v>35916</v>
          </cell>
          <cell r="C40">
            <v>0.82040000000000002</v>
          </cell>
          <cell r="D40">
            <v>0</v>
          </cell>
          <cell r="E40">
            <v>1.8599999999999998E-2</v>
          </cell>
          <cell r="F40">
            <v>-4.8800000000000003E-2</v>
          </cell>
          <cell r="G40">
            <v>0.79020000000000001</v>
          </cell>
        </row>
        <row r="41">
          <cell r="A41" t="str">
            <v>95-010 GG</v>
          </cell>
          <cell r="B41">
            <v>35947</v>
          </cell>
          <cell r="C41">
            <v>0.82040000000000002</v>
          </cell>
          <cell r="D41">
            <v>0</v>
          </cell>
          <cell r="E41">
            <v>1.8599999999999998E-2</v>
          </cell>
          <cell r="F41">
            <v>0</v>
          </cell>
          <cell r="G41">
            <v>0.83899999999999997</v>
          </cell>
        </row>
        <row r="42">
          <cell r="A42" t="str">
            <v>95-010 HH</v>
          </cell>
          <cell r="B42">
            <v>35977</v>
          </cell>
          <cell r="C42">
            <v>0.82040000000000002</v>
          </cell>
          <cell r="D42">
            <v>0</v>
          </cell>
          <cell r="E42">
            <v>1.8599999999999998E-2</v>
          </cell>
          <cell r="F42">
            <v>-2.9999999999999996E-3</v>
          </cell>
          <cell r="G42">
            <v>0.83599999999999997</v>
          </cell>
        </row>
        <row r="43">
          <cell r="A43" t="str">
            <v>95-010 II</v>
          </cell>
          <cell r="B43">
            <v>36008</v>
          </cell>
          <cell r="C43">
            <v>0.82040000000000002</v>
          </cell>
          <cell r="D43">
            <v>0</v>
          </cell>
          <cell r="E43">
            <v>1.8599999999999998E-2</v>
          </cell>
          <cell r="F43">
            <v>-2.9999999999999996E-3</v>
          </cell>
          <cell r="G43">
            <v>0.83599999999999997</v>
          </cell>
        </row>
        <row r="44">
          <cell r="A44" t="str">
            <v>95-010 JJ</v>
          </cell>
          <cell r="B44">
            <v>36039</v>
          </cell>
          <cell r="C44">
            <v>0.82040000000000002</v>
          </cell>
          <cell r="D44">
            <v>0</v>
          </cell>
          <cell r="E44">
            <v>1.8599999999999998E-2</v>
          </cell>
          <cell r="F44">
            <v>-2.9999999999999996E-3</v>
          </cell>
          <cell r="G44">
            <v>0.83599999999999997</v>
          </cell>
        </row>
        <row r="45">
          <cell r="A45" t="str">
            <v>95-010 KK</v>
          </cell>
          <cell r="B45">
            <v>36069</v>
          </cell>
          <cell r="C45">
            <v>0.82040000000000002</v>
          </cell>
          <cell r="D45">
            <v>0</v>
          </cell>
          <cell r="E45">
            <v>1.8599999999999998E-2</v>
          </cell>
          <cell r="F45">
            <v>-2.9999999999999996E-3</v>
          </cell>
          <cell r="G45">
            <v>0.83599999999999997</v>
          </cell>
        </row>
        <row r="46">
          <cell r="A46" t="str">
            <v>95-010 LL</v>
          </cell>
          <cell r="B46">
            <v>36100</v>
          </cell>
          <cell r="C46">
            <v>0.75429999999999997</v>
          </cell>
          <cell r="D46">
            <v>0</v>
          </cell>
          <cell r="E46">
            <v>1.8599999999999998E-2</v>
          </cell>
          <cell r="F46">
            <v>-2.9999999999999996E-3</v>
          </cell>
          <cell r="G46">
            <v>0.76989999999999992</v>
          </cell>
        </row>
        <row r="47">
          <cell r="A47" t="str">
            <v>95-010 MM</v>
          </cell>
          <cell r="B47">
            <v>36130</v>
          </cell>
          <cell r="C47">
            <v>0.75429999999999997</v>
          </cell>
          <cell r="D47">
            <v>0</v>
          </cell>
          <cell r="E47">
            <v>1.8599999999999998E-2</v>
          </cell>
          <cell r="F47">
            <v>-2.9999999999999996E-3</v>
          </cell>
          <cell r="G47">
            <v>0.76989999999999992</v>
          </cell>
        </row>
        <row r="48">
          <cell r="A48" t="str">
            <v>95-010 NN</v>
          </cell>
          <cell r="B48">
            <v>36161</v>
          </cell>
          <cell r="C48">
            <v>0.75429999999999997</v>
          </cell>
          <cell r="D48">
            <v>0</v>
          </cell>
          <cell r="E48">
            <v>1.8599999999999998E-2</v>
          </cell>
          <cell r="F48">
            <v>-2.9999999999999996E-3</v>
          </cell>
          <cell r="G48">
            <v>0.76989999999999992</v>
          </cell>
        </row>
        <row r="49">
          <cell r="A49" t="str">
            <v>95-010 OO</v>
          </cell>
          <cell r="B49">
            <v>36192</v>
          </cell>
          <cell r="C49">
            <v>0.75429999999999997</v>
          </cell>
          <cell r="D49">
            <v>0</v>
          </cell>
          <cell r="E49">
            <v>1.8599999999999998E-2</v>
          </cell>
          <cell r="F49">
            <v>-2.9999999999999996E-3</v>
          </cell>
          <cell r="G49">
            <v>0.76989999999999992</v>
          </cell>
        </row>
        <row r="50">
          <cell r="A50" t="str">
            <v>95-010 PP</v>
          </cell>
          <cell r="B50">
            <v>36220</v>
          </cell>
          <cell r="C50">
            <v>0.75429999999999997</v>
          </cell>
          <cell r="D50">
            <v>0</v>
          </cell>
          <cell r="E50">
            <v>1.8599999999999998E-2</v>
          </cell>
          <cell r="F50">
            <v>-2.9999999999999996E-3</v>
          </cell>
          <cell r="G50">
            <v>0.76989999999999992</v>
          </cell>
        </row>
        <row r="51">
          <cell r="A51" t="str">
            <v>95-010 QQ</v>
          </cell>
          <cell r="B51">
            <v>36251</v>
          </cell>
          <cell r="C51">
            <v>0.75429999999999997</v>
          </cell>
          <cell r="D51">
            <v>0</v>
          </cell>
          <cell r="E51">
            <v>1.8599999999999998E-2</v>
          </cell>
          <cell r="F51">
            <v>-4.4200000000000003E-2</v>
          </cell>
          <cell r="G51">
            <v>0.7286999999999999</v>
          </cell>
        </row>
        <row r="52">
          <cell r="A52" t="str">
            <v>95-010 RR</v>
          </cell>
          <cell r="B52">
            <v>36281</v>
          </cell>
          <cell r="C52">
            <v>0.75429999999999997</v>
          </cell>
          <cell r="D52">
            <v>0</v>
          </cell>
          <cell r="E52">
            <v>1.8599999999999998E-2</v>
          </cell>
          <cell r="F52">
            <v>-4.4200000000000003E-2</v>
          </cell>
          <cell r="G52">
            <v>0.7286999999999999</v>
          </cell>
        </row>
        <row r="53">
          <cell r="A53" t="str">
            <v>95-010 SS</v>
          </cell>
          <cell r="B53">
            <v>36312</v>
          </cell>
          <cell r="C53">
            <v>0.75429999999999997</v>
          </cell>
          <cell r="D53">
            <v>0</v>
          </cell>
          <cell r="E53">
            <v>1.8599999999999998E-2</v>
          </cell>
          <cell r="F53">
            <v>-4.4200000000000003E-2</v>
          </cell>
          <cell r="G53">
            <v>0.7286999999999999</v>
          </cell>
        </row>
        <row r="54">
          <cell r="A54" t="str">
            <v>95-010 TT</v>
          </cell>
          <cell r="B54">
            <v>36342</v>
          </cell>
          <cell r="C54">
            <v>0.75429999999999997</v>
          </cell>
          <cell r="D54">
            <v>0</v>
          </cell>
          <cell r="E54">
            <v>1.8599999999999998E-2</v>
          </cell>
          <cell r="F54">
            <v>-4.1200000000000001E-2</v>
          </cell>
          <cell r="G54">
            <v>0.73169999999999991</v>
          </cell>
        </row>
        <row r="55">
          <cell r="A55" t="str">
            <v>95-010 UU</v>
          </cell>
          <cell r="B55">
            <v>36373</v>
          </cell>
          <cell r="C55">
            <v>0.75429999999999997</v>
          </cell>
          <cell r="D55">
            <v>0</v>
          </cell>
          <cell r="E55">
            <v>1.8599999999999998E-2</v>
          </cell>
          <cell r="F55">
            <v>-4.1200000000000001E-2</v>
          </cell>
          <cell r="G55">
            <v>0.73169999999999991</v>
          </cell>
        </row>
        <row r="56">
          <cell r="A56" t="str">
            <v>95-010 VV</v>
          </cell>
          <cell r="B56">
            <v>36404</v>
          </cell>
          <cell r="C56">
            <v>0.75429999999999997</v>
          </cell>
          <cell r="D56">
            <v>0</v>
          </cell>
          <cell r="E56">
            <v>1.8599999999999998E-2</v>
          </cell>
          <cell r="F56">
            <v>-4.1200000000000001E-2</v>
          </cell>
          <cell r="G56">
            <v>0.73169999999999991</v>
          </cell>
        </row>
        <row r="57">
          <cell r="A57" t="str">
            <v>95-010 WW</v>
          </cell>
          <cell r="B57">
            <v>36434</v>
          </cell>
          <cell r="C57">
            <v>0.75429999999999997</v>
          </cell>
          <cell r="D57">
            <v>0</v>
          </cell>
          <cell r="E57">
            <v>1.8599999999999998E-2</v>
          </cell>
          <cell r="F57">
            <v>-4.1200000000000001E-2</v>
          </cell>
          <cell r="G57">
            <v>0.73169999999999991</v>
          </cell>
        </row>
        <row r="58">
          <cell r="A58" t="str">
            <v>95-010 XX</v>
          </cell>
          <cell r="B58">
            <v>36465</v>
          </cell>
          <cell r="C58">
            <v>0.76140000000000008</v>
          </cell>
          <cell r="D58">
            <v>0</v>
          </cell>
          <cell r="E58">
            <v>3.0000000000000001E-3</v>
          </cell>
          <cell r="F58">
            <v>-4.1200000000000001E-2</v>
          </cell>
          <cell r="G58">
            <v>0.72320000000000007</v>
          </cell>
        </row>
        <row r="59">
          <cell r="A59" t="str">
            <v>95-010 YY</v>
          </cell>
          <cell r="B59">
            <v>36495</v>
          </cell>
          <cell r="C59">
            <v>0.75679999999999992</v>
          </cell>
          <cell r="D59">
            <v>0</v>
          </cell>
          <cell r="E59">
            <v>3.0000000000000001E-3</v>
          </cell>
          <cell r="F59">
            <v>-4.1200000000000001E-2</v>
          </cell>
          <cell r="G59">
            <v>0.71859999999999991</v>
          </cell>
        </row>
        <row r="60">
          <cell r="A60" t="str">
            <v>99-070</v>
          </cell>
          <cell r="B60">
            <v>36526</v>
          </cell>
          <cell r="C60">
            <v>0.75679999999999992</v>
          </cell>
          <cell r="D60">
            <v>0</v>
          </cell>
          <cell r="E60">
            <v>3.0000000000000001E-3</v>
          </cell>
          <cell r="F60">
            <v>-4.1200000000000001E-2</v>
          </cell>
          <cell r="G60">
            <v>0.71859999999999991</v>
          </cell>
        </row>
        <row r="61">
          <cell r="A61" t="str">
            <v>99-070 A</v>
          </cell>
          <cell r="B61">
            <v>36557</v>
          </cell>
          <cell r="C61">
            <v>0.76029999999999998</v>
          </cell>
          <cell r="D61">
            <v>0</v>
          </cell>
          <cell r="E61">
            <v>3.0000000000000001E-3</v>
          </cell>
          <cell r="F61">
            <v>-4.1200000000000001E-2</v>
          </cell>
          <cell r="G61">
            <v>0.72209999999999996</v>
          </cell>
        </row>
        <row r="62">
          <cell r="A62" t="str">
            <v>1999-070 B</v>
          </cell>
          <cell r="B62">
            <v>36617</v>
          </cell>
          <cell r="C62">
            <v>0.76029999999999998</v>
          </cell>
          <cell r="D62">
            <v>0</v>
          </cell>
          <cell r="E62">
            <v>3.0000000000000001E-3</v>
          </cell>
          <cell r="F62">
            <v>0</v>
          </cell>
          <cell r="G62">
            <v>0.76329999999999998</v>
          </cell>
        </row>
        <row r="63">
          <cell r="A63" t="str">
            <v>1999-070 C</v>
          </cell>
          <cell r="B63">
            <v>36647</v>
          </cell>
          <cell r="C63">
            <v>0.76029999999999998</v>
          </cell>
          <cell r="D63">
            <v>0</v>
          </cell>
          <cell r="E63">
            <v>3.0000000000000001E-3</v>
          </cell>
          <cell r="F63">
            <v>0</v>
          </cell>
          <cell r="G63">
            <v>0.76329999999999998</v>
          </cell>
        </row>
        <row r="64">
          <cell r="A64" t="str">
            <v>1999-070 D</v>
          </cell>
          <cell r="B64">
            <v>36708</v>
          </cell>
          <cell r="C64">
            <v>0.76029999999999998</v>
          </cell>
          <cell r="D64">
            <v>0</v>
          </cell>
          <cell r="E64">
            <v>3.0000000000000001E-3</v>
          </cell>
          <cell r="F64">
            <v>0</v>
          </cell>
          <cell r="G64">
            <v>0.76329999999999998</v>
          </cell>
        </row>
        <row r="65">
          <cell r="A65" t="str">
            <v>1999-070 E</v>
          </cell>
          <cell r="B65">
            <v>36739</v>
          </cell>
          <cell r="C65">
            <v>0.76029999999999998</v>
          </cell>
          <cell r="D65">
            <v>0</v>
          </cell>
          <cell r="E65">
            <v>3.0000000000000001E-3</v>
          </cell>
          <cell r="F65">
            <v>0</v>
          </cell>
          <cell r="G65">
            <v>0.76329999999999998</v>
          </cell>
        </row>
        <row r="66">
          <cell r="A66" t="str">
            <v>1999-070 F</v>
          </cell>
          <cell r="B66">
            <v>36800</v>
          </cell>
          <cell r="C66">
            <v>0.76029999999999998</v>
          </cell>
          <cell r="D66">
            <v>0</v>
          </cell>
          <cell r="E66">
            <v>3.0000000000000001E-3</v>
          </cell>
          <cell r="F66">
            <v>0</v>
          </cell>
          <cell r="G66">
            <v>0.76329999999999998</v>
          </cell>
        </row>
        <row r="67">
          <cell r="A67" t="str">
            <v>1999-070 G</v>
          </cell>
          <cell r="B67">
            <v>36831</v>
          </cell>
          <cell r="C67">
            <v>0.9506</v>
          </cell>
          <cell r="D67">
            <v>0</v>
          </cell>
          <cell r="E67">
            <v>0</v>
          </cell>
          <cell r="F67">
            <v>0</v>
          </cell>
          <cell r="G67">
            <v>0.9506</v>
          </cell>
        </row>
        <row r="68">
          <cell r="A68" t="str">
            <v>1999-070 H</v>
          </cell>
          <cell r="B68">
            <v>36923</v>
          </cell>
          <cell r="C68">
            <v>1.2250000000000001</v>
          </cell>
          <cell r="D68">
            <v>0</v>
          </cell>
          <cell r="E68">
            <v>0</v>
          </cell>
          <cell r="F68">
            <v>0</v>
          </cell>
          <cell r="G68">
            <v>1.2250000000000001</v>
          </cell>
        </row>
        <row r="69">
          <cell r="A69" t="str">
            <v>1999-070 I</v>
          </cell>
          <cell r="B69">
            <v>36951</v>
          </cell>
          <cell r="C69">
            <v>1.2250000000000001</v>
          </cell>
          <cell r="D69">
            <v>0</v>
          </cell>
          <cell r="E69">
            <v>0</v>
          </cell>
          <cell r="F69">
            <v>0</v>
          </cell>
          <cell r="G69">
            <v>1.2250000000000001</v>
          </cell>
        </row>
        <row r="70">
          <cell r="A70" t="str">
            <v>1999-070 J</v>
          </cell>
          <cell r="B70">
            <v>36982</v>
          </cell>
          <cell r="C70">
            <v>1.2250000000000001</v>
          </cell>
          <cell r="D70">
            <v>0</v>
          </cell>
          <cell r="E70">
            <v>0</v>
          </cell>
          <cell r="F70">
            <v>0</v>
          </cell>
          <cell r="G70">
            <v>1.2250000000000001</v>
          </cell>
        </row>
        <row r="71">
          <cell r="A71" t="str">
            <v>1999-070 K</v>
          </cell>
          <cell r="B71">
            <v>37012</v>
          </cell>
          <cell r="C71">
            <v>1.0611999999999999</v>
          </cell>
          <cell r="D71">
            <v>0</v>
          </cell>
          <cell r="E71">
            <v>0</v>
          </cell>
          <cell r="F71">
            <v>0</v>
          </cell>
          <cell r="G71">
            <v>1.0611999999999999</v>
          </cell>
        </row>
        <row r="72">
          <cell r="A72" t="str">
            <v>1999-070 L</v>
          </cell>
          <cell r="B72">
            <v>37043</v>
          </cell>
          <cell r="C72">
            <v>1.0611999999999999</v>
          </cell>
          <cell r="D72">
            <v>0</v>
          </cell>
          <cell r="E72">
            <v>0</v>
          </cell>
          <cell r="F72">
            <v>0</v>
          </cell>
          <cell r="G72">
            <v>1.0611999999999999</v>
          </cell>
        </row>
        <row r="73">
          <cell r="A73" t="str">
            <v>1999-070 M</v>
          </cell>
          <cell r="B73">
            <v>37073</v>
          </cell>
          <cell r="C73">
            <v>1.0611999999999999</v>
          </cell>
          <cell r="D73">
            <v>0</v>
          </cell>
          <cell r="E73">
            <v>0</v>
          </cell>
          <cell r="F73">
            <v>0</v>
          </cell>
          <cell r="G73">
            <v>1.0611999999999999</v>
          </cell>
        </row>
        <row r="74">
          <cell r="A74" t="str">
            <v>1999-070 N</v>
          </cell>
          <cell r="B74">
            <v>37104</v>
          </cell>
          <cell r="C74">
            <v>1.0611999999999999</v>
          </cell>
          <cell r="D74">
            <v>0</v>
          </cell>
          <cell r="E74">
            <v>0</v>
          </cell>
          <cell r="F74">
            <v>0</v>
          </cell>
          <cell r="G74">
            <v>1.0611999999999999</v>
          </cell>
        </row>
        <row r="75">
          <cell r="A75" t="str">
            <v>1999-070 O</v>
          </cell>
          <cell r="B75">
            <v>37196</v>
          </cell>
          <cell r="C75">
            <v>1.0611999999999999</v>
          </cell>
          <cell r="D75">
            <v>0</v>
          </cell>
          <cell r="E75">
            <v>0</v>
          </cell>
          <cell r="F75">
            <v>0</v>
          </cell>
          <cell r="G75">
            <v>1.0611999999999999</v>
          </cell>
        </row>
        <row r="76">
          <cell r="A76" t="str">
            <v>1999-070 P</v>
          </cell>
          <cell r="B76">
            <v>37288</v>
          </cell>
          <cell r="C76">
            <v>1.0611999999999999</v>
          </cell>
          <cell r="D76">
            <v>0</v>
          </cell>
          <cell r="E76">
            <v>0</v>
          </cell>
          <cell r="F76">
            <v>0</v>
          </cell>
          <cell r="G76">
            <v>1.0611999999999999</v>
          </cell>
        </row>
        <row r="77">
          <cell r="A77" t="str">
            <v>2002-00113</v>
          </cell>
          <cell r="B77">
            <v>37377</v>
          </cell>
          <cell r="C77">
            <v>1.0611999999999999</v>
          </cell>
          <cell r="D77">
            <v>0</v>
          </cell>
          <cell r="E77">
            <v>0</v>
          </cell>
          <cell r="F77">
            <v>0</v>
          </cell>
          <cell r="G77">
            <v>1.0611999999999999</v>
          </cell>
        </row>
        <row r="78">
          <cell r="A78" t="str">
            <v>2002-00251</v>
          </cell>
          <cell r="B78">
            <v>37469</v>
          </cell>
          <cell r="C78">
            <v>1.0611999999999999</v>
          </cell>
          <cell r="D78">
            <v>0</v>
          </cell>
          <cell r="E78">
            <v>0</v>
          </cell>
          <cell r="F78">
            <v>-9.4000000000000004E-3</v>
          </cell>
          <cell r="G78">
            <v>1.0518000000000001</v>
          </cell>
        </row>
        <row r="79">
          <cell r="A79" t="str">
            <v>2002-00359</v>
          </cell>
          <cell r="B79">
            <v>37561</v>
          </cell>
          <cell r="C79">
            <v>0.96189999999999998</v>
          </cell>
          <cell r="D79">
            <v>0</v>
          </cell>
          <cell r="E79">
            <v>0</v>
          </cell>
          <cell r="F79">
            <v>-0.157</v>
          </cell>
          <cell r="G79">
            <v>0.80489999999999995</v>
          </cell>
        </row>
        <row r="80">
          <cell r="A80" t="str">
            <v>2003-00002</v>
          </cell>
          <cell r="B80">
            <v>37653</v>
          </cell>
          <cell r="C80">
            <v>1.0845</v>
          </cell>
          <cell r="D80">
            <v>0</v>
          </cell>
          <cell r="E80">
            <v>0</v>
          </cell>
          <cell r="F80">
            <v>-0.157</v>
          </cell>
          <cell r="G80">
            <v>0.92749999999999999</v>
          </cell>
        </row>
        <row r="81">
          <cell r="A81" t="str">
            <v>2003-00083</v>
          </cell>
          <cell r="B81">
            <v>37713</v>
          </cell>
          <cell r="C81">
            <v>1.0845</v>
          </cell>
          <cell r="D81">
            <v>0</v>
          </cell>
          <cell r="E81">
            <v>0</v>
          </cell>
          <cell r="F81">
            <v>-0.157</v>
          </cell>
          <cell r="G81">
            <v>0.92749999999999999</v>
          </cell>
        </row>
        <row r="82">
          <cell r="A82" t="str">
            <v>2003-00126</v>
          </cell>
          <cell r="B82">
            <v>37742</v>
          </cell>
          <cell r="C82">
            <v>1.0845</v>
          </cell>
          <cell r="D82">
            <v>0</v>
          </cell>
          <cell r="E82">
            <v>0</v>
          </cell>
          <cell r="F82">
            <v>-0.157</v>
          </cell>
          <cell r="G82">
            <v>0.92749999999999999</v>
          </cell>
        </row>
        <row r="83">
          <cell r="A83" t="str">
            <v>2003-00258</v>
          </cell>
          <cell r="B83">
            <v>37834</v>
          </cell>
          <cell r="C83">
            <v>1.0658000000000001</v>
          </cell>
          <cell r="D83">
            <v>0</v>
          </cell>
          <cell r="E83">
            <v>0</v>
          </cell>
          <cell r="F83">
            <v>-0.14760000000000001</v>
          </cell>
          <cell r="G83">
            <v>0.91820000000000013</v>
          </cell>
        </row>
        <row r="84">
          <cell r="A84" t="str">
            <v>2003-00377</v>
          </cell>
          <cell r="B84">
            <v>37926</v>
          </cell>
          <cell r="C84">
            <v>1.0759000000000001</v>
          </cell>
          <cell r="D84">
            <v>0</v>
          </cell>
          <cell r="E84">
            <v>0</v>
          </cell>
          <cell r="F84">
            <v>-0.14760000000000001</v>
          </cell>
          <cell r="G84">
            <v>0.92830000000000001</v>
          </cell>
        </row>
        <row r="85">
          <cell r="A85" t="str">
            <v>2003-00504</v>
          </cell>
          <cell r="B85">
            <v>38018</v>
          </cell>
          <cell r="C85">
            <v>1.0759000000000001</v>
          </cell>
          <cell r="D85">
            <v>0</v>
          </cell>
          <cell r="E85">
            <v>0</v>
          </cell>
          <cell r="F85">
            <v>0</v>
          </cell>
          <cell r="G85">
            <v>1.0759000000000001</v>
          </cell>
        </row>
        <row r="86">
          <cell r="A86" t="str">
            <v>2004-00122</v>
          </cell>
          <cell r="B86">
            <v>38108</v>
          </cell>
          <cell r="C86">
            <v>1.0759000000000001</v>
          </cell>
          <cell r="D86">
            <v>0</v>
          </cell>
          <cell r="E86">
            <v>0</v>
          </cell>
          <cell r="F86">
            <v>0</v>
          </cell>
          <cell r="G86">
            <v>1.0759000000000001</v>
          </cell>
        </row>
        <row r="87">
          <cell r="A87" t="str">
            <v>2004-00269</v>
          </cell>
          <cell r="B87">
            <v>38200</v>
          </cell>
          <cell r="C87">
            <v>1.0759000000000001</v>
          </cell>
          <cell r="D87">
            <v>0</v>
          </cell>
          <cell r="E87">
            <v>0</v>
          </cell>
          <cell r="F87">
            <v>0</v>
          </cell>
          <cell r="G87">
            <v>1.0759000000000001</v>
          </cell>
        </row>
        <row r="88">
          <cell r="A88" t="str">
            <v>2004-00398</v>
          </cell>
          <cell r="B88">
            <v>38292</v>
          </cell>
          <cell r="C88">
            <v>1.0718000000000001</v>
          </cell>
          <cell r="D88">
            <v>0</v>
          </cell>
          <cell r="E88">
            <v>0</v>
          </cell>
          <cell r="F88">
            <v>0</v>
          </cell>
          <cell r="G88">
            <v>1.0718000000000001</v>
          </cell>
        </row>
        <row r="89">
          <cell r="A89" t="str">
            <v>2005-00013</v>
          </cell>
          <cell r="B89">
            <v>38384</v>
          </cell>
          <cell r="C89">
            <v>1.0718000000000001</v>
          </cell>
          <cell r="D89">
            <v>0</v>
          </cell>
          <cell r="E89">
            <v>0</v>
          </cell>
          <cell r="F89">
            <v>0</v>
          </cell>
          <cell r="G89">
            <v>1.0718000000000001</v>
          </cell>
        </row>
        <row r="90">
          <cell r="A90" t="str">
            <v>2005-00139</v>
          </cell>
          <cell r="B90">
            <v>38473</v>
          </cell>
          <cell r="C90">
            <v>1.0718000000000001</v>
          </cell>
          <cell r="D90">
            <v>0</v>
          </cell>
          <cell r="E90">
            <v>0</v>
          </cell>
          <cell r="F90">
            <v>0</v>
          </cell>
          <cell r="G90">
            <v>1.0718000000000001</v>
          </cell>
        </row>
        <row r="91">
          <cell r="A91" t="str">
            <v>2005-00271</v>
          </cell>
          <cell r="B91">
            <v>38565</v>
          </cell>
          <cell r="C91">
            <v>1.0718000000000001</v>
          </cell>
          <cell r="D91">
            <v>0</v>
          </cell>
          <cell r="E91">
            <v>0</v>
          </cell>
          <cell r="F91">
            <v>0</v>
          </cell>
          <cell r="G91">
            <v>1.0718000000000001</v>
          </cell>
        </row>
        <row r="92">
          <cell r="A92" t="str">
            <v>2005-00354</v>
          </cell>
          <cell r="B92">
            <v>38626</v>
          </cell>
          <cell r="C92">
            <v>1.0718000000000001</v>
          </cell>
          <cell r="D92">
            <v>0</v>
          </cell>
          <cell r="E92">
            <v>0</v>
          </cell>
          <cell r="F92">
            <v>0</v>
          </cell>
          <cell r="G92">
            <v>1.0718000000000001</v>
          </cell>
        </row>
        <row r="93">
          <cell r="A93" t="str">
            <v>2005-00399</v>
          </cell>
          <cell r="B93">
            <v>38657</v>
          </cell>
          <cell r="C93">
            <v>1.0718000000000001</v>
          </cell>
          <cell r="D93">
            <v>0</v>
          </cell>
          <cell r="E93">
            <v>0</v>
          </cell>
          <cell r="F93">
            <v>0</v>
          </cell>
          <cell r="G93">
            <v>1.0718000000000001</v>
          </cell>
        </row>
        <row r="94">
          <cell r="A94" t="str">
            <v>2005-00552</v>
          </cell>
          <cell r="B94">
            <v>2224</v>
          </cell>
          <cell r="C94">
            <v>1.2622</v>
          </cell>
          <cell r="D94">
            <v>0</v>
          </cell>
          <cell r="E94">
            <v>0</v>
          </cell>
          <cell r="F94">
            <v>0</v>
          </cell>
          <cell r="G94">
            <v>1.2622</v>
          </cell>
        </row>
        <row r="95">
          <cell r="A95" t="str">
            <v>2006-00135</v>
          </cell>
          <cell r="B95">
            <v>2313</v>
          </cell>
          <cell r="C95">
            <v>1.0571999999999999</v>
          </cell>
          <cell r="D95">
            <v>0</v>
          </cell>
          <cell r="E95">
            <v>0</v>
          </cell>
          <cell r="F95">
            <v>0</v>
          </cell>
          <cell r="G95">
            <v>1.0571999999999999</v>
          </cell>
        </row>
        <row r="96">
          <cell r="A96" t="str">
            <v>2006-00324</v>
          </cell>
          <cell r="B96">
            <v>38930</v>
          </cell>
          <cell r="C96">
            <v>1.0571999999999999</v>
          </cell>
          <cell r="D96">
            <v>0</v>
          </cell>
          <cell r="E96">
            <v>0</v>
          </cell>
          <cell r="F96">
            <v>0</v>
          </cell>
          <cell r="G96">
            <v>1.0571999999999999</v>
          </cell>
        </row>
        <row r="97">
          <cell r="A97" t="str">
            <v>2006-00428</v>
          </cell>
          <cell r="B97">
            <v>39022</v>
          </cell>
          <cell r="C97">
            <v>1.0571999999999999</v>
          </cell>
          <cell r="D97">
            <v>0</v>
          </cell>
          <cell r="E97">
            <v>0</v>
          </cell>
          <cell r="F97">
            <v>0</v>
          </cell>
          <cell r="G97">
            <v>1.0571999999999999</v>
          </cell>
        </row>
      </sheetData>
      <sheetData sheetId="43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</v>
          </cell>
          <cell r="H7" t="str">
            <v>HLF</v>
          </cell>
        </row>
        <row r="8">
          <cell r="A8" t="str">
            <v>95-010</v>
          </cell>
          <cell r="B8">
            <v>34943</v>
          </cell>
          <cell r="C8">
            <v>0.28760000000000002</v>
          </cell>
          <cell r="D8">
            <v>8.2000000000000007E-3</v>
          </cell>
          <cell r="E8">
            <v>0.13819999999999999</v>
          </cell>
          <cell r="F8">
            <v>-0.191</v>
          </cell>
          <cell r="G8">
            <v>0.24299999999999999</v>
          </cell>
          <cell r="H8">
            <v>5.5145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  <cell r="F9" t="str">
            <v>NA</v>
          </cell>
          <cell r="G9" t="str">
            <v>NA</v>
          </cell>
          <cell r="H9" t="str">
            <v>NA</v>
          </cell>
        </row>
        <row r="10">
          <cell r="A10" t="str">
            <v>95-010 B</v>
          </cell>
          <cell r="B10">
            <v>35004</v>
          </cell>
          <cell r="C10">
            <v>0.28760000000000002</v>
          </cell>
          <cell r="D10">
            <v>8.2000000000000007E-3</v>
          </cell>
          <cell r="E10">
            <v>7.7499999999999999E-2</v>
          </cell>
          <cell r="F10">
            <v>-0.14150000000000001</v>
          </cell>
          <cell r="G10">
            <v>0.23180000000000001</v>
          </cell>
          <cell r="H10">
            <v>5.6445999999999996</v>
          </cell>
        </row>
        <row r="11">
          <cell r="A11" t="str">
            <v>95-010 C</v>
          </cell>
          <cell r="B11">
            <v>35034</v>
          </cell>
          <cell r="C11">
            <v>0.28760000000000002</v>
          </cell>
          <cell r="D11">
            <v>8.2000000000000007E-3</v>
          </cell>
          <cell r="E11">
            <v>7.46E-2</v>
          </cell>
          <cell r="F11">
            <v>-0.14219999999999999</v>
          </cell>
          <cell r="G11">
            <v>0.22820000000000001</v>
          </cell>
          <cell r="H11">
            <v>5.6445999999999996</v>
          </cell>
        </row>
        <row r="12">
          <cell r="A12" t="str">
            <v>95-010 D</v>
          </cell>
          <cell r="B12">
            <v>35065</v>
          </cell>
          <cell r="C12">
            <v>0.28760000000000002</v>
          </cell>
          <cell r="D12">
            <v>8.2000000000000007E-3</v>
          </cell>
          <cell r="E12">
            <v>7.46E-2</v>
          </cell>
          <cell r="F12">
            <v>-0.14219999999999999</v>
          </cell>
          <cell r="G12">
            <v>0.22820000000000001</v>
          </cell>
          <cell r="H12">
            <v>5.6445999999999996</v>
          </cell>
        </row>
        <row r="13">
          <cell r="A13" t="str">
            <v>95-010 E</v>
          </cell>
          <cell r="B13">
            <v>35096</v>
          </cell>
          <cell r="C13">
            <v>0.28820000000000001</v>
          </cell>
          <cell r="D13">
            <v>0</v>
          </cell>
          <cell r="E13">
            <v>6.3200000000000006E-2</v>
          </cell>
          <cell r="F13">
            <v>-0.14219999999999999</v>
          </cell>
          <cell r="G13">
            <v>0.20920000000000005</v>
          </cell>
          <cell r="H13">
            <v>5.6570999999999998</v>
          </cell>
        </row>
        <row r="14">
          <cell r="A14" t="str">
            <v>95-010 F</v>
          </cell>
          <cell r="B14">
            <v>35125</v>
          </cell>
          <cell r="C14">
            <v>0.28870000000000001</v>
          </cell>
          <cell r="D14">
            <v>0</v>
          </cell>
          <cell r="E14">
            <v>6.3200000000000006E-2</v>
          </cell>
          <cell r="F14">
            <v>-6.3E-2</v>
          </cell>
          <cell r="G14">
            <v>0.28889999999999999</v>
          </cell>
          <cell r="H14">
            <v>5.6666999999999996</v>
          </cell>
        </row>
        <row r="15">
          <cell r="A15" t="str">
            <v>95-010 G</v>
          </cell>
          <cell r="B15">
            <v>35156</v>
          </cell>
          <cell r="C15">
            <v>0.27360000000000001</v>
          </cell>
          <cell r="D15">
            <v>0</v>
          </cell>
          <cell r="E15">
            <v>6.6400000000000001E-2</v>
          </cell>
          <cell r="F15">
            <v>-3.09E-2</v>
          </cell>
          <cell r="G15">
            <v>0.30910000000000004</v>
          </cell>
          <cell r="H15">
            <v>5.5183</v>
          </cell>
        </row>
        <row r="16">
          <cell r="A16" t="str">
            <v>95-010 H</v>
          </cell>
          <cell r="B16">
            <v>35186</v>
          </cell>
          <cell r="C16">
            <v>0.2432</v>
          </cell>
          <cell r="D16">
            <v>0</v>
          </cell>
          <cell r="E16">
            <v>6.6400000000000001E-2</v>
          </cell>
          <cell r="F16">
            <v>-3.09E-2</v>
          </cell>
          <cell r="G16">
            <v>0.2787</v>
          </cell>
          <cell r="H16">
            <v>4.9048999999999996</v>
          </cell>
        </row>
        <row r="17">
          <cell r="A17" t="str">
            <v>95-010 I</v>
          </cell>
          <cell r="B17">
            <v>35217</v>
          </cell>
          <cell r="C17">
            <v>0.22789999999999999</v>
          </cell>
          <cell r="D17">
            <v>0</v>
          </cell>
          <cell r="E17">
            <v>4.2099999999999999E-2</v>
          </cell>
          <cell r="F17">
            <v>-9.5899999999999999E-2</v>
          </cell>
          <cell r="G17">
            <v>0.17410000000000003</v>
          </cell>
          <cell r="H17">
            <v>4.5968999999999998</v>
          </cell>
        </row>
        <row r="18">
          <cell r="A18" t="str">
            <v>95-010 J</v>
          </cell>
          <cell r="B18">
            <v>35247</v>
          </cell>
          <cell r="C18">
            <v>0.2266</v>
          </cell>
          <cell r="D18">
            <v>0</v>
          </cell>
          <cell r="E18">
            <v>4.3499999999999997E-2</v>
          </cell>
          <cell r="F18">
            <v>-9.8199999999999996E-2</v>
          </cell>
          <cell r="G18">
            <v>0.1719</v>
          </cell>
          <cell r="H18">
            <v>4.5693999999999999</v>
          </cell>
        </row>
        <row r="19">
          <cell r="A19" t="str">
            <v>95-010 K</v>
          </cell>
          <cell r="B19">
            <v>35278</v>
          </cell>
          <cell r="C19">
            <v>0.22600000000000001</v>
          </cell>
          <cell r="D19">
            <v>0</v>
          </cell>
          <cell r="E19">
            <v>4.3499999999999997E-2</v>
          </cell>
          <cell r="F19">
            <v>-9.8199999999999996E-2</v>
          </cell>
          <cell r="G19">
            <v>0.17130000000000001</v>
          </cell>
          <cell r="H19">
            <v>4.5575000000000001</v>
          </cell>
        </row>
        <row r="20">
          <cell r="A20" t="str">
            <v>95-010 L</v>
          </cell>
          <cell r="B20">
            <v>35309</v>
          </cell>
          <cell r="C20">
            <v>0.23350000000000001</v>
          </cell>
          <cell r="D20">
            <v>0</v>
          </cell>
          <cell r="E20">
            <v>4.7500000000000001E-2</v>
          </cell>
          <cell r="F20">
            <v>-6.8000000000000005E-2</v>
          </cell>
          <cell r="G20">
            <v>0.21300000000000002</v>
          </cell>
          <cell r="H20">
            <v>4.7096</v>
          </cell>
        </row>
        <row r="21">
          <cell r="A21" t="str">
            <v>95-010 M</v>
          </cell>
          <cell r="B21">
            <v>35339</v>
          </cell>
          <cell r="C21">
            <v>0.2336</v>
          </cell>
          <cell r="D21">
            <v>0</v>
          </cell>
          <cell r="E21">
            <v>4.99E-2</v>
          </cell>
          <cell r="F21">
            <v>-6.8000000000000005E-2</v>
          </cell>
          <cell r="G21">
            <v>0.21549999999999997</v>
          </cell>
          <cell r="H21">
            <v>4.7243000000000004</v>
          </cell>
        </row>
        <row r="22">
          <cell r="A22" t="str">
            <v>95-010 N</v>
          </cell>
          <cell r="B22">
            <v>35370</v>
          </cell>
          <cell r="C22">
            <v>0.22359999999999999</v>
          </cell>
          <cell r="D22">
            <v>0</v>
          </cell>
          <cell r="E22">
            <v>4.9799999999999997E-2</v>
          </cell>
          <cell r="F22">
            <v>-6.8000000000000005E-2</v>
          </cell>
          <cell r="G22">
            <v>0.2054</v>
          </cell>
          <cell r="H22">
            <v>4.5213999999999999</v>
          </cell>
        </row>
        <row r="23">
          <cell r="A23" t="str">
            <v>95-010 O</v>
          </cell>
          <cell r="B23">
            <v>35400</v>
          </cell>
          <cell r="C23">
            <v>0.21629999999999999</v>
          </cell>
          <cell r="D23">
            <v>0</v>
          </cell>
          <cell r="E23">
            <v>4.9799999999999997E-2</v>
          </cell>
          <cell r="F23">
            <v>-6.7299999999999999E-2</v>
          </cell>
          <cell r="G23">
            <v>0.1988</v>
          </cell>
          <cell r="H23">
            <v>4.375</v>
          </cell>
        </row>
        <row r="24">
          <cell r="A24" t="str">
            <v>95-010 P</v>
          </cell>
          <cell r="B24">
            <v>35431</v>
          </cell>
          <cell r="C24">
            <v>0.21629999999999999</v>
          </cell>
          <cell r="D24">
            <v>0</v>
          </cell>
          <cell r="E24">
            <v>6.1899999999999997E-2</v>
          </cell>
          <cell r="F24">
            <v>-6.7299999999999999E-2</v>
          </cell>
          <cell r="G24">
            <v>0.2109</v>
          </cell>
          <cell r="H24">
            <v>4.375</v>
          </cell>
        </row>
        <row r="25">
          <cell r="A25" t="str">
            <v>95-010 Q</v>
          </cell>
          <cell r="B25">
            <v>35462</v>
          </cell>
          <cell r="C25">
            <v>0.21629999999999999</v>
          </cell>
          <cell r="D25">
            <v>0</v>
          </cell>
          <cell r="E25">
            <v>6.1800000000000001E-2</v>
          </cell>
          <cell r="F25">
            <v>-6.7299999999999999E-2</v>
          </cell>
          <cell r="G25">
            <v>0.21079999999999999</v>
          </cell>
          <cell r="H25">
            <v>4.375</v>
          </cell>
        </row>
        <row r="26">
          <cell r="A26" t="str">
            <v>95-010 R</v>
          </cell>
          <cell r="B26">
            <v>35490</v>
          </cell>
          <cell r="C26">
            <v>0.21640000000000001</v>
          </cell>
          <cell r="D26">
            <v>0</v>
          </cell>
          <cell r="E26">
            <v>6.1800000000000001E-2</v>
          </cell>
          <cell r="F26">
            <v>-6.7299999999999999E-2</v>
          </cell>
          <cell r="G26">
            <v>0.2109</v>
          </cell>
          <cell r="H26">
            <v>4.3760000000000003</v>
          </cell>
        </row>
        <row r="27">
          <cell r="A27" t="str">
            <v>95-010 S</v>
          </cell>
          <cell r="B27">
            <v>35521</v>
          </cell>
          <cell r="C27">
            <v>0.2122</v>
          </cell>
          <cell r="D27">
            <v>0</v>
          </cell>
          <cell r="E27">
            <v>6.1800000000000001E-2</v>
          </cell>
          <cell r="F27">
            <v>-6.7299999999999999E-2</v>
          </cell>
          <cell r="G27">
            <v>0.20670000000000002</v>
          </cell>
          <cell r="H27">
            <v>4.2912999999999997</v>
          </cell>
        </row>
        <row r="28">
          <cell r="A28" t="str">
            <v>95-010 T</v>
          </cell>
          <cell r="B28">
            <v>35551</v>
          </cell>
          <cell r="C28">
            <v>0.2122</v>
          </cell>
          <cell r="D28">
            <v>0</v>
          </cell>
          <cell r="E28">
            <v>6.1800000000000001E-2</v>
          </cell>
          <cell r="F28">
            <v>-6.7299999999999999E-2</v>
          </cell>
          <cell r="G28">
            <v>0.20669999999999999</v>
          </cell>
          <cell r="H28">
            <v>4.2912999999999997</v>
          </cell>
        </row>
        <row r="29">
          <cell r="A29" t="str">
            <v>95-010 U</v>
          </cell>
          <cell r="B29">
            <v>35582</v>
          </cell>
          <cell r="C29">
            <v>0.22550000000000001</v>
          </cell>
          <cell r="D29">
            <v>0</v>
          </cell>
          <cell r="E29">
            <v>5.2900000000000003E-2</v>
          </cell>
          <cell r="F29">
            <v>-2.3E-3</v>
          </cell>
          <cell r="G29">
            <v>0.27609999999999996</v>
          </cell>
          <cell r="H29">
            <v>4.5613000000000001</v>
          </cell>
        </row>
        <row r="30">
          <cell r="A30" t="str">
            <v>95-010 V</v>
          </cell>
          <cell r="B30">
            <v>35612</v>
          </cell>
          <cell r="C30">
            <v>0.22550000000000001</v>
          </cell>
          <cell r="D30">
            <v>0</v>
          </cell>
          <cell r="E30">
            <v>5.2900000000000003E-2</v>
          </cell>
          <cell r="F30">
            <v>-4.8800000000000003E-2</v>
          </cell>
          <cell r="G30">
            <v>0.22959999999999997</v>
          </cell>
          <cell r="H30">
            <v>4.5613000000000001</v>
          </cell>
        </row>
        <row r="31">
          <cell r="A31" t="str">
            <v>95-010 W</v>
          </cell>
          <cell r="B31">
            <v>35643</v>
          </cell>
          <cell r="C31">
            <v>0.2631</v>
          </cell>
          <cell r="D31">
            <v>0</v>
          </cell>
          <cell r="E31">
            <v>5.1999999999999998E-2</v>
          </cell>
          <cell r="F31">
            <v>-4.8800000000000003E-2</v>
          </cell>
          <cell r="G31">
            <v>0.26629999999999998</v>
          </cell>
          <cell r="H31">
            <v>5.3216000000000001</v>
          </cell>
        </row>
        <row r="32">
          <cell r="A32" t="str">
            <v>95-010 X</v>
          </cell>
          <cell r="B32">
            <v>35674</v>
          </cell>
          <cell r="C32">
            <v>0.2225</v>
          </cell>
          <cell r="D32">
            <v>0</v>
          </cell>
          <cell r="E32">
            <v>5.1999999999999998E-2</v>
          </cell>
          <cell r="F32">
            <v>-4.8800000000000003E-2</v>
          </cell>
          <cell r="G32">
            <v>0.22570000000000001</v>
          </cell>
          <cell r="H32">
            <v>4.5003000000000002</v>
          </cell>
        </row>
        <row r="33">
          <cell r="A33" t="str">
            <v>95-010 Y</v>
          </cell>
          <cell r="B33">
            <v>35704</v>
          </cell>
          <cell r="C33">
            <v>0.2225</v>
          </cell>
          <cell r="D33">
            <v>0</v>
          </cell>
          <cell r="E33">
            <v>5.9200000000000003E-2</v>
          </cell>
          <cell r="F33">
            <v>-4.8800000000000003E-2</v>
          </cell>
          <cell r="G33">
            <v>0.2329</v>
          </cell>
          <cell r="H33">
            <v>4.7756999999999996</v>
          </cell>
        </row>
        <row r="34">
          <cell r="A34" t="str">
            <v>95-010 Z</v>
          </cell>
          <cell r="B34">
            <v>35735</v>
          </cell>
          <cell r="C34">
            <v>0.2225</v>
          </cell>
          <cell r="D34">
            <v>0</v>
          </cell>
          <cell r="E34">
            <v>5.9200000000000003E-2</v>
          </cell>
          <cell r="F34">
            <v>-4.8800000000000003E-2</v>
          </cell>
          <cell r="G34">
            <v>0.2329</v>
          </cell>
          <cell r="H34">
            <v>4.7756999999999996</v>
          </cell>
        </row>
        <row r="35">
          <cell r="A35" t="str">
            <v>95-010 AA</v>
          </cell>
          <cell r="B35">
            <v>35765</v>
          </cell>
          <cell r="C35">
            <v>0.2631</v>
          </cell>
          <cell r="D35">
            <v>0</v>
          </cell>
          <cell r="E35">
            <v>5.9200000000000003E-2</v>
          </cell>
          <cell r="F35">
            <v>-4.8800000000000003E-2</v>
          </cell>
          <cell r="G35">
            <v>0.27350000000000002</v>
          </cell>
          <cell r="H35">
            <v>5.6473000000000004</v>
          </cell>
        </row>
        <row r="36">
          <cell r="A36" t="str">
            <v>95-010 BB</v>
          </cell>
          <cell r="B36">
            <v>35796</v>
          </cell>
          <cell r="C36">
            <v>0.2631</v>
          </cell>
          <cell r="D36">
            <v>0</v>
          </cell>
          <cell r="E36">
            <v>5.9200000000000003E-2</v>
          </cell>
          <cell r="F36">
            <v>-4.8800000000000003E-2</v>
          </cell>
          <cell r="G36">
            <v>0.27350000000000002</v>
          </cell>
          <cell r="H36">
            <v>5.6473000000000004</v>
          </cell>
        </row>
        <row r="37">
          <cell r="A37" t="str">
            <v>95-010 CC</v>
          </cell>
          <cell r="B37">
            <v>35827</v>
          </cell>
          <cell r="C37">
            <v>0.2631</v>
          </cell>
          <cell r="D37">
            <v>0</v>
          </cell>
          <cell r="E37">
            <v>5.9200000000000003E-2</v>
          </cell>
          <cell r="F37">
            <v>-4.8800000000000003E-2</v>
          </cell>
          <cell r="G37">
            <v>0.27350000000000002</v>
          </cell>
          <cell r="H37">
            <v>5.6473000000000004</v>
          </cell>
        </row>
        <row r="38">
          <cell r="A38" t="str">
            <v>95-010 DD</v>
          </cell>
          <cell r="B38">
            <v>35855</v>
          </cell>
          <cell r="C38">
            <v>0.23119999999999999</v>
          </cell>
          <cell r="D38">
            <v>0</v>
          </cell>
          <cell r="E38">
            <v>3.09E-2</v>
          </cell>
          <cell r="F38">
            <v>-4.8800000000000003E-2</v>
          </cell>
          <cell r="G38">
            <v>0.21329999999999999</v>
          </cell>
          <cell r="H38">
            <v>4.9629000000000003</v>
          </cell>
        </row>
        <row r="39">
          <cell r="A39" t="str">
            <v>95-010 EE</v>
          </cell>
          <cell r="B39">
            <v>35886</v>
          </cell>
          <cell r="C39">
            <v>0.21690000000000001</v>
          </cell>
          <cell r="D39">
            <v>0</v>
          </cell>
          <cell r="E39">
            <v>1.8599999999999998E-2</v>
          </cell>
          <cell r="F39">
            <v>-4.8800000000000003E-2</v>
          </cell>
          <cell r="G39">
            <v>0.1867</v>
          </cell>
          <cell r="H39">
            <v>4.6555999999999997</v>
          </cell>
        </row>
        <row r="40">
          <cell r="A40" t="str">
            <v>95-010 FF</v>
          </cell>
          <cell r="B40">
            <v>35916</v>
          </cell>
          <cell r="C40">
            <v>0.21690000000000001</v>
          </cell>
          <cell r="D40">
            <v>0</v>
          </cell>
          <cell r="E40">
            <v>1.8599999999999998E-2</v>
          </cell>
          <cell r="F40">
            <v>-4.8800000000000003E-2</v>
          </cell>
          <cell r="G40">
            <v>0.1867</v>
          </cell>
          <cell r="H40">
            <v>4.6555999999999997</v>
          </cell>
        </row>
        <row r="41">
          <cell r="A41" t="str">
            <v>95-010 GG</v>
          </cell>
          <cell r="B41">
            <v>35947</v>
          </cell>
          <cell r="C41">
            <v>0.21690000000000001</v>
          </cell>
          <cell r="D41">
            <v>0</v>
          </cell>
          <cell r="E41">
            <v>1.8599999999999998E-2</v>
          </cell>
          <cell r="F41">
            <v>0</v>
          </cell>
          <cell r="G41">
            <v>0.23550000000000001</v>
          </cell>
          <cell r="H41">
            <v>4.6555999999999997</v>
          </cell>
        </row>
        <row r="42">
          <cell r="A42" t="str">
            <v>95-010 HH</v>
          </cell>
          <cell r="B42">
            <v>35977</v>
          </cell>
          <cell r="C42">
            <v>0.21690000000000001</v>
          </cell>
          <cell r="D42">
            <v>0</v>
          </cell>
          <cell r="E42">
            <v>1.8599999999999998E-2</v>
          </cell>
          <cell r="F42">
            <v>-2.9999999999999996E-3</v>
          </cell>
          <cell r="G42">
            <v>0.23250000000000001</v>
          </cell>
          <cell r="H42">
            <v>4.6555999999999997</v>
          </cell>
        </row>
        <row r="43">
          <cell r="A43" t="str">
            <v>95-010 II</v>
          </cell>
          <cell r="B43">
            <v>36008</v>
          </cell>
          <cell r="C43">
            <v>0.21690000000000001</v>
          </cell>
          <cell r="D43">
            <v>0</v>
          </cell>
          <cell r="E43">
            <v>1.8599999999999998E-2</v>
          </cell>
          <cell r="F43">
            <v>-2.9999999999999996E-3</v>
          </cell>
          <cell r="G43">
            <v>0.23250000000000001</v>
          </cell>
          <cell r="H43">
            <v>4.6555999999999997</v>
          </cell>
        </row>
        <row r="44">
          <cell r="A44" t="str">
            <v>95-010 JJ</v>
          </cell>
          <cell r="B44">
            <v>36039</v>
          </cell>
          <cell r="C44">
            <v>0.21690000000000001</v>
          </cell>
          <cell r="D44">
            <v>0</v>
          </cell>
          <cell r="E44">
            <v>1.8599999999999998E-2</v>
          </cell>
          <cell r="F44">
            <v>-2.9999999999999996E-3</v>
          </cell>
          <cell r="G44">
            <v>0.23250000000000001</v>
          </cell>
          <cell r="H44">
            <v>4.6555999999999997</v>
          </cell>
        </row>
        <row r="45">
          <cell r="A45" t="str">
            <v>95-010 KK</v>
          </cell>
          <cell r="B45">
            <v>36069</v>
          </cell>
          <cell r="C45">
            <v>0.21690000000000001</v>
          </cell>
          <cell r="D45">
            <v>0</v>
          </cell>
          <cell r="E45">
            <v>1.8599999999999998E-2</v>
          </cell>
          <cell r="F45">
            <v>-2.9999999999999996E-3</v>
          </cell>
          <cell r="G45">
            <v>0.23250000000000001</v>
          </cell>
          <cell r="H45">
            <v>4.6555999999999997</v>
          </cell>
        </row>
        <row r="46">
          <cell r="A46" t="str">
            <v>95-010 LL</v>
          </cell>
          <cell r="B46">
            <v>36100</v>
          </cell>
          <cell r="C46">
            <v>0.19939999999999999</v>
          </cell>
          <cell r="D46">
            <v>0</v>
          </cell>
          <cell r="E46">
            <v>1.8599999999999998E-2</v>
          </cell>
          <cell r="F46">
            <v>-2.9999999999999996E-3</v>
          </cell>
          <cell r="G46">
            <v>0.215</v>
          </cell>
          <cell r="H46">
            <v>4.2808999999999999</v>
          </cell>
        </row>
        <row r="47">
          <cell r="A47" t="str">
            <v>95-010 MM</v>
          </cell>
          <cell r="B47">
            <v>36130</v>
          </cell>
          <cell r="C47">
            <v>0.19939999999999999</v>
          </cell>
          <cell r="D47">
            <v>0</v>
          </cell>
          <cell r="E47">
            <v>1.8599999999999998E-2</v>
          </cell>
          <cell r="F47">
            <v>-2.9999999999999996E-3</v>
          </cell>
          <cell r="G47">
            <v>0.215</v>
          </cell>
          <cell r="H47">
            <v>4.2808999999999999</v>
          </cell>
        </row>
        <row r="48">
          <cell r="A48" t="str">
            <v>95-010 NN</v>
          </cell>
          <cell r="B48">
            <v>36161</v>
          </cell>
          <cell r="C48">
            <v>0.19939999999999999</v>
          </cell>
          <cell r="D48">
            <v>0</v>
          </cell>
          <cell r="E48">
            <v>1.8599999999999998E-2</v>
          </cell>
          <cell r="F48">
            <v>-2.9999999999999996E-3</v>
          </cell>
          <cell r="G48">
            <v>0.215</v>
          </cell>
          <cell r="H48">
            <v>4.2808999999999999</v>
          </cell>
        </row>
        <row r="49">
          <cell r="A49" t="str">
            <v>95-010 OO</v>
          </cell>
          <cell r="B49">
            <v>36192</v>
          </cell>
          <cell r="C49">
            <v>0.19939999999999999</v>
          </cell>
          <cell r="D49">
            <v>0</v>
          </cell>
          <cell r="E49">
            <v>1.8599999999999998E-2</v>
          </cell>
          <cell r="F49">
            <v>-2.9999999999999996E-3</v>
          </cell>
          <cell r="G49">
            <v>0.215</v>
          </cell>
          <cell r="H49">
            <v>4.2808999999999999</v>
          </cell>
        </row>
        <row r="50">
          <cell r="A50" t="str">
            <v>95-010 PP</v>
          </cell>
          <cell r="B50">
            <v>36220</v>
          </cell>
          <cell r="C50">
            <v>0.19939999999999999</v>
          </cell>
          <cell r="D50">
            <v>0</v>
          </cell>
          <cell r="E50">
            <v>1.8599999999999998E-2</v>
          </cell>
          <cell r="F50">
            <v>-2.9999999999999996E-3</v>
          </cell>
          <cell r="G50">
            <v>0.215</v>
          </cell>
          <cell r="H50">
            <v>4.2808999999999999</v>
          </cell>
        </row>
        <row r="51">
          <cell r="A51" t="str">
            <v>95-010 QQ</v>
          </cell>
          <cell r="B51">
            <v>36251</v>
          </cell>
          <cell r="C51">
            <v>0.19939999999999999</v>
          </cell>
          <cell r="D51">
            <v>0</v>
          </cell>
          <cell r="E51">
            <v>1.8599999999999998E-2</v>
          </cell>
          <cell r="F51">
            <v>-4.4200000000000003E-2</v>
          </cell>
          <cell r="G51">
            <v>0.17380000000000001</v>
          </cell>
          <cell r="H51">
            <v>4.2808999999999999</v>
          </cell>
        </row>
        <row r="52">
          <cell r="A52" t="str">
            <v>95-010 RR</v>
          </cell>
          <cell r="B52">
            <v>36281</v>
          </cell>
          <cell r="C52">
            <v>0.19939999999999999</v>
          </cell>
          <cell r="D52">
            <v>0</v>
          </cell>
          <cell r="E52">
            <v>1.8599999999999998E-2</v>
          </cell>
          <cell r="F52">
            <v>-4.4200000000000003E-2</v>
          </cell>
          <cell r="G52">
            <v>0.17380000000000001</v>
          </cell>
          <cell r="H52">
            <v>4.2808999999999999</v>
          </cell>
        </row>
        <row r="53">
          <cell r="A53" t="str">
            <v>95-010 SS</v>
          </cell>
          <cell r="B53">
            <v>36312</v>
          </cell>
          <cell r="C53">
            <v>0.19939999999999999</v>
          </cell>
          <cell r="D53">
            <v>0</v>
          </cell>
          <cell r="E53">
            <v>1.8599999999999998E-2</v>
          </cell>
          <cell r="F53">
            <v>-4.4200000000000003E-2</v>
          </cell>
          <cell r="G53">
            <v>0.17380000000000001</v>
          </cell>
          <cell r="H53">
            <v>4.2808999999999999</v>
          </cell>
        </row>
        <row r="54">
          <cell r="A54" t="str">
            <v>95-010 TT</v>
          </cell>
          <cell r="B54">
            <v>36342</v>
          </cell>
          <cell r="C54">
            <v>0.19939999999999999</v>
          </cell>
          <cell r="D54">
            <v>0</v>
          </cell>
          <cell r="E54">
            <v>1.8599999999999998E-2</v>
          </cell>
          <cell r="F54">
            <v>-4.1200000000000001E-2</v>
          </cell>
          <cell r="G54">
            <v>0.17680000000000001</v>
          </cell>
          <cell r="H54">
            <v>4.2808999999999999</v>
          </cell>
        </row>
        <row r="55">
          <cell r="A55" t="str">
            <v>95-010 UU</v>
          </cell>
          <cell r="B55">
            <v>36373</v>
          </cell>
          <cell r="C55">
            <v>0.19939999999999999</v>
          </cell>
          <cell r="D55">
            <v>0</v>
          </cell>
          <cell r="E55">
            <v>1.8599999999999998E-2</v>
          </cell>
          <cell r="F55">
            <v>-4.1200000000000001E-2</v>
          </cell>
          <cell r="G55">
            <v>0.17680000000000001</v>
          </cell>
          <cell r="H55">
            <v>4.2808999999999999</v>
          </cell>
        </row>
        <row r="56">
          <cell r="A56" t="str">
            <v>95-010 VV</v>
          </cell>
          <cell r="B56">
            <v>36404</v>
          </cell>
          <cell r="C56">
            <v>0.19939999999999999</v>
          </cell>
          <cell r="D56">
            <v>0</v>
          </cell>
          <cell r="E56">
            <v>1.8599999999999998E-2</v>
          </cell>
          <cell r="F56">
            <v>-4.1200000000000001E-2</v>
          </cell>
          <cell r="G56">
            <v>0.17680000000000001</v>
          </cell>
          <cell r="H56">
            <v>4.2808999999999999</v>
          </cell>
        </row>
        <row r="57">
          <cell r="A57" t="str">
            <v>95-010 WW</v>
          </cell>
          <cell r="B57">
            <v>36434</v>
          </cell>
          <cell r="C57">
            <v>0.19939999999999999</v>
          </cell>
          <cell r="D57">
            <v>0</v>
          </cell>
          <cell r="E57">
            <v>1.8599999999999998E-2</v>
          </cell>
          <cell r="F57">
            <v>-4.1200000000000001E-2</v>
          </cell>
          <cell r="G57">
            <v>0.17680000000000001</v>
          </cell>
          <cell r="H57">
            <v>4.2808999999999999</v>
          </cell>
        </row>
        <row r="58">
          <cell r="A58" t="str">
            <v>95-010 XX</v>
          </cell>
          <cell r="B58">
            <v>36465</v>
          </cell>
          <cell r="C58">
            <v>0.20130000000000001</v>
          </cell>
          <cell r="D58">
            <v>0</v>
          </cell>
          <cell r="E58">
            <v>3.0000000000000001E-3</v>
          </cell>
          <cell r="F58">
            <v>-4.1200000000000001E-2</v>
          </cell>
          <cell r="G58">
            <v>0.16310000000000002</v>
          </cell>
          <cell r="H58">
            <v>4.3211000000000004</v>
          </cell>
        </row>
        <row r="59">
          <cell r="A59" t="str">
            <v>95-010 YY</v>
          </cell>
          <cell r="B59">
            <v>36495</v>
          </cell>
          <cell r="C59">
            <v>0.2001</v>
          </cell>
          <cell r="D59">
            <v>0</v>
          </cell>
          <cell r="E59">
            <v>3.0000000000000001E-3</v>
          </cell>
          <cell r="F59">
            <v>-4.1200000000000001E-2</v>
          </cell>
          <cell r="G59">
            <v>0.16189999999999999</v>
          </cell>
          <cell r="H59">
            <v>4.2945000000000002</v>
          </cell>
        </row>
        <row r="60">
          <cell r="A60" t="str">
            <v>99-070</v>
          </cell>
          <cell r="B60">
            <v>36526</v>
          </cell>
          <cell r="C60">
            <v>0.2001</v>
          </cell>
          <cell r="D60">
            <v>0</v>
          </cell>
          <cell r="E60">
            <v>3.0000000000000001E-3</v>
          </cell>
          <cell r="F60">
            <v>-4.1200000000000001E-2</v>
          </cell>
          <cell r="G60">
            <v>0.16189999999999999</v>
          </cell>
          <cell r="H60">
            <v>4.2945000000000002</v>
          </cell>
        </row>
        <row r="61">
          <cell r="A61" t="str">
            <v>99-070 A</v>
          </cell>
          <cell r="B61">
            <v>36557</v>
          </cell>
          <cell r="C61">
            <v>0.20100000000000001</v>
          </cell>
          <cell r="D61">
            <v>0</v>
          </cell>
          <cell r="E61">
            <v>3.0000000000000001E-3</v>
          </cell>
          <cell r="F61">
            <v>-4.1200000000000001E-2</v>
          </cell>
          <cell r="G61">
            <v>0.1628</v>
          </cell>
          <cell r="H61">
            <v>4.3144999999999998</v>
          </cell>
        </row>
        <row r="62">
          <cell r="A62" t="str">
            <v>1999-070 B</v>
          </cell>
          <cell r="B62">
            <v>36617</v>
          </cell>
          <cell r="C62">
            <v>0.20100000000000001</v>
          </cell>
          <cell r="D62">
            <v>0</v>
          </cell>
          <cell r="E62">
            <v>3.0000000000000001E-3</v>
          </cell>
          <cell r="F62">
            <v>0</v>
          </cell>
          <cell r="G62">
            <v>0.20400000000000001</v>
          </cell>
          <cell r="H62">
            <v>4.3144999999999998</v>
          </cell>
        </row>
        <row r="63">
          <cell r="A63" t="str">
            <v>1999-070 C</v>
          </cell>
          <cell r="B63">
            <v>36647</v>
          </cell>
          <cell r="C63">
            <v>0.20100000000000001</v>
          </cell>
          <cell r="D63">
            <v>0</v>
          </cell>
          <cell r="E63">
            <v>3.0000000000000001E-3</v>
          </cell>
          <cell r="F63">
            <v>0</v>
          </cell>
          <cell r="G63">
            <v>0.20400000000000001</v>
          </cell>
          <cell r="H63">
            <v>4.3144999999999998</v>
          </cell>
        </row>
        <row r="64">
          <cell r="A64" t="str">
            <v>1999-070 D</v>
          </cell>
          <cell r="B64">
            <v>36708</v>
          </cell>
          <cell r="C64">
            <v>0.20100000000000001</v>
          </cell>
          <cell r="D64">
            <v>0</v>
          </cell>
          <cell r="E64">
            <v>3.0000000000000001E-3</v>
          </cell>
          <cell r="F64">
            <v>0</v>
          </cell>
          <cell r="G64">
            <v>0.20400000000000001</v>
          </cell>
          <cell r="H64">
            <v>4.3144999999999998</v>
          </cell>
        </row>
        <row r="65">
          <cell r="A65" t="str">
            <v>1999-070 E</v>
          </cell>
          <cell r="B65">
            <v>36739</v>
          </cell>
          <cell r="C65">
            <v>0.20100000000000001</v>
          </cell>
          <cell r="D65">
            <v>0</v>
          </cell>
          <cell r="E65">
            <v>3.0000000000000001E-3</v>
          </cell>
          <cell r="F65">
            <v>0</v>
          </cell>
          <cell r="G65">
            <v>0.20400000000000001</v>
          </cell>
          <cell r="H65">
            <v>4.3144999999999998</v>
          </cell>
        </row>
        <row r="66">
          <cell r="A66" t="str">
            <v>1999-070 F</v>
          </cell>
          <cell r="B66">
            <v>36800</v>
          </cell>
          <cell r="C66">
            <v>0.20100000000000001</v>
          </cell>
          <cell r="D66">
            <v>0</v>
          </cell>
          <cell r="E66">
            <v>3.0000000000000001E-3</v>
          </cell>
          <cell r="F66">
            <v>0</v>
          </cell>
          <cell r="G66">
            <v>0.20400000000000001</v>
          </cell>
          <cell r="H66">
            <v>4.3144999999999998</v>
          </cell>
        </row>
        <row r="67">
          <cell r="A67" t="str">
            <v>1999-070 G</v>
          </cell>
          <cell r="B67">
            <v>36831</v>
          </cell>
          <cell r="C67">
            <v>0.18820000000000001</v>
          </cell>
          <cell r="D67">
            <v>0</v>
          </cell>
          <cell r="E67">
            <v>0</v>
          </cell>
          <cell r="F67">
            <v>0</v>
          </cell>
          <cell r="G67">
            <v>0.18820000000000001</v>
          </cell>
          <cell r="H67">
            <v>4.5294999999999996</v>
          </cell>
        </row>
        <row r="68">
          <cell r="A68" t="str">
            <v>1999-070 H</v>
          </cell>
          <cell r="B68">
            <v>36923</v>
          </cell>
          <cell r="C68">
            <v>0.24249999999999999</v>
          </cell>
          <cell r="D68">
            <v>0</v>
          </cell>
          <cell r="E68">
            <v>0</v>
          </cell>
          <cell r="F68">
            <v>0</v>
          </cell>
          <cell r="G68">
            <v>0.24249999999999999</v>
          </cell>
          <cell r="H68">
            <v>5.8369999999999997</v>
          </cell>
        </row>
        <row r="69">
          <cell r="A69" t="str">
            <v>1999-070 I</v>
          </cell>
          <cell r="B69">
            <v>36951</v>
          </cell>
          <cell r="C69">
            <v>0.24249999999999999</v>
          </cell>
          <cell r="D69">
            <v>0</v>
          </cell>
          <cell r="E69">
            <v>0</v>
          </cell>
          <cell r="F69">
            <v>0</v>
          </cell>
          <cell r="G69">
            <v>0.24249999999999999</v>
          </cell>
          <cell r="H69">
            <v>5.8369999999999997</v>
          </cell>
        </row>
        <row r="70">
          <cell r="A70" t="str">
            <v>1999-070 J</v>
          </cell>
          <cell r="B70">
            <v>36982</v>
          </cell>
          <cell r="C70">
            <v>0.24249999999999999</v>
          </cell>
          <cell r="D70">
            <v>0</v>
          </cell>
          <cell r="E70">
            <v>0</v>
          </cell>
          <cell r="F70">
            <v>0</v>
          </cell>
          <cell r="G70">
            <v>0.24249999999999999</v>
          </cell>
          <cell r="H70">
            <v>5.8369999999999997</v>
          </cell>
        </row>
        <row r="71">
          <cell r="A71" t="str">
            <v>1999-070 K</v>
          </cell>
          <cell r="B71">
            <v>37012</v>
          </cell>
          <cell r="C71">
            <v>0.21010000000000001</v>
          </cell>
          <cell r="D71">
            <v>0</v>
          </cell>
          <cell r="E71">
            <v>0</v>
          </cell>
          <cell r="F71">
            <v>0</v>
          </cell>
          <cell r="G71">
            <v>0.21010000000000001</v>
          </cell>
          <cell r="H71">
            <v>5.0563000000000002</v>
          </cell>
        </row>
        <row r="72">
          <cell r="A72" t="str">
            <v>1999-070 L</v>
          </cell>
          <cell r="B72">
            <v>37043</v>
          </cell>
          <cell r="C72">
            <v>0.21010000000000001</v>
          </cell>
          <cell r="D72">
            <v>0</v>
          </cell>
          <cell r="E72">
            <v>0</v>
          </cell>
          <cell r="F72">
            <v>0</v>
          </cell>
          <cell r="G72">
            <v>0.21010000000000001</v>
          </cell>
          <cell r="H72">
            <v>5.0563000000000002</v>
          </cell>
        </row>
        <row r="73">
          <cell r="A73" t="str">
            <v>1999-070 M</v>
          </cell>
          <cell r="B73">
            <v>37073</v>
          </cell>
          <cell r="C73">
            <v>0.21010000000000001</v>
          </cell>
          <cell r="D73">
            <v>0</v>
          </cell>
          <cell r="E73">
            <v>0</v>
          </cell>
          <cell r="F73">
            <v>0</v>
          </cell>
          <cell r="G73">
            <v>0.21010000000000001</v>
          </cell>
          <cell r="H73">
            <v>5.0563000000000002</v>
          </cell>
        </row>
        <row r="74">
          <cell r="A74" t="str">
            <v>1999-070 N</v>
          </cell>
          <cell r="B74">
            <v>37104</v>
          </cell>
          <cell r="C74">
            <v>0.21010000000000001</v>
          </cell>
          <cell r="D74">
            <v>0</v>
          </cell>
          <cell r="E74">
            <v>0</v>
          </cell>
          <cell r="F74">
            <v>0</v>
          </cell>
          <cell r="G74">
            <v>0.21010000000000001</v>
          </cell>
          <cell r="H74">
            <v>5.0563000000000002</v>
          </cell>
        </row>
        <row r="75">
          <cell r="A75" t="str">
            <v>1999-070 O</v>
          </cell>
          <cell r="B75">
            <v>37196</v>
          </cell>
          <cell r="C75">
            <v>0.21010000000000001</v>
          </cell>
          <cell r="D75">
            <v>0</v>
          </cell>
          <cell r="E75">
            <v>0</v>
          </cell>
          <cell r="F75">
            <v>0</v>
          </cell>
          <cell r="G75">
            <v>0.21010000000000001</v>
          </cell>
          <cell r="H75">
            <v>5.0563000000000002</v>
          </cell>
        </row>
        <row r="76">
          <cell r="A76" t="str">
            <v>1999-070 P</v>
          </cell>
          <cell r="B76">
            <v>37288</v>
          </cell>
          <cell r="C76">
            <v>0.21010000000000001</v>
          </cell>
          <cell r="D76">
            <v>0</v>
          </cell>
          <cell r="E76">
            <v>0</v>
          </cell>
          <cell r="F76">
            <v>0</v>
          </cell>
          <cell r="G76">
            <v>0.21010000000000001</v>
          </cell>
          <cell r="H76">
            <v>5.0563000000000002</v>
          </cell>
        </row>
        <row r="77">
          <cell r="A77" t="str">
            <v>2002-00113</v>
          </cell>
          <cell r="B77">
            <v>37377</v>
          </cell>
          <cell r="C77">
            <v>0.21010000000000001</v>
          </cell>
          <cell r="D77">
            <v>0</v>
          </cell>
          <cell r="E77">
            <v>0</v>
          </cell>
          <cell r="F77">
            <v>0</v>
          </cell>
          <cell r="G77">
            <v>0.21010000000000001</v>
          </cell>
          <cell r="H77">
            <v>5.0563000000000002</v>
          </cell>
        </row>
        <row r="78">
          <cell r="A78" t="str">
            <v>2002-00251</v>
          </cell>
          <cell r="B78">
            <v>37469</v>
          </cell>
          <cell r="C78">
            <v>0.21010000000000001</v>
          </cell>
          <cell r="D78">
            <v>0</v>
          </cell>
          <cell r="E78">
            <v>0</v>
          </cell>
          <cell r="F78">
            <v>-9.4000000000000004E-3</v>
          </cell>
          <cell r="G78">
            <v>0.20069999999999999</v>
          </cell>
          <cell r="H78">
            <v>5.0563000000000002</v>
          </cell>
        </row>
        <row r="79">
          <cell r="A79" t="str">
            <v>2002-00359</v>
          </cell>
          <cell r="B79">
            <v>37561</v>
          </cell>
          <cell r="C79">
            <v>0.19040000000000001</v>
          </cell>
          <cell r="D79">
            <v>0</v>
          </cell>
          <cell r="E79">
            <v>0</v>
          </cell>
          <cell r="F79">
            <v>-0.157</v>
          </cell>
          <cell r="G79">
            <v>3.3400000000000013E-2</v>
          </cell>
          <cell r="H79">
            <v>4.5831999999999997</v>
          </cell>
        </row>
        <row r="80">
          <cell r="A80" t="str">
            <v>2003-00002</v>
          </cell>
          <cell r="B80">
            <v>37653</v>
          </cell>
          <cell r="C80">
            <v>0.19040000000000001</v>
          </cell>
          <cell r="D80">
            <v>0</v>
          </cell>
          <cell r="E80">
            <v>0</v>
          </cell>
          <cell r="F80">
            <v>-0.157</v>
          </cell>
          <cell r="G80">
            <v>3.3400000000000013E-2</v>
          </cell>
          <cell r="H80">
            <v>4.7106000000000003</v>
          </cell>
        </row>
        <row r="81">
          <cell r="A81" t="str">
            <v>2003-00083</v>
          </cell>
          <cell r="B81">
            <v>37713</v>
          </cell>
          <cell r="C81">
            <v>0.19040000000000001</v>
          </cell>
          <cell r="D81">
            <v>0</v>
          </cell>
          <cell r="E81">
            <v>0</v>
          </cell>
          <cell r="F81">
            <v>-0.157</v>
          </cell>
          <cell r="G81">
            <v>3.3400000000000013E-2</v>
          </cell>
          <cell r="H81">
            <v>4.7106000000000003</v>
          </cell>
        </row>
        <row r="82">
          <cell r="A82" t="str">
            <v>2003-00126</v>
          </cell>
          <cell r="B82">
            <v>37742</v>
          </cell>
          <cell r="C82">
            <v>0.19040000000000001</v>
          </cell>
          <cell r="D82">
            <v>0</v>
          </cell>
          <cell r="E82">
            <v>0</v>
          </cell>
          <cell r="F82">
            <v>-0.157</v>
          </cell>
          <cell r="G82">
            <v>3.3400000000000013E-2</v>
          </cell>
          <cell r="H82">
            <v>4.7106000000000003</v>
          </cell>
        </row>
        <row r="83">
          <cell r="A83" t="str">
            <v>2003-00258</v>
          </cell>
          <cell r="B83">
            <v>37834</v>
          </cell>
          <cell r="C83">
            <v>0.18709999999999999</v>
          </cell>
          <cell r="D83">
            <v>0</v>
          </cell>
          <cell r="E83">
            <v>0</v>
          </cell>
          <cell r="F83">
            <v>-0.14760000000000001</v>
          </cell>
          <cell r="G83">
            <v>3.949999999999998E-2</v>
          </cell>
          <cell r="H83">
            <v>4.6295999999999999</v>
          </cell>
        </row>
        <row r="84">
          <cell r="A84" t="str">
            <v>2003-00377</v>
          </cell>
          <cell r="B84">
            <v>37926</v>
          </cell>
          <cell r="C84">
            <v>0.18709999999999999</v>
          </cell>
          <cell r="D84">
            <v>0</v>
          </cell>
          <cell r="E84">
            <v>0</v>
          </cell>
          <cell r="F84">
            <v>-0.14760000000000001</v>
          </cell>
          <cell r="G84">
            <v>3.949999999999998E-2</v>
          </cell>
          <cell r="H84">
            <v>4.6387</v>
          </cell>
        </row>
        <row r="85">
          <cell r="A85" t="str">
            <v>2003-00504</v>
          </cell>
          <cell r="B85">
            <v>38018</v>
          </cell>
          <cell r="C85">
            <v>0.18709999999999999</v>
          </cell>
          <cell r="D85">
            <v>0</v>
          </cell>
          <cell r="E85">
            <v>0</v>
          </cell>
          <cell r="F85">
            <v>0</v>
          </cell>
          <cell r="G85">
            <v>0.18709999999999999</v>
          </cell>
          <cell r="H85">
            <v>4.6387</v>
          </cell>
        </row>
        <row r="86">
          <cell r="A86" t="str">
            <v>2004-00122</v>
          </cell>
          <cell r="B86">
            <v>38108</v>
          </cell>
          <cell r="C86">
            <v>0.18709999999999999</v>
          </cell>
          <cell r="D86">
            <v>0</v>
          </cell>
          <cell r="E86">
            <v>0</v>
          </cell>
          <cell r="F86">
            <v>0</v>
          </cell>
          <cell r="G86">
            <v>0.18709999999999999</v>
          </cell>
          <cell r="H86">
            <v>4.6387</v>
          </cell>
        </row>
        <row r="87">
          <cell r="A87" t="str">
            <v>2004-00269</v>
          </cell>
          <cell r="B87">
            <v>38200</v>
          </cell>
          <cell r="C87">
            <v>0.18709999999999999</v>
          </cell>
          <cell r="D87">
            <v>0</v>
          </cell>
          <cell r="E87">
            <v>0</v>
          </cell>
          <cell r="F87">
            <v>0</v>
          </cell>
          <cell r="G87">
            <v>0.18709999999999999</v>
          </cell>
          <cell r="H87">
            <v>4.6387</v>
          </cell>
        </row>
        <row r="88">
          <cell r="A88" t="str">
            <v>2004-00398</v>
          </cell>
          <cell r="B88">
            <v>38292</v>
          </cell>
          <cell r="C88">
            <v>0.18640000000000001</v>
          </cell>
          <cell r="D88">
            <v>0</v>
          </cell>
          <cell r="E88">
            <v>0</v>
          </cell>
          <cell r="F88">
            <v>0</v>
          </cell>
          <cell r="G88">
            <v>0.18640000000000001</v>
          </cell>
          <cell r="H88">
            <v>4.6207000000000003</v>
          </cell>
        </row>
        <row r="89">
          <cell r="A89" t="str">
            <v>2005-00013</v>
          </cell>
          <cell r="B89">
            <v>38384</v>
          </cell>
          <cell r="C89">
            <v>0.18640000000000001</v>
          </cell>
          <cell r="D89">
            <v>0</v>
          </cell>
          <cell r="E89">
            <v>0</v>
          </cell>
          <cell r="F89">
            <v>0</v>
          </cell>
          <cell r="G89">
            <v>0.18640000000000001</v>
          </cell>
          <cell r="H89">
            <v>4.6207000000000003</v>
          </cell>
        </row>
        <row r="90">
          <cell r="A90" t="str">
            <v>2005-00139</v>
          </cell>
          <cell r="B90">
            <v>38473</v>
          </cell>
          <cell r="C90">
            <v>0.18640000000000001</v>
          </cell>
          <cell r="D90">
            <v>0</v>
          </cell>
          <cell r="E90">
            <v>0</v>
          </cell>
          <cell r="F90">
            <v>0</v>
          </cell>
          <cell r="G90">
            <v>0.18640000000000001</v>
          </cell>
          <cell r="H90">
            <v>4.6207000000000003</v>
          </cell>
        </row>
        <row r="91">
          <cell r="A91" t="str">
            <v>2005-00271</v>
          </cell>
          <cell r="B91">
            <v>38565</v>
          </cell>
          <cell r="C91">
            <v>0.18640000000000001</v>
          </cell>
          <cell r="D91">
            <v>0</v>
          </cell>
          <cell r="E91">
            <v>0</v>
          </cell>
          <cell r="F91">
            <v>0</v>
          </cell>
          <cell r="G91">
            <v>0.18640000000000001</v>
          </cell>
          <cell r="H91">
            <v>4.6207000000000003</v>
          </cell>
        </row>
        <row r="92">
          <cell r="A92" t="str">
            <v>2005-00354</v>
          </cell>
          <cell r="B92">
            <v>38626</v>
          </cell>
          <cell r="C92">
            <v>0.18640000000000001</v>
          </cell>
          <cell r="D92">
            <v>0</v>
          </cell>
          <cell r="E92">
            <v>0</v>
          </cell>
          <cell r="F92">
            <v>0</v>
          </cell>
          <cell r="G92">
            <v>0.18640000000000001</v>
          </cell>
          <cell r="H92">
            <v>4.6207000000000003</v>
          </cell>
        </row>
        <row r="93">
          <cell r="A93" t="str">
            <v>2005-00399</v>
          </cell>
          <cell r="B93">
            <v>38657</v>
          </cell>
          <cell r="C93">
            <v>0.18640000000000001</v>
          </cell>
          <cell r="D93">
            <v>0</v>
          </cell>
          <cell r="E93">
            <v>0</v>
          </cell>
          <cell r="F93">
            <v>0</v>
          </cell>
          <cell r="G93">
            <v>0.18640000000000001</v>
          </cell>
          <cell r="H93">
            <v>4.6207000000000003</v>
          </cell>
        </row>
        <row r="94">
          <cell r="A94" t="str">
            <v>2005-00552</v>
          </cell>
          <cell r="B94">
            <v>2224</v>
          </cell>
          <cell r="C94">
            <v>0.2195</v>
          </cell>
          <cell r="D94">
            <v>0</v>
          </cell>
          <cell r="E94">
            <v>0</v>
          </cell>
          <cell r="F94">
            <v>0</v>
          </cell>
          <cell r="G94">
            <v>0.2195</v>
          </cell>
          <cell r="H94">
            <v>4.6207000000000003</v>
          </cell>
        </row>
        <row r="95">
          <cell r="A95" t="str">
            <v>2006-00135</v>
          </cell>
          <cell r="B95">
            <v>2313</v>
          </cell>
          <cell r="C95">
            <v>0.18390000000000001</v>
          </cell>
          <cell r="D95">
            <v>0</v>
          </cell>
          <cell r="E95">
            <v>0</v>
          </cell>
          <cell r="F95">
            <v>0</v>
          </cell>
          <cell r="G95">
            <v>0.18390000000000001</v>
          </cell>
          <cell r="H95">
            <v>4.5575999999999999</v>
          </cell>
        </row>
        <row r="96">
          <cell r="A96" t="str">
            <v>2006-00324</v>
          </cell>
          <cell r="B96">
            <v>38930</v>
          </cell>
          <cell r="C96">
            <v>0.18390000000000001</v>
          </cell>
          <cell r="D96">
            <v>0</v>
          </cell>
          <cell r="E96">
            <v>0</v>
          </cell>
          <cell r="F96">
            <v>0</v>
          </cell>
          <cell r="G96">
            <v>0.18390000000000001</v>
          </cell>
          <cell r="H96">
            <v>4.5575999999999999</v>
          </cell>
        </row>
        <row r="97">
          <cell r="A97" t="str">
            <v>2006-00428</v>
          </cell>
          <cell r="B97">
            <v>39022</v>
          </cell>
          <cell r="C97">
            <v>0.18390000000000001</v>
          </cell>
          <cell r="D97">
            <v>0</v>
          </cell>
          <cell r="E97">
            <v>0</v>
          </cell>
          <cell r="F97">
            <v>0</v>
          </cell>
          <cell r="G97">
            <v>0.18390000000000001</v>
          </cell>
          <cell r="H97">
            <v>4.5575999999999999</v>
          </cell>
        </row>
      </sheetData>
      <sheetData sheetId="44">
        <row r="7">
          <cell r="A7" t="str">
            <v>Case No.</v>
          </cell>
          <cell r="B7" t="str">
            <v>Effective</v>
          </cell>
          <cell r="C7" t="str">
            <v>TOP</v>
          </cell>
          <cell r="D7" t="str">
            <v>RF</v>
          </cell>
          <cell r="E7" t="str">
            <v>Non-Com</v>
          </cell>
        </row>
        <row r="8">
          <cell r="A8" t="str">
            <v>95-010</v>
          </cell>
          <cell r="B8">
            <v>34943</v>
          </cell>
          <cell r="C8">
            <v>8.2000000000000007E-3</v>
          </cell>
          <cell r="D8">
            <v>-1.5300000000000001E-2</v>
          </cell>
          <cell r="E8">
            <v>-7.1000000000000004E-3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</row>
        <row r="10">
          <cell r="A10" t="str">
            <v>95-010 B</v>
          </cell>
          <cell r="B10">
            <v>35004</v>
          </cell>
          <cell r="C10">
            <v>8.2000000000000007E-3</v>
          </cell>
          <cell r="D10">
            <v>0</v>
          </cell>
          <cell r="E10">
            <v>8.2000000000000007E-3</v>
          </cell>
        </row>
        <row r="11">
          <cell r="A11" t="str">
            <v>95-010 C</v>
          </cell>
          <cell r="B11">
            <v>35034</v>
          </cell>
          <cell r="C11">
            <v>8.2000000000000007E-3</v>
          </cell>
          <cell r="D11">
            <v>0</v>
          </cell>
          <cell r="E11">
            <v>8.2000000000000007E-3</v>
          </cell>
        </row>
        <row r="12">
          <cell r="A12" t="str">
            <v>95-010 D</v>
          </cell>
          <cell r="B12">
            <v>35065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95-010 E</v>
          </cell>
          <cell r="B13">
            <v>35096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95-010 F</v>
          </cell>
          <cell r="B14">
            <v>35125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95-010 G</v>
          </cell>
          <cell r="B15">
            <v>35156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95-010 H</v>
          </cell>
          <cell r="B16">
            <v>35186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95-010 I</v>
          </cell>
          <cell r="B17">
            <v>35217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95-010 J</v>
          </cell>
          <cell r="B18">
            <v>35247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95-010 K</v>
          </cell>
          <cell r="B19">
            <v>35278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95-010 L</v>
          </cell>
          <cell r="B20">
            <v>35309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95-010 M</v>
          </cell>
          <cell r="B21">
            <v>35339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95-010 N</v>
          </cell>
          <cell r="B22">
            <v>35370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95-010 O</v>
          </cell>
          <cell r="B23">
            <v>35400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95-010 P</v>
          </cell>
          <cell r="B24">
            <v>35431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95-010 Q</v>
          </cell>
          <cell r="B25">
            <v>35462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95-010 R</v>
          </cell>
          <cell r="B26">
            <v>35490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95-010 S</v>
          </cell>
          <cell r="B27">
            <v>35521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95-010 T</v>
          </cell>
          <cell r="B28">
            <v>35551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95-010 U</v>
          </cell>
          <cell r="B29">
            <v>35582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95-010 V</v>
          </cell>
          <cell r="B30">
            <v>35612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95-010 W</v>
          </cell>
          <cell r="B31">
            <v>35643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95-010 X</v>
          </cell>
          <cell r="B32">
            <v>35674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95-010 Y</v>
          </cell>
          <cell r="B33">
            <v>35704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95-010 Z</v>
          </cell>
          <cell r="B34">
            <v>35735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95-010 AA</v>
          </cell>
          <cell r="B35">
            <v>35765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95-010 BB</v>
          </cell>
          <cell r="B36">
            <v>35796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95-010 CC</v>
          </cell>
          <cell r="B37">
            <v>35827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95-010 DD</v>
          </cell>
          <cell r="B38">
            <v>35855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95-010 EE</v>
          </cell>
          <cell r="B39">
            <v>35886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95-010 FF</v>
          </cell>
          <cell r="B40">
            <v>35916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95-010 GG</v>
          </cell>
          <cell r="B41">
            <v>35947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95-010 HH</v>
          </cell>
          <cell r="B42">
            <v>35977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95-010 II</v>
          </cell>
          <cell r="B43">
            <v>36008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95-010 JJ</v>
          </cell>
          <cell r="B44">
            <v>36039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95-010 KK</v>
          </cell>
          <cell r="B45">
            <v>36069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95-010 LL</v>
          </cell>
          <cell r="B46">
            <v>36100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95-010 MM</v>
          </cell>
          <cell r="B47">
            <v>36130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95-010 NN</v>
          </cell>
          <cell r="B48">
            <v>36161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95-010 OO</v>
          </cell>
          <cell r="B49">
            <v>36192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95-010 PP</v>
          </cell>
          <cell r="B50">
            <v>36220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95-010 QQ</v>
          </cell>
          <cell r="B51">
            <v>36251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95-010 RR</v>
          </cell>
          <cell r="B52">
            <v>36281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95-010 SS</v>
          </cell>
          <cell r="B53">
            <v>36312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95-010 TT</v>
          </cell>
          <cell r="B54">
            <v>36342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95-010 UU</v>
          </cell>
          <cell r="B55">
            <v>36373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95-010 VV</v>
          </cell>
          <cell r="B56">
            <v>36404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95-010 WW</v>
          </cell>
          <cell r="B57">
            <v>36434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95-010 XX</v>
          </cell>
          <cell r="B58">
            <v>36465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95-010 YY</v>
          </cell>
          <cell r="B59">
            <v>36495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99-070</v>
          </cell>
          <cell r="B60">
            <v>36526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99-070 A</v>
          </cell>
          <cell r="B61">
            <v>36557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1999-070 B</v>
          </cell>
          <cell r="B62">
            <v>36617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1999-070 C</v>
          </cell>
          <cell r="B63">
            <v>36647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1999-070 D</v>
          </cell>
          <cell r="B64">
            <v>36708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1999-070 E</v>
          </cell>
          <cell r="B65">
            <v>36739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1999-070 F</v>
          </cell>
          <cell r="B66">
            <v>36800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1999-070 G</v>
          </cell>
          <cell r="B67">
            <v>36831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1999-070 H</v>
          </cell>
          <cell r="B68">
            <v>36923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1999-070 I</v>
          </cell>
          <cell r="B69">
            <v>36951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1999-070 J</v>
          </cell>
          <cell r="B70">
            <v>36982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1999-070 K</v>
          </cell>
          <cell r="B71">
            <v>37012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1999-070 L</v>
          </cell>
          <cell r="B72">
            <v>37043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1999-070 M</v>
          </cell>
          <cell r="B73">
            <v>37073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1999-070 N</v>
          </cell>
          <cell r="B74">
            <v>37104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1999-070 O</v>
          </cell>
          <cell r="B75">
            <v>37196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1999-070 P</v>
          </cell>
          <cell r="B76">
            <v>37288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2002-00113</v>
          </cell>
          <cell r="B77">
            <v>37377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2002-00251</v>
          </cell>
          <cell r="B78">
            <v>37469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2002-00359</v>
          </cell>
          <cell r="B79">
            <v>37561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2003-00002</v>
          </cell>
          <cell r="B80">
            <v>37653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2003-00083</v>
          </cell>
          <cell r="B81">
            <v>37713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2003-00126</v>
          </cell>
          <cell r="B82" t="str">
            <v>05/01/03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2003-00258</v>
          </cell>
          <cell r="B83">
            <v>37834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2003-00377</v>
          </cell>
          <cell r="B84">
            <v>37926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2003-00504</v>
          </cell>
          <cell r="B85">
            <v>38018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2004-00122</v>
          </cell>
          <cell r="B86">
            <v>38108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2004-00269</v>
          </cell>
          <cell r="B87">
            <v>38200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2004-00398</v>
          </cell>
          <cell r="B88">
            <v>38384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2005-00013</v>
          </cell>
          <cell r="B89">
            <v>38384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2005-00139</v>
          </cell>
          <cell r="B90">
            <v>38473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2005-00271</v>
          </cell>
          <cell r="B91">
            <v>38565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2005-00354</v>
          </cell>
          <cell r="B92">
            <v>38626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2005-00399</v>
          </cell>
          <cell r="B93">
            <v>2132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2005-00552</v>
          </cell>
          <cell r="B94">
            <v>2224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2006-00135</v>
          </cell>
          <cell r="B95">
            <v>2313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2006-00324</v>
          </cell>
          <cell r="B96">
            <v>2313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2006-00428</v>
          </cell>
          <cell r="B97">
            <v>2497</v>
          </cell>
          <cell r="C97">
            <v>0</v>
          </cell>
          <cell r="D97">
            <v>0</v>
          </cell>
          <cell r="E97">
            <v>0</v>
          </cell>
        </row>
      </sheetData>
      <sheetData sheetId="45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</v>
          </cell>
        </row>
        <row r="8">
          <cell r="A8" t="str">
            <v>95-010</v>
          </cell>
          <cell r="B8">
            <v>34943</v>
          </cell>
          <cell r="C8">
            <v>0.28760000000000002</v>
          </cell>
          <cell r="D8">
            <v>8.2000000000000007E-3</v>
          </cell>
          <cell r="E8">
            <v>0.13819999999999999</v>
          </cell>
          <cell r="F8">
            <v>-5.4400000000000004E-2</v>
          </cell>
          <cell r="G8">
            <v>0.37959999999999999</v>
          </cell>
        </row>
        <row r="9">
          <cell r="A9" t="str">
            <v>95-010 A</v>
          </cell>
          <cell r="B9">
            <v>34999</v>
          </cell>
          <cell r="C9">
            <v>0.28760000000000002</v>
          </cell>
          <cell r="D9">
            <v>8.2000000000000007E-3</v>
          </cell>
          <cell r="E9">
            <v>0.1231</v>
          </cell>
          <cell r="F9">
            <v>-5.4400000000000004E-2</v>
          </cell>
          <cell r="G9">
            <v>0.36449999999999999</v>
          </cell>
        </row>
        <row r="10">
          <cell r="A10" t="str">
            <v>95-010 B</v>
          </cell>
          <cell r="B10">
            <v>35004</v>
          </cell>
          <cell r="C10">
            <v>0.28760000000000002</v>
          </cell>
          <cell r="D10">
            <v>8.2000000000000007E-3</v>
          </cell>
          <cell r="E10">
            <v>7.7499999999999999E-2</v>
          </cell>
          <cell r="F10">
            <v>-3.9100000000000003E-2</v>
          </cell>
          <cell r="G10">
            <v>0.3342</v>
          </cell>
        </row>
        <row r="11">
          <cell r="A11" t="str">
            <v>95-010 C</v>
          </cell>
          <cell r="B11">
            <v>35034</v>
          </cell>
          <cell r="C11">
            <v>0.28760000000000002</v>
          </cell>
          <cell r="D11">
            <v>8.2000000000000007E-3</v>
          </cell>
          <cell r="E11">
            <v>7.46E-2</v>
          </cell>
          <cell r="F11">
            <v>-3.9300000000000002E-2</v>
          </cell>
          <cell r="G11">
            <v>0.33110000000000001</v>
          </cell>
        </row>
        <row r="12">
          <cell r="A12" t="str">
            <v>95-010 D</v>
          </cell>
          <cell r="B12">
            <v>35065</v>
          </cell>
          <cell r="C12">
            <v>0.28410000000000002</v>
          </cell>
          <cell r="D12">
            <v>8.2000000000000007E-3</v>
          </cell>
          <cell r="E12">
            <v>7.46E-2</v>
          </cell>
          <cell r="F12">
            <v>-3.9300000000000002E-2</v>
          </cell>
          <cell r="G12">
            <v>0.3276</v>
          </cell>
        </row>
        <row r="13">
          <cell r="A13" t="str">
            <v>95-010 E</v>
          </cell>
          <cell r="B13">
            <v>35096</v>
          </cell>
          <cell r="C13">
            <v>0.28820000000000001</v>
          </cell>
          <cell r="D13">
            <v>0</v>
          </cell>
          <cell r="E13">
            <v>6.3200000000000006E-2</v>
          </cell>
          <cell r="F13">
            <v>-3.9300000000000002E-2</v>
          </cell>
          <cell r="G13">
            <v>0.31210000000000004</v>
          </cell>
        </row>
        <row r="14">
          <cell r="A14" t="str">
            <v>95-010 F</v>
          </cell>
          <cell r="B14">
            <v>35125</v>
          </cell>
          <cell r="C14">
            <v>0.28870000000000001</v>
          </cell>
          <cell r="D14">
            <v>0</v>
          </cell>
          <cell r="E14">
            <v>6.3200000000000006E-2</v>
          </cell>
          <cell r="F14">
            <v>-1.49E-2</v>
          </cell>
          <cell r="G14">
            <v>0.33699999999999997</v>
          </cell>
        </row>
        <row r="15">
          <cell r="A15" t="str">
            <v>95-010 G</v>
          </cell>
          <cell r="B15">
            <v>35156</v>
          </cell>
          <cell r="C15">
            <v>0.27360000000000001</v>
          </cell>
          <cell r="D15">
            <v>0</v>
          </cell>
          <cell r="E15">
            <v>6.6400000000000001E-2</v>
          </cell>
          <cell r="F15">
            <v>-7.3000000000000001E-3</v>
          </cell>
          <cell r="G15">
            <v>0.33270000000000005</v>
          </cell>
        </row>
        <row r="16">
          <cell r="A16" t="str">
            <v>95-010 H</v>
          </cell>
          <cell r="B16">
            <v>35186</v>
          </cell>
          <cell r="C16">
            <v>0.2432</v>
          </cell>
          <cell r="D16">
            <v>0</v>
          </cell>
          <cell r="E16">
            <v>6.6400000000000001E-2</v>
          </cell>
          <cell r="F16">
            <v>-7.3000000000000001E-3</v>
          </cell>
          <cell r="G16">
            <v>0.30230000000000001</v>
          </cell>
        </row>
        <row r="17">
          <cell r="A17" t="str">
            <v>95-010 I</v>
          </cell>
          <cell r="B17">
            <v>35217</v>
          </cell>
          <cell r="C17">
            <v>0.22789999999999999</v>
          </cell>
          <cell r="D17">
            <v>0</v>
          </cell>
          <cell r="E17">
            <v>4.2099999999999999E-2</v>
          </cell>
          <cell r="F17">
            <v>-2.5000000000000001E-2</v>
          </cell>
          <cell r="G17">
            <v>0.245</v>
          </cell>
        </row>
        <row r="18">
          <cell r="A18" t="str">
            <v>95-010 J</v>
          </cell>
          <cell r="B18">
            <v>35247</v>
          </cell>
          <cell r="C18">
            <v>0.2266</v>
          </cell>
          <cell r="D18">
            <v>0</v>
          </cell>
          <cell r="E18">
            <v>4.3499999999999997E-2</v>
          </cell>
          <cell r="F18">
            <v>-2.5600000000000001E-2</v>
          </cell>
          <cell r="G18">
            <v>0.2445</v>
          </cell>
        </row>
        <row r="19">
          <cell r="A19" t="str">
            <v>95-010 K</v>
          </cell>
          <cell r="B19">
            <v>35278</v>
          </cell>
          <cell r="C19">
            <v>0.22600000000000001</v>
          </cell>
          <cell r="D19">
            <v>0</v>
          </cell>
          <cell r="E19">
            <v>4.3499999999999997E-2</v>
          </cell>
          <cell r="F19">
            <v>-2.5600000000000001E-2</v>
          </cell>
          <cell r="G19">
            <v>0.24390000000000001</v>
          </cell>
        </row>
        <row r="20">
          <cell r="A20" t="str">
            <v>95-010 L</v>
          </cell>
          <cell r="B20">
            <v>35309</v>
          </cell>
          <cell r="C20">
            <v>0.23350000000000001</v>
          </cell>
          <cell r="D20">
            <v>0</v>
          </cell>
          <cell r="E20">
            <v>4.7500000000000001E-2</v>
          </cell>
          <cell r="F20">
            <v>-1.8499999999999999E-2</v>
          </cell>
          <cell r="G20">
            <v>0.26250000000000001</v>
          </cell>
        </row>
        <row r="21">
          <cell r="A21" t="str">
            <v>95-010 M</v>
          </cell>
          <cell r="B21">
            <v>35339</v>
          </cell>
          <cell r="C21">
            <v>0.2336</v>
          </cell>
          <cell r="D21">
            <v>0</v>
          </cell>
          <cell r="E21">
            <v>4.99E-2</v>
          </cell>
          <cell r="F21">
            <v>-1.8499999999999999E-2</v>
          </cell>
          <cell r="G21">
            <v>0.26500000000000001</v>
          </cell>
        </row>
        <row r="22">
          <cell r="A22" t="str">
            <v>95-010 N</v>
          </cell>
          <cell r="B22">
            <v>35370</v>
          </cell>
          <cell r="C22">
            <v>0.22359999999999999</v>
          </cell>
          <cell r="D22">
            <v>0</v>
          </cell>
          <cell r="E22">
            <v>4.9799999999999997E-2</v>
          </cell>
          <cell r="F22">
            <v>-1.8499999999999999E-2</v>
          </cell>
          <cell r="G22">
            <v>0.25490000000000002</v>
          </cell>
        </row>
        <row r="23">
          <cell r="A23" t="str">
            <v>95-010 O</v>
          </cell>
          <cell r="B23">
            <v>35400</v>
          </cell>
          <cell r="C23">
            <v>0.21629999999999999</v>
          </cell>
          <cell r="D23">
            <v>0</v>
          </cell>
          <cell r="E23">
            <v>4.9799999999999997E-2</v>
          </cell>
          <cell r="F23">
            <v>-1.83E-2</v>
          </cell>
          <cell r="G23">
            <v>0.24779999999999999</v>
          </cell>
        </row>
        <row r="24">
          <cell r="A24" t="str">
            <v>95-010 P</v>
          </cell>
          <cell r="B24">
            <v>35431</v>
          </cell>
          <cell r="C24">
            <v>0.21629999999999999</v>
          </cell>
          <cell r="D24">
            <v>0</v>
          </cell>
          <cell r="E24">
            <v>6.1899999999999997E-2</v>
          </cell>
          <cell r="F24">
            <v>-1.83E-2</v>
          </cell>
          <cell r="G24">
            <v>0.25990000000000002</v>
          </cell>
        </row>
        <row r="25">
          <cell r="A25" t="str">
            <v>95-010 Q</v>
          </cell>
          <cell r="B25">
            <v>35462</v>
          </cell>
          <cell r="C25">
            <v>0.21629999999999999</v>
          </cell>
          <cell r="D25">
            <v>0</v>
          </cell>
          <cell r="E25">
            <v>6.1800000000000001E-2</v>
          </cell>
          <cell r="F25">
            <v>-1.83E-2</v>
          </cell>
          <cell r="G25">
            <v>0.25979999999999998</v>
          </cell>
        </row>
        <row r="26">
          <cell r="A26" t="str">
            <v>95-010 R</v>
          </cell>
          <cell r="B26">
            <v>35490</v>
          </cell>
          <cell r="C26">
            <v>0.21640000000000001</v>
          </cell>
          <cell r="D26">
            <v>0</v>
          </cell>
          <cell r="E26">
            <v>6.1800000000000001E-2</v>
          </cell>
          <cell r="F26">
            <v>-1.83E-2</v>
          </cell>
          <cell r="G26">
            <v>0.25990000000000002</v>
          </cell>
        </row>
        <row r="27">
          <cell r="A27" t="str">
            <v>95-010 S</v>
          </cell>
          <cell r="B27">
            <v>35521</v>
          </cell>
          <cell r="C27">
            <v>0.2122</v>
          </cell>
          <cell r="D27">
            <v>0</v>
          </cell>
          <cell r="E27">
            <v>6.1800000000000001E-2</v>
          </cell>
          <cell r="F27">
            <v>-1.83E-2</v>
          </cell>
          <cell r="G27">
            <v>0.25570000000000004</v>
          </cell>
        </row>
        <row r="28">
          <cell r="A28" t="str">
            <v>95-010 T</v>
          </cell>
          <cell r="B28">
            <v>35551</v>
          </cell>
          <cell r="C28">
            <v>0.2122</v>
          </cell>
          <cell r="D28">
            <v>0</v>
          </cell>
          <cell r="E28">
            <v>6.1800000000000001E-2</v>
          </cell>
          <cell r="F28">
            <v>-1.83E-2</v>
          </cell>
          <cell r="G28">
            <v>0.25570000000000004</v>
          </cell>
        </row>
        <row r="29">
          <cell r="A29" t="str">
            <v>95-010 U</v>
          </cell>
          <cell r="B29">
            <v>35582</v>
          </cell>
          <cell r="C29">
            <v>0.22550000000000001</v>
          </cell>
          <cell r="D29">
            <v>0</v>
          </cell>
          <cell r="E29">
            <v>5.2900000000000003E-2</v>
          </cell>
          <cell r="F29">
            <v>-5.9999999999999995E-4</v>
          </cell>
          <cell r="G29">
            <v>0.27779999999999999</v>
          </cell>
        </row>
        <row r="30">
          <cell r="A30" t="str">
            <v>95-010 V</v>
          </cell>
          <cell r="B30">
            <v>35612</v>
          </cell>
          <cell r="C30">
            <v>0.22550000000000001</v>
          </cell>
          <cell r="D30">
            <v>0</v>
          </cell>
          <cell r="E30">
            <v>5.2900000000000003E-2</v>
          </cell>
          <cell r="F30">
            <v>-1.35E-2</v>
          </cell>
          <cell r="G30">
            <v>0.26489999999999997</v>
          </cell>
        </row>
        <row r="31">
          <cell r="A31" t="str">
            <v>95-010 W</v>
          </cell>
          <cell r="B31">
            <v>35643</v>
          </cell>
          <cell r="C31">
            <v>0.2631</v>
          </cell>
          <cell r="D31">
            <v>0</v>
          </cell>
          <cell r="E31">
            <v>5.1999999999999998E-2</v>
          </cell>
          <cell r="F31">
            <v>-1.35E-2</v>
          </cell>
          <cell r="G31">
            <v>0.30159999999999998</v>
          </cell>
        </row>
        <row r="32">
          <cell r="A32" t="str">
            <v>95-010 X</v>
          </cell>
          <cell r="B32">
            <v>35674</v>
          </cell>
          <cell r="C32">
            <v>0.2225</v>
          </cell>
          <cell r="D32">
            <v>0</v>
          </cell>
          <cell r="E32">
            <v>5.1999999999999998E-2</v>
          </cell>
          <cell r="F32">
            <v>-1.35E-2</v>
          </cell>
          <cell r="G32">
            <v>0.26100000000000001</v>
          </cell>
        </row>
        <row r="33">
          <cell r="A33" t="str">
            <v>95-010 Y</v>
          </cell>
          <cell r="B33">
            <v>35704</v>
          </cell>
          <cell r="C33">
            <v>0.2225</v>
          </cell>
          <cell r="D33">
            <v>0</v>
          </cell>
          <cell r="E33">
            <v>5.9200000000000003E-2</v>
          </cell>
          <cell r="F33">
            <v>-1.35E-2</v>
          </cell>
          <cell r="G33">
            <v>0.26819999999999999</v>
          </cell>
        </row>
        <row r="34">
          <cell r="A34" t="str">
            <v>95-010 Z</v>
          </cell>
          <cell r="B34">
            <v>35735</v>
          </cell>
          <cell r="C34">
            <v>0.2225</v>
          </cell>
          <cell r="D34">
            <v>0</v>
          </cell>
          <cell r="E34">
            <v>5.9200000000000003E-2</v>
          </cell>
          <cell r="F34">
            <v>-1.35E-2</v>
          </cell>
          <cell r="G34">
            <v>0.26819999999999999</v>
          </cell>
        </row>
        <row r="35">
          <cell r="A35" t="str">
            <v>95-010 AA</v>
          </cell>
          <cell r="B35">
            <v>35765</v>
          </cell>
          <cell r="C35">
            <v>0.2631</v>
          </cell>
          <cell r="D35">
            <v>0</v>
          </cell>
          <cell r="E35">
            <v>5.9200000000000003E-2</v>
          </cell>
          <cell r="F35">
            <v>-1.35E-2</v>
          </cell>
          <cell r="G35">
            <v>0.30880000000000002</v>
          </cell>
        </row>
        <row r="36">
          <cell r="A36" t="str">
            <v>95-010 BB</v>
          </cell>
          <cell r="B36">
            <v>35796</v>
          </cell>
          <cell r="C36">
            <v>0.2631</v>
          </cell>
          <cell r="D36">
            <v>0</v>
          </cell>
          <cell r="E36">
            <v>5.9200000000000003E-2</v>
          </cell>
          <cell r="F36">
            <v>-1.35E-2</v>
          </cell>
          <cell r="G36">
            <v>0.30880000000000002</v>
          </cell>
        </row>
        <row r="37">
          <cell r="A37" t="str">
            <v>95-010 CC</v>
          </cell>
          <cell r="B37">
            <v>35827</v>
          </cell>
          <cell r="C37">
            <v>0.2631</v>
          </cell>
          <cell r="D37">
            <v>0</v>
          </cell>
          <cell r="E37">
            <v>5.9200000000000003E-2</v>
          </cell>
          <cell r="F37">
            <v>-1.35E-2</v>
          </cell>
          <cell r="G37">
            <v>0.30880000000000002</v>
          </cell>
        </row>
        <row r="38">
          <cell r="A38" t="str">
            <v>95-010 DD</v>
          </cell>
          <cell r="B38">
            <v>35855</v>
          </cell>
          <cell r="C38">
            <v>0.23119999999999999</v>
          </cell>
          <cell r="D38">
            <v>0</v>
          </cell>
          <cell r="E38">
            <v>3.09E-2</v>
          </cell>
          <cell r="F38">
            <v>-1.35E-2</v>
          </cell>
          <cell r="G38">
            <v>0.24859999999999999</v>
          </cell>
        </row>
        <row r="39">
          <cell r="A39" t="str">
            <v>95-010 EE</v>
          </cell>
          <cell r="B39">
            <v>35886</v>
          </cell>
          <cell r="C39">
            <v>0.21690000000000001</v>
          </cell>
          <cell r="D39">
            <v>0</v>
          </cell>
          <cell r="E39">
            <v>1.8599999999999998E-2</v>
          </cell>
          <cell r="F39">
            <v>-1.35E-2</v>
          </cell>
          <cell r="G39">
            <v>0.222</v>
          </cell>
        </row>
        <row r="40">
          <cell r="A40" t="str">
            <v>95-010 FF</v>
          </cell>
          <cell r="B40">
            <v>35916</v>
          </cell>
          <cell r="C40">
            <v>0.21690000000000001</v>
          </cell>
          <cell r="D40">
            <v>0</v>
          </cell>
          <cell r="E40">
            <v>1.8599999999999998E-2</v>
          </cell>
          <cell r="F40">
            <v>-1.35E-2</v>
          </cell>
          <cell r="G40">
            <v>0.222</v>
          </cell>
        </row>
        <row r="41">
          <cell r="A41" t="str">
            <v>95-010 GG</v>
          </cell>
          <cell r="B41">
            <v>35947</v>
          </cell>
          <cell r="C41">
            <v>0.21690000000000001</v>
          </cell>
          <cell r="D41">
            <v>0</v>
          </cell>
          <cell r="E41">
            <v>1.8599999999999998E-2</v>
          </cell>
          <cell r="F41">
            <v>0</v>
          </cell>
          <cell r="G41">
            <v>0.23550000000000001</v>
          </cell>
        </row>
        <row r="42">
          <cell r="A42" t="str">
            <v>95-010 HH</v>
          </cell>
          <cell r="B42">
            <v>35977</v>
          </cell>
          <cell r="C42">
            <v>0.21690000000000001</v>
          </cell>
          <cell r="D42">
            <v>0</v>
          </cell>
          <cell r="E42">
            <v>1.8599999999999998E-2</v>
          </cell>
          <cell r="F42">
            <v>-8.0000000000000004E-4</v>
          </cell>
          <cell r="G42">
            <v>0.23470000000000002</v>
          </cell>
        </row>
        <row r="43">
          <cell r="A43" t="str">
            <v>95-010 II</v>
          </cell>
          <cell r="B43">
            <v>36008</v>
          </cell>
          <cell r="C43">
            <v>0.21690000000000001</v>
          </cell>
          <cell r="D43">
            <v>0</v>
          </cell>
          <cell r="E43">
            <v>1.8599999999999998E-2</v>
          </cell>
          <cell r="F43">
            <v>-8.0000000000000004E-4</v>
          </cell>
          <cell r="G43">
            <v>0.23470000000000002</v>
          </cell>
        </row>
        <row r="44">
          <cell r="A44" t="str">
            <v>95-010 JJ</v>
          </cell>
          <cell r="B44">
            <v>36039</v>
          </cell>
          <cell r="C44">
            <v>0.21690000000000001</v>
          </cell>
          <cell r="D44">
            <v>0</v>
          </cell>
          <cell r="E44">
            <v>1.8599999999999998E-2</v>
          </cell>
          <cell r="F44">
            <v>-8.0000000000000004E-4</v>
          </cell>
          <cell r="G44">
            <v>0.23470000000000002</v>
          </cell>
        </row>
        <row r="45">
          <cell r="A45" t="str">
            <v>95-010 KK</v>
          </cell>
          <cell r="B45">
            <v>36069</v>
          </cell>
          <cell r="C45">
            <v>0.21690000000000001</v>
          </cell>
          <cell r="D45">
            <v>0</v>
          </cell>
          <cell r="E45">
            <v>1.8599999999999998E-2</v>
          </cell>
          <cell r="F45">
            <v>-8.0000000000000004E-4</v>
          </cell>
          <cell r="G45">
            <v>0.23470000000000002</v>
          </cell>
        </row>
        <row r="46">
          <cell r="A46" t="str">
            <v>95-010 LL</v>
          </cell>
          <cell r="B46">
            <v>36100</v>
          </cell>
          <cell r="C46">
            <v>0.19939999999999999</v>
          </cell>
          <cell r="D46">
            <v>0</v>
          </cell>
          <cell r="E46">
            <v>1.8599999999999998E-2</v>
          </cell>
          <cell r="F46">
            <v>-8.0000000000000004E-4</v>
          </cell>
          <cell r="G46">
            <v>0.2172</v>
          </cell>
        </row>
        <row r="47">
          <cell r="A47" t="str">
            <v>95-010 MM</v>
          </cell>
          <cell r="B47">
            <v>36130</v>
          </cell>
          <cell r="C47">
            <v>0.19939999999999999</v>
          </cell>
          <cell r="D47">
            <v>0</v>
          </cell>
          <cell r="E47">
            <v>1.8599999999999998E-2</v>
          </cell>
          <cell r="F47">
            <v>-8.0000000000000004E-4</v>
          </cell>
          <cell r="G47">
            <v>0.2172</v>
          </cell>
        </row>
        <row r="48">
          <cell r="A48" t="str">
            <v>95-010 NN</v>
          </cell>
          <cell r="B48">
            <v>36161</v>
          </cell>
          <cell r="C48">
            <v>0.19939999999999999</v>
          </cell>
          <cell r="D48">
            <v>0</v>
          </cell>
          <cell r="E48">
            <v>1.8599999999999998E-2</v>
          </cell>
          <cell r="F48">
            <v>-8.0000000000000004E-4</v>
          </cell>
          <cell r="G48">
            <v>0.2172</v>
          </cell>
        </row>
        <row r="49">
          <cell r="A49" t="str">
            <v>95-010 OO</v>
          </cell>
          <cell r="B49">
            <v>36192</v>
          </cell>
          <cell r="C49">
            <v>0.19939999999999999</v>
          </cell>
          <cell r="D49">
            <v>0</v>
          </cell>
          <cell r="E49">
            <v>1.8599999999999998E-2</v>
          </cell>
          <cell r="F49">
            <v>-8.0000000000000004E-4</v>
          </cell>
          <cell r="G49">
            <v>0.2172</v>
          </cell>
        </row>
        <row r="50">
          <cell r="A50" t="str">
            <v>95-010 PP</v>
          </cell>
          <cell r="B50">
            <v>36220</v>
          </cell>
          <cell r="C50">
            <v>0.19939999999999999</v>
          </cell>
          <cell r="D50">
            <v>0</v>
          </cell>
          <cell r="E50">
            <v>1.8599999999999998E-2</v>
          </cell>
          <cell r="F50">
            <v>-8.0000000000000004E-4</v>
          </cell>
          <cell r="G50">
            <v>0.2172</v>
          </cell>
        </row>
        <row r="51">
          <cell r="A51" t="str">
            <v>95-010 QQ</v>
          </cell>
          <cell r="B51">
            <v>36251</v>
          </cell>
          <cell r="C51">
            <v>0.19939999999999999</v>
          </cell>
          <cell r="D51">
            <v>0</v>
          </cell>
          <cell r="E51">
            <v>1.8599999999999998E-2</v>
          </cell>
          <cell r="F51">
            <v>-1.1800000000000001E-2</v>
          </cell>
          <cell r="G51">
            <v>0.20619999999999999</v>
          </cell>
        </row>
        <row r="52">
          <cell r="A52" t="str">
            <v>95-010 RR</v>
          </cell>
          <cell r="B52">
            <v>36281</v>
          </cell>
          <cell r="C52">
            <v>0.19939999999999999</v>
          </cell>
          <cell r="D52">
            <v>0</v>
          </cell>
          <cell r="E52">
            <v>1.8599999999999998E-2</v>
          </cell>
          <cell r="F52">
            <v>-1.1800000000000001E-2</v>
          </cell>
          <cell r="G52">
            <v>0.20619999999999999</v>
          </cell>
        </row>
        <row r="53">
          <cell r="A53" t="str">
            <v>95-010 SS</v>
          </cell>
          <cell r="B53">
            <v>36312</v>
          </cell>
          <cell r="C53">
            <v>0.19939999999999999</v>
          </cell>
          <cell r="D53">
            <v>0</v>
          </cell>
          <cell r="E53">
            <v>1.8599999999999998E-2</v>
          </cell>
          <cell r="F53">
            <v>-1.1800000000000001E-2</v>
          </cell>
          <cell r="G53">
            <v>0.20619999999999999</v>
          </cell>
        </row>
        <row r="54">
          <cell r="A54" t="str">
            <v>95-010 TT</v>
          </cell>
          <cell r="B54">
            <v>36342</v>
          </cell>
          <cell r="C54">
            <v>0.19939999999999999</v>
          </cell>
          <cell r="D54">
            <v>0</v>
          </cell>
          <cell r="E54">
            <v>1.8599999999999998E-2</v>
          </cell>
          <cell r="F54">
            <v>-1.1000000000000001E-2</v>
          </cell>
          <cell r="G54">
            <v>0.20699999999999999</v>
          </cell>
        </row>
        <row r="55">
          <cell r="A55" t="str">
            <v>95-010 UU</v>
          </cell>
          <cell r="B55">
            <v>36373</v>
          </cell>
          <cell r="C55">
            <v>0.19939999999999999</v>
          </cell>
          <cell r="D55">
            <v>0</v>
          </cell>
          <cell r="E55">
            <v>1.8599999999999998E-2</v>
          </cell>
          <cell r="F55">
            <v>-1.1000000000000001E-2</v>
          </cell>
          <cell r="G55">
            <v>0.20699999999999999</v>
          </cell>
        </row>
        <row r="56">
          <cell r="A56" t="str">
            <v>95-010 VV</v>
          </cell>
          <cell r="B56">
            <v>36404</v>
          </cell>
          <cell r="C56">
            <v>0.19939999999999999</v>
          </cell>
          <cell r="D56">
            <v>0</v>
          </cell>
          <cell r="E56">
            <v>1.8599999999999998E-2</v>
          </cell>
          <cell r="F56">
            <v>-1.1000000000000001E-2</v>
          </cell>
          <cell r="G56">
            <v>0.20699999999999999</v>
          </cell>
        </row>
        <row r="57">
          <cell r="A57" t="str">
            <v>95-010 WW</v>
          </cell>
          <cell r="B57">
            <v>36434</v>
          </cell>
          <cell r="C57">
            <v>0.19939999999999999</v>
          </cell>
          <cell r="D57">
            <v>0</v>
          </cell>
          <cell r="E57">
            <v>1.8599999999999998E-2</v>
          </cell>
          <cell r="F57">
            <v>-1.1000000000000001E-2</v>
          </cell>
          <cell r="G57">
            <v>0.20699999999999999</v>
          </cell>
        </row>
        <row r="58">
          <cell r="A58" t="str">
            <v>95-010 XX</v>
          </cell>
          <cell r="B58">
            <v>36465</v>
          </cell>
          <cell r="C58">
            <v>0.20130000000000001</v>
          </cell>
          <cell r="D58">
            <v>0</v>
          </cell>
          <cell r="E58">
            <v>3.0000000000000001E-3</v>
          </cell>
          <cell r="F58">
            <v>-1.1000000000000001E-2</v>
          </cell>
          <cell r="G58">
            <v>0.1933</v>
          </cell>
        </row>
        <row r="59">
          <cell r="A59" t="str">
            <v>95-010 YY</v>
          </cell>
          <cell r="B59">
            <v>36495</v>
          </cell>
          <cell r="C59">
            <v>0.2001</v>
          </cell>
          <cell r="D59">
            <v>0</v>
          </cell>
          <cell r="E59">
            <v>3.0000000000000001E-3</v>
          </cell>
          <cell r="F59">
            <v>-1.1000000000000001E-2</v>
          </cell>
          <cell r="G59">
            <v>0.19209999999999999</v>
          </cell>
        </row>
        <row r="60">
          <cell r="A60" t="str">
            <v>99-070</v>
          </cell>
          <cell r="B60">
            <v>36526</v>
          </cell>
          <cell r="C60">
            <v>0.2001</v>
          </cell>
          <cell r="D60">
            <v>0</v>
          </cell>
          <cell r="E60">
            <v>3.0000000000000001E-3</v>
          </cell>
          <cell r="F60">
            <v>-1.1000000000000001E-2</v>
          </cell>
          <cell r="G60">
            <v>0.19209999999999999</v>
          </cell>
        </row>
        <row r="61">
          <cell r="A61" t="str">
            <v>99-070 A</v>
          </cell>
          <cell r="B61">
            <v>36557</v>
          </cell>
          <cell r="C61">
            <v>0.20100000000000001</v>
          </cell>
          <cell r="D61">
            <v>0</v>
          </cell>
          <cell r="E61">
            <v>3.0000000000000001E-3</v>
          </cell>
          <cell r="F61">
            <v>-1.1000000000000001E-2</v>
          </cell>
          <cell r="G61">
            <v>0.193</v>
          </cell>
        </row>
        <row r="62">
          <cell r="A62" t="str">
            <v>1999-070 B</v>
          </cell>
          <cell r="B62">
            <v>36617</v>
          </cell>
          <cell r="C62">
            <v>0.20100000000000001</v>
          </cell>
          <cell r="D62">
            <v>0</v>
          </cell>
          <cell r="E62">
            <v>3.0000000000000001E-3</v>
          </cell>
          <cell r="F62">
            <v>0</v>
          </cell>
          <cell r="G62">
            <v>0.20400000000000001</v>
          </cell>
        </row>
        <row r="63">
          <cell r="A63" t="str">
            <v>1999-070 C</v>
          </cell>
          <cell r="B63">
            <v>36647</v>
          </cell>
          <cell r="C63">
            <v>0.20100000000000001</v>
          </cell>
          <cell r="D63">
            <v>0</v>
          </cell>
          <cell r="E63">
            <v>3.0000000000000001E-3</v>
          </cell>
          <cell r="F63">
            <v>0</v>
          </cell>
          <cell r="G63">
            <v>0.20400000000000001</v>
          </cell>
        </row>
        <row r="64">
          <cell r="A64" t="str">
            <v>1999-070 D</v>
          </cell>
          <cell r="B64">
            <v>36708</v>
          </cell>
          <cell r="C64">
            <v>0.20100000000000001</v>
          </cell>
          <cell r="D64">
            <v>0</v>
          </cell>
          <cell r="E64">
            <v>3.0000000000000001E-3</v>
          </cell>
          <cell r="F64">
            <v>0</v>
          </cell>
          <cell r="G64">
            <v>0.20400000000000001</v>
          </cell>
        </row>
        <row r="65">
          <cell r="A65" t="str">
            <v>1999-070 E</v>
          </cell>
          <cell r="B65">
            <v>36739</v>
          </cell>
          <cell r="C65">
            <v>0.20100000000000001</v>
          </cell>
          <cell r="D65">
            <v>0</v>
          </cell>
          <cell r="E65">
            <v>3.0000000000000001E-3</v>
          </cell>
          <cell r="F65">
            <v>0</v>
          </cell>
          <cell r="G65">
            <v>0.20400000000000001</v>
          </cell>
        </row>
        <row r="66">
          <cell r="A66" t="str">
            <v>1999-070 F</v>
          </cell>
          <cell r="B66">
            <v>36800</v>
          </cell>
          <cell r="C66">
            <v>0.20100000000000001</v>
          </cell>
          <cell r="D66">
            <v>0</v>
          </cell>
          <cell r="E66">
            <v>3.0000000000000001E-3</v>
          </cell>
          <cell r="F66">
            <v>0</v>
          </cell>
          <cell r="G66">
            <v>0.20400000000000001</v>
          </cell>
        </row>
        <row r="67">
          <cell r="A67" t="str">
            <v>1999-070 G</v>
          </cell>
          <cell r="B67">
            <v>36831</v>
          </cell>
          <cell r="C67">
            <v>0.18820000000000001</v>
          </cell>
          <cell r="D67">
            <v>0</v>
          </cell>
          <cell r="E67">
            <v>0</v>
          </cell>
          <cell r="F67">
            <v>0</v>
          </cell>
          <cell r="G67">
            <v>0.18820000000000001</v>
          </cell>
        </row>
        <row r="68">
          <cell r="A68" t="str">
            <v>1999-070 H</v>
          </cell>
          <cell r="B68">
            <v>36923</v>
          </cell>
          <cell r="C68">
            <v>0.24249999999999999</v>
          </cell>
          <cell r="D68">
            <v>0</v>
          </cell>
          <cell r="E68">
            <v>0</v>
          </cell>
          <cell r="F68">
            <v>0</v>
          </cell>
          <cell r="G68">
            <v>0.24249999999999999</v>
          </cell>
        </row>
        <row r="69">
          <cell r="A69" t="str">
            <v>1999-070 I</v>
          </cell>
          <cell r="B69">
            <v>36951</v>
          </cell>
          <cell r="C69">
            <v>0.24249999999999999</v>
          </cell>
          <cell r="D69">
            <v>0</v>
          </cell>
          <cell r="E69">
            <v>0</v>
          </cell>
          <cell r="F69">
            <v>0</v>
          </cell>
          <cell r="G69">
            <v>0.24249999999999999</v>
          </cell>
        </row>
        <row r="70">
          <cell r="A70" t="str">
            <v>1999-070 J</v>
          </cell>
          <cell r="B70">
            <v>36982</v>
          </cell>
          <cell r="C70">
            <v>0.24249999999999999</v>
          </cell>
          <cell r="D70">
            <v>0</v>
          </cell>
          <cell r="E70">
            <v>0</v>
          </cell>
          <cell r="F70">
            <v>0</v>
          </cell>
          <cell r="G70">
            <v>0.24249999999999999</v>
          </cell>
        </row>
        <row r="71">
          <cell r="A71" t="str">
            <v>1999-070 K</v>
          </cell>
          <cell r="B71">
            <v>37012</v>
          </cell>
          <cell r="C71">
            <v>0.21010000000000001</v>
          </cell>
          <cell r="D71">
            <v>0</v>
          </cell>
          <cell r="E71">
            <v>0</v>
          </cell>
          <cell r="F71">
            <v>0</v>
          </cell>
          <cell r="G71">
            <v>0.21010000000000001</v>
          </cell>
        </row>
        <row r="72">
          <cell r="A72" t="str">
            <v>1999-070 L</v>
          </cell>
          <cell r="B72">
            <v>37043</v>
          </cell>
          <cell r="C72">
            <v>0.21010000000000001</v>
          </cell>
          <cell r="D72">
            <v>0</v>
          </cell>
          <cell r="E72">
            <v>0</v>
          </cell>
          <cell r="F72">
            <v>0</v>
          </cell>
          <cell r="G72">
            <v>0.21010000000000001</v>
          </cell>
        </row>
        <row r="73">
          <cell r="A73" t="str">
            <v>1999-070 M</v>
          </cell>
          <cell r="B73">
            <v>37073</v>
          </cell>
          <cell r="C73">
            <v>0.21010000000000001</v>
          </cell>
          <cell r="D73">
            <v>0</v>
          </cell>
          <cell r="E73">
            <v>0</v>
          </cell>
          <cell r="F73">
            <v>0</v>
          </cell>
          <cell r="G73">
            <v>0.21010000000000001</v>
          </cell>
        </row>
        <row r="74">
          <cell r="A74" t="str">
            <v>1999-070 N</v>
          </cell>
          <cell r="B74">
            <v>37104</v>
          </cell>
          <cell r="C74">
            <v>0.21010000000000001</v>
          </cell>
          <cell r="D74">
            <v>0</v>
          </cell>
          <cell r="E74">
            <v>0</v>
          </cell>
          <cell r="F74">
            <v>0</v>
          </cell>
          <cell r="G74">
            <v>0.21010000000000001</v>
          </cell>
        </row>
        <row r="75">
          <cell r="A75" t="str">
            <v>1999-070 O</v>
          </cell>
          <cell r="B75">
            <v>37196</v>
          </cell>
          <cell r="C75">
            <v>0.21010000000000001</v>
          </cell>
          <cell r="D75">
            <v>0</v>
          </cell>
          <cell r="E75">
            <v>0</v>
          </cell>
          <cell r="F75">
            <v>0</v>
          </cell>
          <cell r="G75">
            <v>0.21010000000000001</v>
          </cell>
        </row>
        <row r="76">
          <cell r="A76" t="str">
            <v>1999-070 P</v>
          </cell>
          <cell r="B76">
            <v>37288</v>
          </cell>
          <cell r="C76">
            <v>0.21010000000000001</v>
          </cell>
          <cell r="D76">
            <v>0</v>
          </cell>
          <cell r="E76">
            <v>0</v>
          </cell>
          <cell r="F76">
            <v>0</v>
          </cell>
          <cell r="G76">
            <v>0.21010000000000001</v>
          </cell>
        </row>
        <row r="77">
          <cell r="A77" t="str">
            <v>2002-00113</v>
          </cell>
          <cell r="B77">
            <v>37377</v>
          </cell>
          <cell r="C77">
            <v>0.21010000000000001</v>
          </cell>
          <cell r="D77">
            <v>0</v>
          </cell>
          <cell r="E77">
            <v>0</v>
          </cell>
          <cell r="F77">
            <v>0</v>
          </cell>
          <cell r="G77">
            <v>0.21010000000000001</v>
          </cell>
        </row>
        <row r="78">
          <cell r="A78" t="str">
            <v>2002-00251</v>
          </cell>
          <cell r="B78">
            <v>37469</v>
          </cell>
          <cell r="C78">
            <v>0.21010000000000001</v>
          </cell>
          <cell r="D78">
            <v>0</v>
          </cell>
          <cell r="E78">
            <v>0</v>
          </cell>
          <cell r="F78">
            <v>-1.8E-3</v>
          </cell>
          <cell r="G78">
            <v>0.20830000000000001</v>
          </cell>
        </row>
        <row r="79">
          <cell r="A79" t="str">
            <v>2002-00359</v>
          </cell>
          <cell r="B79">
            <v>37561</v>
          </cell>
          <cell r="C79">
            <v>0.19040000000000001</v>
          </cell>
          <cell r="D79">
            <v>0</v>
          </cell>
          <cell r="E79">
            <v>0</v>
          </cell>
          <cell r="F79">
            <v>-3.1099999999999999E-2</v>
          </cell>
          <cell r="G79">
            <v>0.15930000000000002</v>
          </cell>
        </row>
        <row r="80">
          <cell r="A80" t="str">
            <v>2003-00002</v>
          </cell>
          <cell r="B80">
            <v>37653</v>
          </cell>
          <cell r="C80">
            <v>0.19040000000000001</v>
          </cell>
          <cell r="D80">
            <v>0</v>
          </cell>
          <cell r="E80">
            <v>0</v>
          </cell>
          <cell r="F80">
            <v>-3.1099999999999999E-2</v>
          </cell>
          <cell r="G80">
            <v>0.15930000000000002</v>
          </cell>
        </row>
        <row r="81">
          <cell r="A81" t="str">
            <v>2003-00083</v>
          </cell>
          <cell r="B81">
            <v>37713</v>
          </cell>
          <cell r="C81">
            <v>0.19040000000000001</v>
          </cell>
          <cell r="D81">
            <v>0</v>
          </cell>
          <cell r="E81">
            <v>0</v>
          </cell>
          <cell r="F81">
            <v>-3.1099999999999999E-2</v>
          </cell>
          <cell r="G81">
            <v>0.15930000000000002</v>
          </cell>
        </row>
        <row r="82">
          <cell r="A82" t="str">
            <v>2003-00126</v>
          </cell>
          <cell r="B82">
            <v>37742</v>
          </cell>
          <cell r="C82">
            <v>0.19040000000000001</v>
          </cell>
          <cell r="D82">
            <v>0</v>
          </cell>
          <cell r="E82">
            <v>0</v>
          </cell>
          <cell r="F82">
            <v>-3.1099999999999999E-2</v>
          </cell>
          <cell r="G82">
            <v>0.15930000000000002</v>
          </cell>
        </row>
        <row r="83">
          <cell r="A83" t="str">
            <v>2003-00258</v>
          </cell>
          <cell r="B83">
            <v>37834</v>
          </cell>
          <cell r="C83">
            <v>0.18709999999999999</v>
          </cell>
          <cell r="D83">
            <v>0</v>
          </cell>
          <cell r="E83">
            <v>0</v>
          </cell>
          <cell r="F83">
            <v>-2.93E-2</v>
          </cell>
          <cell r="G83">
            <v>0.1578</v>
          </cell>
        </row>
        <row r="84">
          <cell r="A84" t="str">
            <v>2003-00377</v>
          </cell>
          <cell r="B84">
            <v>37926</v>
          </cell>
          <cell r="C84">
            <v>0.18709999999999999</v>
          </cell>
          <cell r="D84">
            <v>0</v>
          </cell>
          <cell r="E84">
            <v>0</v>
          </cell>
          <cell r="F84">
            <v>-2.93E-2</v>
          </cell>
          <cell r="G84">
            <v>0.1578</v>
          </cell>
        </row>
        <row r="85">
          <cell r="A85" t="str">
            <v>2003-00504</v>
          </cell>
          <cell r="B85">
            <v>38018</v>
          </cell>
          <cell r="C85">
            <v>0.18709999999999999</v>
          </cell>
          <cell r="D85">
            <v>0</v>
          </cell>
          <cell r="E85">
            <v>0</v>
          </cell>
          <cell r="F85">
            <v>0</v>
          </cell>
          <cell r="G85">
            <v>0.18709999999999999</v>
          </cell>
        </row>
        <row r="86">
          <cell r="A86" t="str">
            <v>2004-00122</v>
          </cell>
          <cell r="B86">
            <v>38108</v>
          </cell>
          <cell r="C86">
            <v>0.18709999999999999</v>
          </cell>
          <cell r="D86">
            <v>0</v>
          </cell>
          <cell r="E86">
            <v>0</v>
          </cell>
          <cell r="F86">
            <v>0</v>
          </cell>
          <cell r="G86">
            <v>0.18709999999999999</v>
          </cell>
        </row>
        <row r="87">
          <cell r="A87" t="str">
            <v>2004-00269</v>
          </cell>
          <cell r="B87">
            <v>38200</v>
          </cell>
          <cell r="C87">
            <v>0.18709999999999999</v>
          </cell>
          <cell r="D87">
            <v>0</v>
          </cell>
          <cell r="E87">
            <v>0</v>
          </cell>
          <cell r="F87">
            <v>0</v>
          </cell>
          <cell r="G87">
            <v>0.18709999999999999</v>
          </cell>
        </row>
        <row r="88">
          <cell r="A88" t="str">
            <v>2004-00398</v>
          </cell>
          <cell r="B88">
            <v>38292</v>
          </cell>
          <cell r="C88">
            <v>0.18640000000000001</v>
          </cell>
          <cell r="D88">
            <v>0</v>
          </cell>
          <cell r="E88">
            <v>0</v>
          </cell>
          <cell r="F88">
            <v>0</v>
          </cell>
          <cell r="G88">
            <v>0.18640000000000001</v>
          </cell>
        </row>
        <row r="89">
          <cell r="A89" t="str">
            <v>2005-00013</v>
          </cell>
          <cell r="B89">
            <v>38384</v>
          </cell>
          <cell r="C89">
            <v>0.18640000000000001</v>
          </cell>
          <cell r="D89">
            <v>0</v>
          </cell>
          <cell r="E89">
            <v>0</v>
          </cell>
          <cell r="F89">
            <v>0</v>
          </cell>
          <cell r="G89">
            <v>0.18640000000000001</v>
          </cell>
        </row>
        <row r="90">
          <cell r="A90" t="str">
            <v>2005-00139</v>
          </cell>
          <cell r="B90">
            <v>38473</v>
          </cell>
          <cell r="C90">
            <v>0.18640000000000001</v>
          </cell>
          <cell r="D90">
            <v>0</v>
          </cell>
          <cell r="E90">
            <v>0</v>
          </cell>
          <cell r="F90">
            <v>0</v>
          </cell>
          <cell r="G90">
            <v>0.18640000000000001</v>
          </cell>
        </row>
        <row r="91">
          <cell r="A91" t="str">
            <v>2005-00271</v>
          </cell>
          <cell r="B91">
            <v>38565</v>
          </cell>
          <cell r="C91">
            <v>0.18640000000000001</v>
          </cell>
          <cell r="D91">
            <v>0</v>
          </cell>
          <cell r="E91">
            <v>0</v>
          </cell>
          <cell r="F91">
            <v>0</v>
          </cell>
          <cell r="G91">
            <v>0.18640000000000001</v>
          </cell>
        </row>
        <row r="92">
          <cell r="A92" t="str">
            <v>2005-00354</v>
          </cell>
          <cell r="B92">
            <v>38626</v>
          </cell>
          <cell r="C92">
            <v>0.18640000000000001</v>
          </cell>
          <cell r="D92">
            <v>0</v>
          </cell>
          <cell r="E92">
            <v>0</v>
          </cell>
          <cell r="F92">
            <v>0</v>
          </cell>
          <cell r="G92">
            <v>0.18640000000000001</v>
          </cell>
        </row>
        <row r="93">
          <cell r="A93" t="str">
            <v>2005-00399</v>
          </cell>
          <cell r="B93">
            <v>38657</v>
          </cell>
          <cell r="C93">
            <v>0.18640000000000001</v>
          </cell>
          <cell r="D93">
            <v>0</v>
          </cell>
          <cell r="E93">
            <v>0</v>
          </cell>
          <cell r="F93">
            <v>0</v>
          </cell>
          <cell r="G93">
            <v>0.18640000000000001</v>
          </cell>
        </row>
        <row r="94">
          <cell r="A94" t="str">
            <v>2005-00552</v>
          </cell>
          <cell r="B94">
            <v>38749</v>
          </cell>
          <cell r="C94">
            <v>0.2195</v>
          </cell>
          <cell r="D94">
            <v>0</v>
          </cell>
          <cell r="E94">
            <v>0</v>
          </cell>
          <cell r="F94">
            <v>0</v>
          </cell>
          <cell r="G94">
            <v>0.2195</v>
          </cell>
        </row>
        <row r="95">
          <cell r="A95" t="str">
            <v>2006-00135</v>
          </cell>
          <cell r="B95">
            <v>38838</v>
          </cell>
          <cell r="C95">
            <v>0.18390000000000001</v>
          </cell>
          <cell r="D95">
            <v>0</v>
          </cell>
          <cell r="E95">
            <v>0</v>
          </cell>
          <cell r="F95">
            <v>0</v>
          </cell>
          <cell r="G95">
            <v>0.18390000000000001</v>
          </cell>
        </row>
        <row r="96">
          <cell r="A96" t="str">
            <v>2006-00324</v>
          </cell>
          <cell r="B96">
            <v>38930</v>
          </cell>
          <cell r="C96">
            <v>0.18390000000000001</v>
          </cell>
          <cell r="D96">
            <v>0</v>
          </cell>
          <cell r="E96">
            <v>0</v>
          </cell>
          <cell r="F96">
            <v>0</v>
          </cell>
          <cell r="G96">
            <v>0.18390000000000001</v>
          </cell>
        </row>
        <row r="97">
          <cell r="A97" t="str">
            <v>2006-00428</v>
          </cell>
          <cell r="B97">
            <v>39022</v>
          </cell>
          <cell r="C97">
            <v>0.18390000000000001</v>
          </cell>
          <cell r="D97">
            <v>0</v>
          </cell>
          <cell r="E97">
            <v>0</v>
          </cell>
          <cell r="F97">
            <v>0</v>
          </cell>
          <cell r="G97">
            <v>0.18390000000000001</v>
          </cell>
        </row>
      </sheetData>
      <sheetData sheetId="46">
        <row r="7">
          <cell r="A7" t="str">
            <v>Case No.</v>
          </cell>
          <cell r="B7" t="str">
            <v>Effective</v>
          </cell>
          <cell r="C7" t="str">
            <v>TOP</v>
          </cell>
          <cell r="D7" t="str">
            <v>RF</v>
          </cell>
          <cell r="E7" t="str">
            <v>Non-Com</v>
          </cell>
        </row>
        <row r="8">
          <cell r="A8" t="str">
            <v>95-010</v>
          </cell>
          <cell r="B8">
            <v>34943</v>
          </cell>
          <cell r="C8">
            <v>8.2000000000000007E-3</v>
          </cell>
          <cell r="D8">
            <v>-1.5300000000000001E-2</v>
          </cell>
          <cell r="E8">
            <v>-7.1000000000000004E-3</v>
          </cell>
        </row>
        <row r="9">
          <cell r="A9" t="str">
            <v>95-010 A</v>
          </cell>
          <cell r="B9">
            <v>34999</v>
          </cell>
          <cell r="C9">
            <v>8.2000000000000007E-3</v>
          </cell>
          <cell r="D9">
            <v>-1.5300000000000001E-2</v>
          </cell>
          <cell r="E9">
            <v>-7.1000000000000004E-3</v>
          </cell>
        </row>
        <row r="10">
          <cell r="A10" t="str">
            <v>95-010 B</v>
          </cell>
          <cell r="B10">
            <v>35004</v>
          </cell>
          <cell r="C10">
            <v>8.2000000000000007E-3</v>
          </cell>
          <cell r="D10">
            <v>0</v>
          </cell>
          <cell r="E10">
            <v>8.2000000000000007E-3</v>
          </cell>
        </row>
        <row r="11">
          <cell r="A11" t="str">
            <v>95-010 C</v>
          </cell>
          <cell r="B11">
            <v>35034</v>
          </cell>
          <cell r="C11">
            <v>8.2000000000000007E-3</v>
          </cell>
          <cell r="D11">
            <v>0</v>
          </cell>
          <cell r="E11">
            <v>8.2000000000000007E-3</v>
          </cell>
        </row>
        <row r="12">
          <cell r="A12" t="str">
            <v>95-010 D</v>
          </cell>
          <cell r="B12">
            <v>35065</v>
          </cell>
          <cell r="C12">
            <v>8.2000000000000007E-3</v>
          </cell>
          <cell r="D12">
            <v>0</v>
          </cell>
          <cell r="E12">
            <v>8.2000000000000007E-3</v>
          </cell>
        </row>
        <row r="13">
          <cell r="A13" t="str">
            <v>95-010 E</v>
          </cell>
          <cell r="B13">
            <v>35096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95-010 F</v>
          </cell>
          <cell r="B14">
            <v>35125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95-010 G</v>
          </cell>
          <cell r="B15">
            <v>35156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95-010 H</v>
          </cell>
          <cell r="B16">
            <v>35186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95-010 I</v>
          </cell>
          <cell r="B17">
            <v>35217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95-010 J</v>
          </cell>
          <cell r="B18">
            <v>35247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95-010 K</v>
          </cell>
          <cell r="B19">
            <v>35278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95-010 L</v>
          </cell>
          <cell r="B20">
            <v>35309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95-010 M</v>
          </cell>
          <cell r="B21">
            <v>35339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95-010 N</v>
          </cell>
          <cell r="B22">
            <v>35370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95-010 O</v>
          </cell>
          <cell r="B23">
            <v>35400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95-010 P</v>
          </cell>
          <cell r="B24">
            <v>35431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95-010 Q</v>
          </cell>
          <cell r="B25">
            <v>35462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95-010 R</v>
          </cell>
          <cell r="B26">
            <v>35490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95-010 S</v>
          </cell>
          <cell r="B27">
            <v>35521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95-010 T</v>
          </cell>
          <cell r="B28">
            <v>35551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95-010 U</v>
          </cell>
          <cell r="B29">
            <v>35582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95-010 V</v>
          </cell>
          <cell r="B30">
            <v>35612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95-010 W</v>
          </cell>
          <cell r="B31">
            <v>35643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95-010 X</v>
          </cell>
          <cell r="B32">
            <v>35674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95-010 Y</v>
          </cell>
          <cell r="B33">
            <v>35704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95-010 Z</v>
          </cell>
          <cell r="B34">
            <v>35735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95-010 AA</v>
          </cell>
          <cell r="B35">
            <v>35765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95-010 BB</v>
          </cell>
          <cell r="B36">
            <v>35796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95-010 CC</v>
          </cell>
          <cell r="B37">
            <v>35827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95-010 DD</v>
          </cell>
          <cell r="B38">
            <v>35855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95-010 EE</v>
          </cell>
          <cell r="B39">
            <v>35886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95-010 FF</v>
          </cell>
          <cell r="B40">
            <v>35916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95-010 GG</v>
          </cell>
          <cell r="B41">
            <v>35947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95-010 HH</v>
          </cell>
          <cell r="B42">
            <v>35977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95-010 II</v>
          </cell>
          <cell r="B43">
            <v>36008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95-010 JJ</v>
          </cell>
          <cell r="B44">
            <v>36039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95-010 KK</v>
          </cell>
          <cell r="B45">
            <v>36069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95-010 LL</v>
          </cell>
          <cell r="B46">
            <v>36100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95-010 MM</v>
          </cell>
          <cell r="B47">
            <v>36130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95-010 NN</v>
          </cell>
          <cell r="B48">
            <v>36161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95-010 OO</v>
          </cell>
          <cell r="B49">
            <v>36192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95-010 PP</v>
          </cell>
          <cell r="B50">
            <v>36220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95-010 QQ</v>
          </cell>
          <cell r="B51">
            <v>36251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95-010 RR</v>
          </cell>
          <cell r="B52">
            <v>36281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95-010 SS</v>
          </cell>
          <cell r="B53">
            <v>36312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95-010 TT</v>
          </cell>
          <cell r="B54">
            <v>36342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95-010 UU</v>
          </cell>
          <cell r="B55">
            <v>36373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95-010 VV</v>
          </cell>
          <cell r="B56">
            <v>36404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95-010 WW</v>
          </cell>
          <cell r="B57">
            <v>36434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95-010 XX</v>
          </cell>
          <cell r="B58">
            <v>36465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95-010 YY</v>
          </cell>
          <cell r="B59">
            <v>36495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99-070</v>
          </cell>
          <cell r="B60">
            <v>36526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99-070 A</v>
          </cell>
          <cell r="B61">
            <v>36557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1999-070 B</v>
          </cell>
          <cell r="B62">
            <v>36617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1999-070 C</v>
          </cell>
          <cell r="B63">
            <v>36647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1999-070 D</v>
          </cell>
          <cell r="B64">
            <v>36708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1999-070 E</v>
          </cell>
          <cell r="B65">
            <v>36739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1999-070 F</v>
          </cell>
          <cell r="B66">
            <v>36800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1999-070 G</v>
          </cell>
          <cell r="B67">
            <v>36831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1999-070 H</v>
          </cell>
          <cell r="B68">
            <v>36923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1999-070 I</v>
          </cell>
          <cell r="B69">
            <v>36951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1999-070 J</v>
          </cell>
          <cell r="B70">
            <v>36982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1999-070 K</v>
          </cell>
          <cell r="B71">
            <v>37012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1999-070 L</v>
          </cell>
          <cell r="B72">
            <v>37043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1999-070 M</v>
          </cell>
          <cell r="B73">
            <v>37073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1999-070 N</v>
          </cell>
          <cell r="B74">
            <v>37104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1999-070 O</v>
          </cell>
          <cell r="B75">
            <v>37196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1999-070 P</v>
          </cell>
          <cell r="B76">
            <v>37288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2002-00113</v>
          </cell>
          <cell r="B77">
            <v>37377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2002-00251</v>
          </cell>
          <cell r="B78">
            <v>37469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2002-00359</v>
          </cell>
          <cell r="B79">
            <v>37561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2003-00002</v>
          </cell>
          <cell r="B80">
            <v>37653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2003-00083</v>
          </cell>
          <cell r="B81">
            <v>37713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2003-00126</v>
          </cell>
          <cell r="B82" t="str">
            <v>05/01/03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2003-00258</v>
          </cell>
          <cell r="B83">
            <v>37834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2003-00377</v>
          </cell>
          <cell r="B84">
            <v>37926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2003-00504</v>
          </cell>
          <cell r="B85">
            <v>38018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2004-00122</v>
          </cell>
          <cell r="B86">
            <v>38108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2004-00269</v>
          </cell>
          <cell r="B87">
            <v>38200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2004-00398</v>
          </cell>
          <cell r="B88">
            <v>38384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2005-00013</v>
          </cell>
          <cell r="B89">
            <v>38384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2005-00139</v>
          </cell>
          <cell r="B90">
            <v>38473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2005-00271</v>
          </cell>
          <cell r="B91">
            <v>38565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2005-00354</v>
          </cell>
          <cell r="B92">
            <v>38626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2005-00399</v>
          </cell>
          <cell r="B93">
            <v>38657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2005-00552</v>
          </cell>
          <cell r="B94">
            <v>38749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2006-00135</v>
          </cell>
          <cell r="B95">
            <v>38838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2006-00324</v>
          </cell>
          <cell r="B96">
            <v>38838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2006-00428</v>
          </cell>
          <cell r="B97">
            <v>39022</v>
          </cell>
          <cell r="C97">
            <v>0</v>
          </cell>
          <cell r="D97">
            <v>0</v>
          </cell>
          <cell r="E97">
            <v>0</v>
          </cell>
        </row>
      </sheetData>
      <sheetData sheetId="47"/>
      <sheetData sheetId="48">
        <row r="8">
          <cell r="A8" t="str">
            <v>92-558 J</v>
          </cell>
          <cell r="B8">
            <v>34639</v>
          </cell>
          <cell r="C8">
            <v>-4.9500000000000002E-2</v>
          </cell>
          <cell r="D8">
            <v>-4.9500000000000002E-2</v>
          </cell>
          <cell r="E8">
            <v>-1.5300000000000001E-2</v>
          </cell>
          <cell r="K8" t="str">
            <v>92-558 J</v>
          </cell>
        </row>
        <row r="9">
          <cell r="A9" t="str">
            <v>92-558 K</v>
          </cell>
          <cell r="B9">
            <v>34669</v>
          </cell>
          <cell r="C9">
            <v>0</v>
          </cell>
          <cell r="D9">
            <v>0</v>
          </cell>
          <cell r="E9">
            <v>0</v>
          </cell>
          <cell r="K9" t="str">
            <v>92-558 K</v>
          </cell>
        </row>
        <row r="10">
          <cell r="A10" t="str">
            <v>92-558 L</v>
          </cell>
          <cell r="B10">
            <v>34700</v>
          </cell>
          <cell r="C10">
            <v>0</v>
          </cell>
          <cell r="D10">
            <v>0</v>
          </cell>
          <cell r="E10">
            <v>0</v>
          </cell>
          <cell r="K10" t="str">
            <v>92-558 L</v>
          </cell>
        </row>
        <row r="11">
          <cell r="A11" t="str">
            <v>92-558 M</v>
          </cell>
          <cell r="B11">
            <v>34731</v>
          </cell>
          <cell r="C11">
            <v>-9.11E-2</v>
          </cell>
          <cell r="D11">
            <v>-9.11E-2</v>
          </cell>
          <cell r="E11">
            <v>-3.6299999999999999E-2</v>
          </cell>
          <cell r="K11" t="str">
            <v>92-558 M</v>
          </cell>
        </row>
        <row r="12">
          <cell r="A12" t="str">
            <v>92-558 N</v>
          </cell>
          <cell r="B12">
            <v>34759</v>
          </cell>
          <cell r="C12">
            <v>0</v>
          </cell>
          <cell r="D12">
            <v>0</v>
          </cell>
          <cell r="E12">
            <v>0</v>
          </cell>
          <cell r="K12" t="str">
            <v>92-558 N</v>
          </cell>
        </row>
        <row r="13">
          <cell r="A13" t="str">
            <v>92-558 O</v>
          </cell>
          <cell r="B13">
            <v>34790</v>
          </cell>
          <cell r="C13">
            <v>-3.44E-2</v>
          </cell>
          <cell r="D13">
            <v>-3.44E-2</v>
          </cell>
          <cell r="E13">
            <v>-9.9000000000000008E-3</v>
          </cell>
          <cell r="K13" t="str">
            <v>92-558 O</v>
          </cell>
        </row>
        <row r="14">
          <cell r="A14" t="str">
            <v>92-558 P</v>
          </cell>
          <cell r="B14">
            <v>34820</v>
          </cell>
          <cell r="C14">
            <v>0</v>
          </cell>
          <cell r="D14">
            <v>0</v>
          </cell>
          <cell r="E14">
            <v>0</v>
          </cell>
          <cell r="K14" t="str">
            <v>92-558 P</v>
          </cell>
        </row>
        <row r="15">
          <cell r="A15" t="str">
            <v>92-558 Q</v>
          </cell>
          <cell r="B15">
            <v>34851</v>
          </cell>
          <cell r="C15">
            <v>0</v>
          </cell>
          <cell r="D15">
            <v>0</v>
          </cell>
          <cell r="E15">
            <v>0</v>
          </cell>
          <cell r="K15" t="str">
            <v>92-558 Q</v>
          </cell>
        </row>
        <row r="16">
          <cell r="A16" t="str">
            <v>92-558 R</v>
          </cell>
          <cell r="B16">
            <v>34881</v>
          </cell>
          <cell r="C16">
            <v>-5.5500000000000001E-2</v>
          </cell>
          <cell r="D16">
            <v>-5.5500000000000001E-2</v>
          </cell>
          <cell r="E16">
            <v>-5.5500000000000001E-2</v>
          </cell>
          <cell r="K16" t="str">
            <v>92-558 R</v>
          </cell>
        </row>
        <row r="17">
          <cell r="A17" t="str">
            <v>92-558 S</v>
          </cell>
          <cell r="B17">
            <v>34912</v>
          </cell>
          <cell r="C17">
            <v>0</v>
          </cell>
          <cell r="D17">
            <v>0</v>
          </cell>
          <cell r="E17">
            <v>0</v>
          </cell>
          <cell r="K17" t="str">
            <v>92-558 S</v>
          </cell>
        </row>
        <row r="18">
          <cell r="A18" t="str">
            <v>95-010</v>
          </cell>
          <cell r="B18">
            <v>34943</v>
          </cell>
          <cell r="C18">
            <v>-3.2300000000000002E-2</v>
          </cell>
          <cell r="D18">
            <v>-3.2300000000000002E-2</v>
          </cell>
          <cell r="E18">
            <v>-9.1999999999999998E-3</v>
          </cell>
          <cell r="K18" t="str">
            <v>95-010</v>
          </cell>
        </row>
        <row r="19">
          <cell r="A19" t="str">
            <v>95-010 A</v>
          </cell>
          <cell r="B19">
            <v>34999</v>
          </cell>
          <cell r="C19">
            <v>0</v>
          </cell>
          <cell r="D19">
            <v>0</v>
          </cell>
          <cell r="E19">
            <v>0</v>
          </cell>
          <cell r="G19">
            <v>-0.26279999999999998</v>
          </cell>
          <cell r="H19">
            <v>-0.26279999999999998</v>
          </cell>
          <cell r="I19">
            <v>-0.12619999999999998</v>
          </cell>
          <cell r="K19" t="str">
            <v>95-010 A</v>
          </cell>
        </row>
        <row r="20">
          <cell r="A20" t="str">
            <v>95-010 B</v>
          </cell>
          <cell r="B20">
            <v>35004</v>
          </cell>
          <cell r="C20">
            <v>0</v>
          </cell>
          <cell r="D20">
            <v>0</v>
          </cell>
          <cell r="E20">
            <v>0</v>
          </cell>
          <cell r="G20">
            <v>-0.21329999999999999</v>
          </cell>
          <cell r="H20">
            <v>-0.21329999999999999</v>
          </cell>
          <cell r="I20">
            <v>-0.1109</v>
          </cell>
          <cell r="K20" t="str">
            <v>95-010 B</v>
          </cell>
        </row>
        <row r="21">
          <cell r="A21" t="str">
            <v>95-010 C</v>
          </cell>
          <cell r="B21">
            <v>35034</v>
          </cell>
          <cell r="C21">
            <v>-2.7000000000000001E-3</v>
          </cell>
          <cell r="D21">
            <v>-2.7000000000000001E-3</v>
          </cell>
          <cell r="E21">
            <v>-2.2000000000000001E-3</v>
          </cell>
          <cell r="G21">
            <v>-0.216</v>
          </cell>
          <cell r="H21">
            <v>-0.216</v>
          </cell>
          <cell r="I21">
            <v>-0.11309999999999999</v>
          </cell>
          <cell r="K21" t="str">
            <v>95-010 C</v>
          </cell>
        </row>
        <row r="22">
          <cell r="A22" t="str">
            <v>95-010 D</v>
          </cell>
          <cell r="B22">
            <v>35065</v>
          </cell>
          <cell r="C22">
            <v>0</v>
          </cell>
          <cell r="D22">
            <v>0</v>
          </cell>
          <cell r="E22">
            <v>0</v>
          </cell>
          <cell r="G22">
            <v>-0.216</v>
          </cell>
          <cell r="H22">
            <v>-0.216</v>
          </cell>
          <cell r="I22">
            <v>-0.11309999999999999</v>
          </cell>
          <cell r="K22" t="str">
            <v>95-010 D</v>
          </cell>
        </row>
        <row r="23">
          <cell r="A23" t="str">
            <v>95-010 E</v>
          </cell>
          <cell r="B23">
            <v>35096</v>
          </cell>
          <cell r="C23">
            <v>0</v>
          </cell>
          <cell r="D23">
            <v>0</v>
          </cell>
          <cell r="E23">
            <v>0</v>
          </cell>
          <cell r="G23">
            <v>-0.1249</v>
          </cell>
          <cell r="H23">
            <v>-0.1249</v>
          </cell>
          <cell r="I23">
            <v>-7.6799999999999993E-2</v>
          </cell>
          <cell r="K23" t="str">
            <v>95-010 E</v>
          </cell>
        </row>
        <row r="24">
          <cell r="A24" t="str">
            <v>95-010 F</v>
          </cell>
          <cell r="B24">
            <v>35125</v>
          </cell>
          <cell r="C24">
            <v>0</v>
          </cell>
          <cell r="D24">
            <v>0</v>
          </cell>
          <cell r="E24">
            <v>0</v>
          </cell>
          <cell r="G24">
            <v>-0.1249</v>
          </cell>
          <cell r="H24">
            <v>-0.1249</v>
          </cell>
          <cell r="I24">
            <v>-7.6799999999999993E-2</v>
          </cell>
          <cell r="K24" t="str">
            <v>95-010 F</v>
          </cell>
        </row>
        <row r="25">
          <cell r="A25" t="str">
            <v>95-010 G</v>
          </cell>
          <cell r="B25">
            <v>35156</v>
          </cell>
          <cell r="C25">
            <v>0</v>
          </cell>
          <cell r="D25">
            <v>0</v>
          </cell>
          <cell r="E25">
            <v>0</v>
          </cell>
          <cell r="G25">
            <v>-9.0499999999999997E-2</v>
          </cell>
          <cell r="H25">
            <v>-9.0499999999999997E-2</v>
          </cell>
          <cell r="I25">
            <v>-6.6900000000000001E-2</v>
          </cell>
          <cell r="K25" t="str">
            <v>95-010 G</v>
          </cell>
        </row>
        <row r="26">
          <cell r="A26" t="str">
            <v>95-010 H</v>
          </cell>
          <cell r="B26">
            <v>35186</v>
          </cell>
          <cell r="C26">
            <v>0</v>
          </cell>
          <cell r="D26">
            <v>0</v>
          </cell>
          <cell r="E26">
            <v>0</v>
          </cell>
          <cell r="G26">
            <v>-9.0499999999999997E-2</v>
          </cell>
          <cell r="H26">
            <v>-9.0499999999999997E-2</v>
          </cell>
          <cell r="I26">
            <v>-6.6900000000000001E-2</v>
          </cell>
          <cell r="K26" t="str">
            <v>95-010 H</v>
          </cell>
        </row>
        <row r="27">
          <cell r="A27" t="str">
            <v>95-010 I</v>
          </cell>
          <cell r="B27">
            <v>35217</v>
          </cell>
          <cell r="C27">
            <v>-7.8399999999999997E-2</v>
          </cell>
          <cell r="D27">
            <v>-7.8399999999999997E-2</v>
          </cell>
          <cell r="E27">
            <v>-3.1099999999999999E-2</v>
          </cell>
          <cell r="G27">
            <v>-0.16889999999999999</v>
          </cell>
          <cell r="H27">
            <v>-0.16889999999999999</v>
          </cell>
          <cell r="I27">
            <v>-9.8000000000000004E-2</v>
          </cell>
          <cell r="K27" t="str">
            <v>95-010 I</v>
          </cell>
        </row>
        <row r="28">
          <cell r="A28" t="str">
            <v>95-010 J</v>
          </cell>
          <cell r="B28">
            <v>35247</v>
          </cell>
          <cell r="C28">
            <v>-3.8E-3</v>
          </cell>
          <cell r="D28">
            <v>-3.8E-3</v>
          </cell>
          <cell r="E28">
            <v>-2.0999999999999999E-3</v>
          </cell>
          <cell r="G28">
            <v>-0.1172</v>
          </cell>
          <cell r="H28">
            <v>-0.1172</v>
          </cell>
          <cell r="I28">
            <v>-4.4599999999999994E-2</v>
          </cell>
          <cell r="K28" t="str">
            <v>95-010 J</v>
          </cell>
        </row>
        <row r="29">
          <cell r="A29" t="str">
            <v>95-010 K</v>
          </cell>
          <cell r="B29">
            <v>35278</v>
          </cell>
          <cell r="C29">
            <v>0</v>
          </cell>
          <cell r="D29">
            <v>0</v>
          </cell>
          <cell r="E29">
            <v>0</v>
          </cell>
          <cell r="G29">
            <v>-0.1172</v>
          </cell>
          <cell r="H29">
            <v>-0.1172</v>
          </cell>
          <cell r="I29">
            <v>-4.4599999999999994E-2</v>
          </cell>
          <cell r="K29" t="str">
            <v>95-010 K</v>
          </cell>
        </row>
        <row r="30">
          <cell r="A30" t="str">
            <v>95-010 L</v>
          </cell>
          <cell r="B30">
            <v>35309</v>
          </cell>
          <cell r="C30">
            <v>0</v>
          </cell>
          <cell r="D30">
            <v>0</v>
          </cell>
          <cell r="E30">
            <v>0</v>
          </cell>
          <cell r="G30">
            <v>-8.4899999999999989E-2</v>
          </cell>
          <cell r="H30">
            <v>-8.4899999999999989E-2</v>
          </cell>
          <cell r="I30">
            <v>-3.5399999999999994E-2</v>
          </cell>
          <cell r="K30" t="str">
            <v>95-010 L</v>
          </cell>
        </row>
        <row r="31">
          <cell r="A31" t="str">
            <v>95-010 M</v>
          </cell>
          <cell r="B31">
            <v>35339</v>
          </cell>
          <cell r="C31">
            <v>0</v>
          </cell>
          <cell r="D31">
            <v>0</v>
          </cell>
          <cell r="E31">
            <v>0</v>
          </cell>
          <cell r="G31">
            <v>-8.4899999999999989E-2</v>
          </cell>
          <cell r="H31">
            <v>-8.4899999999999989E-2</v>
          </cell>
          <cell r="I31">
            <v>-3.5399999999999994E-2</v>
          </cell>
          <cell r="K31" t="str">
            <v>95-010 M</v>
          </cell>
        </row>
        <row r="32">
          <cell r="A32" t="str">
            <v>95-010 N</v>
          </cell>
          <cell r="B32">
            <v>35370</v>
          </cell>
          <cell r="C32">
            <v>6.6E-3</v>
          </cell>
          <cell r="D32">
            <v>6.6E-3</v>
          </cell>
          <cell r="E32">
            <v>6.6E-3</v>
          </cell>
          <cell r="G32">
            <v>-7.8299999999999995E-2</v>
          </cell>
          <cell r="H32">
            <v>-7.8299999999999995E-2</v>
          </cell>
          <cell r="I32">
            <v>-2.8799999999999992E-2</v>
          </cell>
          <cell r="K32" t="str">
            <v>95-010 N</v>
          </cell>
        </row>
        <row r="33">
          <cell r="A33" t="str">
            <v>95-010 O</v>
          </cell>
          <cell r="B33">
            <v>35400</v>
          </cell>
          <cell r="C33">
            <v>0</v>
          </cell>
          <cell r="D33">
            <v>0</v>
          </cell>
          <cell r="E33">
            <v>0</v>
          </cell>
          <cell r="G33">
            <v>-7.5600000000000001E-2</v>
          </cell>
          <cell r="H33">
            <v>-7.5600000000000001E-2</v>
          </cell>
          <cell r="I33">
            <v>-2.6599999999999999E-2</v>
          </cell>
          <cell r="K33" t="str">
            <v>95-010 O</v>
          </cell>
        </row>
        <row r="34">
          <cell r="A34" t="str">
            <v>95-010 P</v>
          </cell>
          <cell r="B34">
            <v>35431</v>
          </cell>
          <cell r="C34">
            <v>0</v>
          </cell>
          <cell r="D34">
            <v>0</v>
          </cell>
          <cell r="E34">
            <v>0</v>
          </cell>
          <cell r="G34">
            <v>-7.5600000000000001E-2</v>
          </cell>
          <cell r="H34">
            <v>-7.5600000000000001E-2</v>
          </cell>
          <cell r="I34">
            <v>-2.6599999999999999E-2</v>
          </cell>
          <cell r="K34" t="str">
            <v>95-010 P</v>
          </cell>
        </row>
        <row r="35">
          <cell r="A35" t="str">
            <v>95-010 Q</v>
          </cell>
          <cell r="B35">
            <v>35462</v>
          </cell>
          <cell r="C35">
            <v>0</v>
          </cell>
          <cell r="D35">
            <v>0</v>
          </cell>
          <cell r="E35">
            <v>0</v>
          </cell>
          <cell r="G35">
            <v>-7.5600000000000001E-2</v>
          </cell>
          <cell r="H35">
            <v>-7.5600000000000001E-2</v>
          </cell>
          <cell r="I35">
            <v>-2.6599999999999999E-2</v>
          </cell>
          <cell r="K35" t="str">
            <v>95-010 Q</v>
          </cell>
        </row>
        <row r="36">
          <cell r="A36" t="str">
            <v>95-010 R</v>
          </cell>
          <cell r="B36">
            <v>35490</v>
          </cell>
          <cell r="C36">
            <v>0</v>
          </cell>
          <cell r="D36">
            <v>0</v>
          </cell>
          <cell r="E36">
            <v>0</v>
          </cell>
          <cell r="G36">
            <v>-7.5600000000000001E-2</v>
          </cell>
          <cell r="H36">
            <v>-7.5600000000000001E-2</v>
          </cell>
          <cell r="I36">
            <v>-2.6599999999999999E-2</v>
          </cell>
          <cell r="K36" t="str">
            <v>95-010 R</v>
          </cell>
        </row>
        <row r="37">
          <cell r="A37" t="str">
            <v>95-010 S</v>
          </cell>
          <cell r="B37">
            <v>35521</v>
          </cell>
          <cell r="C37">
            <v>0</v>
          </cell>
          <cell r="D37">
            <v>0</v>
          </cell>
          <cell r="E37">
            <v>0</v>
          </cell>
          <cell r="G37">
            <v>-7.5600000000000001E-2</v>
          </cell>
          <cell r="H37">
            <v>-7.5600000000000001E-2</v>
          </cell>
          <cell r="I37">
            <v>-2.6599999999999999E-2</v>
          </cell>
          <cell r="K37" t="str">
            <v>95-010 S</v>
          </cell>
        </row>
        <row r="38">
          <cell r="A38" t="str">
            <v>95-010 T</v>
          </cell>
          <cell r="B38">
            <v>35551</v>
          </cell>
          <cell r="C38">
            <v>0</v>
          </cell>
          <cell r="D38">
            <v>0</v>
          </cell>
          <cell r="E38">
            <v>0</v>
          </cell>
          <cell r="G38">
            <v>-7.5600000000000001E-2</v>
          </cell>
          <cell r="H38">
            <v>-7.5600000000000001E-2</v>
          </cell>
          <cell r="I38">
            <v>-2.6599999999999999E-2</v>
          </cell>
          <cell r="K38" t="str">
            <v>95-010 T</v>
          </cell>
        </row>
        <row r="39">
          <cell r="A39" t="str">
            <v>95-010 U</v>
          </cell>
          <cell r="B39">
            <v>35582</v>
          </cell>
          <cell r="C39">
            <v>-5.1599999999999993E-2</v>
          </cell>
          <cell r="D39">
            <v>-5.1599999999999993E-2</v>
          </cell>
          <cell r="E39">
            <v>-1.6299999999999999E-2</v>
          </cell>
          <cell r="G39">
            <v>-4.8799999999999996E-2</v>
          </cell>
          <cell r="H39">
            <v>-4.8799999999999996E-2</v>
          </cell>
          <cell r="I39">
            <v>-1.1799999999999998E-2</v>
          </cell>
          <cell r="K39" t="str">
            <v>95-010 U</v>
          </cell>
        </row>
        <row r="40">
          <cell r="A40" t="str">
            <v>95-010 V</v>
          </cell>
          <cell r="B40">
            <v>35612</v>
          </cell>
          <cell r="C40">
            <v>-2.9999999999999997E-4</v>
          </cell>
          <cell r="D40">
            <v>-2.9999999999999997E-4</v>
          </cell>
          <cell r="E40">
            <v>-2.9999999999999997E-4</v>
          </cell>
          <cell r="G40">
            <v>-4.5299999999999993E-2</v>
          </cell>
          <cell r="H40">
            <v>-4.5299999999999993E-2</v>
          </cell>
          <cell r="I40">
            <v>-9.9999999999999985E-3</v>
          </cell>
          <cell r="K40" t="str">
            <v>95-010 V</v>
          </cell>
        </row>
        <row r="41">
          <cell r="A41" t="str">
            <v>95-010 W</v>
          </cell>
          <cell r="B41">
            <v>35643</v>
          </cell>
          <cell r="C41">
            <v>0</v>
          </cell>
          <cell r="D41">
            <v>0</v>
          </cell>
          <cell r="E41">
            <v>0</v>
          </cell>
          <cell r="G41">
            <v>-4.5299999999999993E-2</v>
          </cell>
          <cell r="H41">
            <v>-4.5299999999999993E-2</v>
          </cell>
          <cell r="I41">
            <v>-9.9999999999999985E-3</v>
          </cell>
          <cell r="K41" t="str">
            <v>95-010 W</v>
          </cell>
        </row>
        <row r="42">
          <cell r="A42" t="str">
            <v>95-010 X</v>
          </cell>
          <cell r="B42">
            <v>35674</v>
          </cell>
          <cell r="C42">
            <v>0</v>
          </cell>
          <cell r="D42">
            <v>0</v>
          </cell>
          <cell r="E42">
            <v>0</v>
          </cell>
          <cell r="G42">
            <v>-4.5299999999999993E-2</v>
          </cell>
          <cell r="H42">
            <v>-4.5299999999999993E-2</v>
          </cell>
          <cell r="I42">
            <v>-9.9999999999999985E-3</v>
          </cell>
          <cell r="K42" t="str">
            <v>95-010 X</v>
          </cell>
        </row>
        <row r="43">
          <cell r="A43" t="str">
            <v>95-010 Y</v>
          </cell>
          <cell r="B43">
            <v>35704</v>
          </cell>
          <cell r="C43">
            <v>0</v>
          </cell>
          <cell r="D43">
            <v>0</v>
          </cell>
          <cell r="E43">
            <v>0</v>
          </cell>
          <cell r="G43">
            <v>-4.5299999999999993E-2</v>
          </cell>
          <cell r="H43">
            <v>-4.5299999999999993E-2</v>
          </cell>
          <cell r="I43">
            <v>-9.9999999999999985E-3</v>
          </cell>
          <cell r="K43" t="str">
            <v>95-010 Y</v>
          </cell>
        </row>
        <row r="44">
          <cell r="A44" t="str">
            <v>95-010 Z</v>
          </cell>
          <cell r="B44">
            <v>35735</v>
          </cell>
          <cell r="C44">
            <v>0</v>
          </cell>
          <cell r="D44">
            <v>0</v>
          </cell>
          <cell r="E44">
            <v>0</v>
          </cell>
          <cell r="G44">
            <v>-5.1899999999999995E-2</v>
          </cell>
          <cell r="H44">
            <v>-5.1899999999999995E-2</v>
          </cell>
          <cell r="I44">
            <v>-1.66E-2</v>
          </cell>
          <cell r="K44" t="str">
            <v>95-010 Z</v>
          </cell>
        </row>
        <row r="45">
          <cell r="A45" t="str">
            <v>95-010 AA</v>
          </cell>
          <cell r="B45">
            <v>35765</v>
          </cell>
          <cell r="C45">
            <v>0</v>
          </cell>
          <cell r="D45">
            <v>0</v>
          </cell>
          <cell r="E45">
            <v>0</v>
          </cell>
          <cell r="G45">
            <v>-5.1899999999999995E-2</v>
          </cell>
          <cell r="H45">
            <v>-5.1899999999999995E-2</v>
          </cell>
          <cell r="I45">
            <v>-1.66E-2</v>
          </cell>
          <cell r="K45" t="str">
            <v>95-010 AA</v>
          </cell>
        </row>
        <row r="46">
          <cell r="A46" t="str">
            <v>95-010 BB</v>
          </cell>
          <cell r="B46">
            <v>35796</v>
          </cell>
          <cell r="C46">
            <v>0</v>
          </cell>
          <cell r="D46">
            <v>0</v>
          </cell>
          <cell r="E46">
            <v>0</v>
          </cell>
          <cell r="G46">
            <v>-5.1899999999999995E-2</v>
          </cell>
          <cell r="H46">
            <v>-5.1899999999999995E-2</v>
          </cell>
          <cell r="I46">
            <v>-1.66E-2</v>
          </cell>
          <cell r="K46" t="str">
            <v>95-010 BB</v>
          </cell>
        </row>
        <row r="47">
          <cell r="A47" t="str">
            <v>95-010 CC</v>
          </cell>
          <cell r="B47">
            <v>35827</v>
          </cell>
          <cell r="C47">
            <v>-1.6000000000000001E-3</v>
          </cell>
          <cell r="D47">
            <v>-1.6000000000000001E-3</v>
          </cell>
          <cell r="E47">
            <v>-1.6000000000000001E-3</v>
          </cell>
          <cell r="G47">
            <v>-5.3499999999999992E-2</v>
          </cell>
          <cell r="H47">
            <v>-5.3499999999999992E-2</v>
          </cell>
          <cell r="I47">
            <v>-1.8200000000000001E-2</v>
          </cell>
          <cell r="K47" t="str">
            <v>95-010 CC</v>
          </cell>
        </row>
        <row r="48">
          <cell r="A48" t="str">
            <v>95-010 DD</v>
          </cell>
          <cell r="B48">
            <v>35855</v>
          </cell>
          <cell r="C48">
            <v>0</v>
          </cell>
          <cell r="D48">
            <v>0</v>
          </cell>
          <cell r="E48">
            <v>0</v>
          </cell>
          <cell r="G48">
            <v>-5.3499999999999992E-2</v>
          </cell>
          <cell r="H48">
            <v>-5.3499999999999992E-2</v>
          </cell>
          <cell r="I48">
            <v>-1.8200000000000001E-2</v>
          </cell>
          <cell r="K48" t="str">
            <v>95-010 DD</v>
          </cell>
        </row>
        <row r="49">
          <cell r="A49" t="str">
            <v>95-010 EE</v>
          </cell>
          <cell r="B49">
            <v>35886</v>
          </cell>
          <cell r="C49">
            <v>0</v>
          </cell>
          <cell r="D49">
            <v>0</v>
          </cell>
          <cell r="E49">
            <v>0</v>
          </cell>
          <cell r="G49">
            <v>-5.3499999999999992E-2</v>
          </cell>
          <cell r="H49">
            <v>-5.3499999999999992E-2</v>
          </cell>
          <cell r="I49">
            <v>-1.8200000000000001E-2</v>
          </cell>
          <cell r="K49" t="str">
            <v>95-010 EE</v>
          </cell>
        </row>
        <row r="50">
          <cell r="A50" t="str">
            <v>95-010 FF</v>
          </cell>
          <cell r="B50">
            <v>35916</v>
          </cell>
          <cell r="C50">
            <v>0</v>
          </cell>
          <cell r="D50">
            <v>0</v>
          </cell>
          <cell r="E50">
            <v>0</v>
          </cell>
          <cell r="G50">
            <v>-5.3499999999999992E-2</v>
          </cell>
          <cell r="H50">
            <v>-5.3499999999999992E-2</v>
          </cell>
          <cell r="I50">
            <v>-1.8200000000000001E-2</v>
          </cell>
          <cell r="K50" t="str">
            <v>95-010 FF</v>
          </cell>
        </row>
        <row r="51">
          <cell r="A51" t="str">
            <v>95-010 GG</v>
          </cell>
          <cell r="B51">
            <v>35947</v>
          </cell>
          <cell r="C51">
            <v>0</v>
          </cell>
          <cell r="D51">
            <v>0</v>
          </cell>
          <cell r="E51">
            <v>0</v>
          </cell>
          <cell r="G51">
            <v>-1.9E-3</v>
          </cell>
          <cell r="H51">
            <v>-1.9E-3</v>
          </cell>
          <cell r="I51">
            <v>-1.9E-3</v>
          </cell>
          <cell r="K51" t="str">
            <v>95-010 GG</v>
          </cell>
        </row>
        <row r="52">
          <cell r="A52" t="str">
            <v>95-010 HH</v>
          </cell>
          <cell r="B52">
            <v>35977</v>
          </cell>
          <cell r="C52">
            <v>-9.4999999999999998E-3</v>
          </cell>
          <cell r="D52">
            <v>-9.4999999999999998E-3</v>
          </cell>
          <cell r="E52">
            <v>-7.3000000000000001E-3</v>
          </cell>
          <cell r="G52">
            <v>-1.11E-2</v>
          </cell>
          <cell r="H52">
            <v>-1.11E-2</v>
          </cell>
          <cell r="I52">
            <v>-8.8999999999999999E-3</v>
          </cell>
          <cell r="K52" t="str">
            <v>95-010 HH</v>
          </cell>
        </row>
        <row r="53">
          <cell r="A53" t="str">
            <v>95-010 II</v>
          </cell>
          <cell r="B53">
            <v>36008</v>
          </cell>
          <cell r="C53">
            <v>0</v>
          </cell>
          <cell r="D53">
            <v>0</v>
          </cell>
          <cell r="E53">
            <v>0</v>
          </cell>
          <cell r="G53">
            <v>-1.11E-2</v>
          </cell>
          <cell r="H53">
            <v>-1.11E-2</v>
          </cell>
          <cell r="I53">
            <v>-8.8999999999999999E-3</v>
          </cell>
          <cell r="K53" t="str">
            <v>95-010 II</v>
          </cell>
        </row>
        <row r="54">
          <cell r="A54" t="str">
            <v>95-010 JJ</v>
          </cell>
          <cell r="B54">
            <v>36039</v>
          </cell>
          <cell r="C54">
            <v>0</v>
          </cell>
          <cell r="D54">
            <v>0</v>
          </cell>
          <cell r="E54">
            <v>0</v>
          </cell>
          <cell r="G54">
            <v>-1.11E-2</v>
          </cell>
          <cell r="H54">
            <v>-1.11E-2</v>
          </cell>
          <cell r="I54">
            <v>-8.8999999999999999E-3</v>
          </cell>
          <cell r="K54" t="str">
            <v>95-010 JJ</v>
          </cell>
        </row>
        <row r="55">
          <cell r="A55" t="str">
            <v>95-010 KK</v>
          </cell>
          <cell r="B55">
            <v>36069</v>
          </cell>
          <cell r="C55">
            <v>-1.2999999999999999E-2</v>
          </cell>
          <cell r="D55">
            <v>-1.2999999999999999E-2</v>
          </cell>
          <cell r="E55">
            <v>-1.2999999999999999E-2</v>
          </cell>
          <cell r="G55">
            <v>-2.41E-2</v>
          </cell>
          <cell r="H55">
            <v>-2.41E-2</v>
          </cell>
          <cell r="I55">
            <v>-2.1899999999999999E-2</v>
          </cell>
          <cell r="K55" t="str">
            <v>95-010 KK</v>
          </cell>
        </row>
        <row r="56">
          <cell r="A56" t="str">
            <v>95-010 LL</v>
          </cell>
          <cell r="B56">
            <v>36100</v>
          </cell>
          <cell r="C56">
            <v>0</v>
          </cell>
          <cell r="D56">
            <v>0</v>
          </cell>
          <cell r="E56">
            <v>0</v>
          </cell>
          <cell r="G56">
            <v>-2.41E-2</v>
          </cell>
          <cell r="H56">
            <v>-2.41E-2</v>
          </cell>
          <cell r="I56">
            <v>-2.1899999999999999E-2</v>
          </cell>
          <cell r="K56" t="str">
            <v>95-010 LL</v>
          </cell>
        </row>
        <row r="57">
          <cell r="A57" t="str">
            <v>95-010 MM</v>
          </cell>
          <cell r="B57">
            <v>36130</v>
          </cell>
          <cell r="C57">
            <v>0</v>
          </cell>
          <cell r="D57">
            <v>0</v>
          </cell>
          <cell r="E57">
            <v>0</v>
          </cell>
          <cell r="G57">
            <v>-2.41E-2</v>
          </cell>
          <cell r="H57">
            <v>-2.41E-2</v>
          </cell>
          <cell r="I57">
            <v>-2.1899999999999999E-2</v>
          </cell>
          <cell r="K57" t="str">
            <v>95-010 MM</v>
          </cell>
        </row>
        <row r="58">
          <cell r="A58" t="str">
            <v>95-010 NN</v>
          </cell>
          <cell r="B58">
            <v>36161</v>
          </cell>
          <cell r="C58">
            <v>0</v>
          </cell>
          <cell r="D58">
            <v>0</v>
          </cell>
          <cell r="E58">
            <v>0</v>
          </cell>
          <cell r="G58">
            <v>-2.41E-2</v>
          </cell>
          <cell r="H58">
            <v>-2.41E-2</v>
          </cell>
          <cell r="I58">
            <v>-2.1899999999999999E-2</v>
          </cell>
          <cell r="K58" t="str">
            <v>95-010 NN</v>
          </cell>
        </row>
        <row r="59">
          <cell r="A59" t="str">
            <v>95-010 OO</v>
          </cell>
          <cell r="B59">
            <v>36192</v>
          </cell>
          <cell r="C59">
            <v>0</v>
          </cell>
          <cell r="D59">
            <v>0</v>
          </cell>
          <cell r="E59">
            <v>0</v>
          </cell>
          <cell r="G59">
            <v>-2.2499999999999999E-2</v>
          </cell>
          <cell r="H59">
            <v>-2.2499999999999999E-2</v>
          </cell>
          <cell r="I59">
            <v>-2.0299999999999999E-2</v>
          </cell>
          <cell r="K59" t="str">
            <v>95-010 OO</v>
          </cell>
        </row>
        <row r="60">
          <cell r="A60" t="str">
            <v>95-010 PP</v>
          </cell>
          <cell r="B60">
            <v>36220</v>
          </cell>
          <cell r="C60">
            <v>0</v>
          </cell>
          <cell r="D60">
            <v>0</v>
          </cell>
          <cell r="E60">
            <v>0</v>
          </cell>
          <cell r="G60">
            <v>-2.2499999999999999E-2</v>
          </cell>
          <cell r="H60">
            <v>-2.2499999999999999E-2</v>
          </cell>
          <cell r="I60">
            <v>-2.0299999999999999E-2</v>
          </cell>
          <cell r="K60" t="str">
            <v>95-010 PP</v>
          </cell>
        </row>
        <row r="61">
          <cell r="A61" t="str">
            <v>95-010 QQ</v>
          </cell>
          <cell r="B61">
            <v>36251</v>
          </cell>
          <cell r="C61">
            <v>-4.2900000000000001E-2</v>
          </cell>
          <cell r="D61">
            <v>-4.2900000000000001E-2</v>
          </cell>
          <cell r="E61">
            <v>-1.2700000000000001E-2</v>
          </cell>
          <cell r="G61">
            <v>-6.54E-2</v>
          </cell>
          <cell r="H61">
            <v>-6.54E-2</v>
          </cell>
          <cell r="I61">
            <v>-3.3000000000000002E-2</v>
          </cell>
          <cell r="K61" t="str">
            <v>95-010 QQ</v>
          </cell>
        </row>
        <row r="62">
          <cell r="A62" t="str">
            <v>95-010 RR</v>
          </cell>
          <cell r="B62">
            <v>36281</v>
          </cell>
          <cell r="C62">
            <v>0</v>
          </cell>
          <cell r="D62">
            <v>0</v>
          </cell>
          <cell r="E62">
            <v>0</v>
          </cell>
          <cell r="G62">
            <v>-6.54E-2</v>
          </cell>
          <cell r="H62">
            <v>-6.54E-2</v>
          </cell>
          <cell r="I62">
            <v>-3.3000000000000002E-2</v>
          </cell>
          <cell r="K62" t="str">
            <v>95-010 RR</v>
          </cell>
        </row>
        <row r="63">
          <cell r="A63" t="str">
            <v>95-010 SS</v>
          </cell>
          <cell r="B63">
            <v>36312</v>
          </cell>
          <cell r="C63">
            <v>0</v>
          </cell>
          <cell r="D63">
            <v>0</v>
          </cell>
          <cell r="E63">
            <v>0</v>
          </cell>
          <cell r="G63">
            <v>-6.54E-2</v>
          </cell>
          <cell r="H63">
            <v>-6.54E-2</v>
          </cell>
          <cell r="I63">
            <v>-3.3000000000000002E-2</v>
          </cell>
          <cell r="K63" t="str">
            <v>95-010 SS</v>
          </cell>
        </row>
        <row r="64">
          <cell r="A64" t="str">
            <v>95-010 TT</v>
          </cell>
          <cell r="B64">
            <v>36342</v>
          </cell>
          <cell r="C64">
            <v>0</v>
          </cell>
          <cell r="D64">
            <v>0</v>
          </cell>
          <cell r="E64">
            <v>0</v>
          </cell>
          <cell r="G64">
            <v>-5.5899999999999998E-2</v>
          </cell>
          <cell r="H64">
            <v>-5.5899999999999998E-2</v>
          </cell>
          <cell r="I64">
            <v>-2.5700000000000001E-2</v>
          </cell>
          <cell r="K64" t="str">
            <v>95-010 TT</v>
          </cell>
        </row>
        <row r="65">
          <cell r="A65" t="str">
            <v>95-010 UU</v>
          </cell>
          <cell r="B65">
            <v>36373</v>
          </cell>
          <cell r="C65">
            <v>0</v>
          </cell>
          <cell r="D65">
            <v>0</v>
          </cell>
          <cell r="E65">
            <v>0</v>
          </cell>
          <cell r="G65">
            <v>-5.5899999999999998E-2</v>
          </cell>
          <cell r="H65">
            <v>-5.5899999999999998E-2</v>
          </cell>
          <cell r="I65">
            <v>-2.5700000000000001E-2</v>
          </cell>
          <cell r="K65" t="str">
            <v>95-010 UU</v>
          </cell>
        </row>
        <row r="66">
          <cell r="A66" t="str">
            <v>95-010 VV</v>
          </cell>
          <cell r="B66">
            <v>36404</v>
          </cell>
          <cell r="C66">
            <v>0</v>
          </cell>
          <cell r="D66">
            <v>0</v>
          </cell>
          <cell r="E66">
            <v>0</v>
          </cell>
          <cell r="G66">
            <v>-5.5899999999999998E-2</v>
          </cell>
          <cell r="H66">
            <v>-5.5899999999999998E-2</v>
          </cell>
          <cell r="I66">
            <v>-2.5700000000000001E-2</v>
          </cell>
          <cell r="K66" t="str">
            <v>95-010 VV</v>
          </cell>
        </row>
        <row r="67">
          <cell r="A67" t="str">
            <v>95-010 WW</v>
          </cell>
          <cell r="B67">
            <v>36434</v>
          </cell>
          <cell r="C67">
            <v>-2.3E-3</v>
          </cell>
          <cell r="D67">
            <v>-2.3E-3</v>
          </cell>
          <cell r="E67">
            <v>-2.3E-3</v>
          </cell>
          <cell r="G67">
            <v>-4.5200000000000004E-2</v>
          </cell>
          <cell r="H67">
            <v>-4.5200000000000004E-2</v>
          </cell>
          <cell r="I67">
            <v>-1.5000000000000001E-2</v>
          </cell>
          <cell r="K67" t="str">
            <v>95-010 WW</v>
          </cell>
        </row>
        <row r="68">
          <cell r="A68" t="str">
            <v>95-010 XX</v>
          </cell>
          <cell r="B68">
            <v>36465</v>
          </cell>
          <cell r="C68">
            <v>0</v>
          </cell>
          <cell r="D68">
            <v>0</v>
          </cell>
          <cell r="E68">
            <v>0</v>
          </cell>
          <cell r="G68">
            <v>-4.5200000000000004E-2</v>
          </cell>
          <cell r="H68">
            <v>-4.5200000000000004E-2</v>
          </cell>
          <cell r="I68">
            <v>-1.5000000000000001E-2</v>
          </cell>
          <cell r="K68" t="str">
            <v>95-010 XX</v>
          </cell>
        </row>
        <row r="69">
          <cell r="A69" t="str">
            <v>95-010 YY</v>
          </cell>
          <cell r="B69">
            <v>36495</v>
          </cell>
          <cell r="C69">
            <v>0</v>
          </cell>
          <cell r="D69">
            <v>0</v>
          </cell>
          <cell r="E69">
            <v>0</v>
          </cell>
          <cell r="G69">
            <v>-4.5200000000000004E-2</v>
          </cell>
          <cell r="H69">
            <v>-4.5200000000000004E-2</v>
          </cell>
          <cell r="I69">
            <v>-1.5000000000000001E-2</v>
          </cell>
          <cell r="K69" t="str">
            <v>95-010 YY</v>
          </cell>
        </row>
        <row r="70">
          <cell r="A70" t="str">
            <v>99-070</v>
          </cell>
          <cell r="B70">
            <v>36526</v>
          </cell>
          <cell r="C70">
            <v>-2.8E-3</v>
          </cell>
          <cell r="D70">
            <v>-2.8E-3</v>
          </cell>
          <cell r="E70">
            <v>-2.8E-3</v>
          </cell>
          <cell r="G70">
            <v>-4.8000000000000001E-2</v>
          </cell>
          <cell r="H70">
            <v>-4.8000000000000001E-2</v>
          </cell>
          <cell r="I70">
            <v>-1.78E-2</v>
          </cell>
          <cell r="K70" t="str">
            <v>99-070</v>
          </cell>
        </row>
        <row r="71">
          <cell r="A71" t="str">
            <v>99-070 A</v>
          </cell>
          <cell r="B71">
            <v>36557</v>
          </cell>
          <cell r="C71">
            <v>0</v>
          </cell>
          <cell r="D71">
            <v>0</v>
          </cell>
          <cell r="E71">
            <v>0</v>
          </cell>
          <cell r="G71">
            <v>-4.8000000000000001E-2</v>
          </cell>
          <cell r="H71">
            <v>-4.8000000000000001E-2</v>
          </cell>
          <cell r="I71">
            <v>-1.78E-2</v>
          </cell>
          <cell r="K71" t="str">
            <v>99-070 A</v>
          </cell>
        </row>
        <row r="72">
          <cell r="A72" t="str">
            <v>99-070 A</v>
          </cell>
          <cell r="B72">
            <v>36586</v>
          </cell>
          <cell r="C72">
            <v>0</v>
          </cell>
          <cell r="D72">
            <v>0</v>
          </cell>
          <cell r="E72">
            <v>0</v>
          </cell>
          <cell r="G72">
            <v>-4.8000000000000001E-2</v>
          </cell>
          <cell r="H72">
            <v>-4.8000000000000001E-2</v>
          </cell>
          <cell r="I72">
            <v>-1.78E-2</v>
          </cell>
          <cell r="K72" t="str">
            <v>99-070 A</v>
          </cell>
        </row>
        <row r="73">
          <cell r="A73" t="str">
            <v>1999-070 B</v>
          </cell>
          <cell r="B73">
            <v>36617</v>
          </cell>
          <cell r="C73">
            <v>0</v>
          </cell>
          <cell r="D73">
            <v>0</v>
          </cell>
          <cell r="E73">
            <v>0</v>
          </cell>
          <cell r="G73">
            <v>-5.1000000000000004E-3</v>
          </cell>
          <cell r="H73">
            <v>-5.1000000000000004E-3</v>
          </cell>
          <cell r="I73">
            <v>-5.1000000000000004E-3</v>
          </cell>
          <cell r="K73" t="str">
            <v>1999-070 B</v>
          </cell>
        </row>
        <row r="74">
          <cell r="A74" t="str">
            <v>1999-070 C</v>
          </cell>
          <cell r="B74">
            <v>36647</v>
          </cell>
          <cell r="C74">
            <v>0</v>
          </cell>
          <cell r="D74">
            <v>0</v>
          </cell>
          <cell r="E74">
            <v>0</v>
          </cell>
          <cell r="G74">
            <v>-5.1000000000000004E-3</v>
          </cell>
          <cell r="H74">
            <v>-5.1000000000000004E-3</v>
          </cell>
          <cell r="I74">
            <v>-5.1000000000000004E-3</v>
          </cell>
          <cell r="K74" t="str">
            <v>1999-070 C</v>
          </cell>
        </row>
        <row r="75">
          <cell r="A75" t="str">
            <v>1999-070 C</v>
          </cell>
          <cell r="B75">
            <v>36678</v>
          </cell>
          <cell r="C75">
            <v>0</v>
          </cell>
          <cell r="D75">
            <v>0</v>
          </cell>
          <cell r="E75">
            <v>0</v>
          </cell>
          <cell r="G75">
            <v>-5.1000000000000004E-3</v>
          </cell>
          <cell r="H75">
            <v>-5.1000000000000004E-3</v>
          </cell>
          <cell r="I75">
            <v>-5.1000000000000004E-3</v>
          </cell>
          <cell r="K75" t="str">
            <v>1999-070 C</v>
          </cell>
        </row>
        <row r="76">
          <cell r="A76" t="str">
            <v>1999-070 D</v>
          </cell>
          <cell r="B76">
            <v>36708</v>
          </cell>
          <cell r="C76">
            <v>0</v>
          </cell>
          <cell r="D76">
            <v>0</v>
          </cell>
          <cell r="E76">
            <v>0</v>
          </cell>
          <cell r="G76">
            <v>-5.1000000000000004E-3</v>
          </cell>
          <cell r="H76">
            <v>-5.1000000000000004E-3</v>
          </cell>
          <cell r="I76">
            <v>-5.1000000000000004E-3</v>
          </cell>
          <cell r="K76" t="str">
            <v>1999-070 D</v>
          </cell>
        </row>
        <row r="77">
          <cell r="A77" t="str">
            <v>1999-070 E</v>
          </cell>
          <cell r="B77">
            <v>36739</v>
          </cell>
          <cell r="C77">
            <v>-1.17E-2</v>
          </cell>
          <cell r="D77">
            <v>-1.17E-2</v>
          </cell>
          <cell r="E77">
            <v>-1.17E-2</v>
          </cell>
          <cell r="G77">
            <v>-1.6800000000000002E-2</v>
          </cell>
          <cell r="H77">
            <v>-1.6800000000000002E-2</v>
          </cell>
          <cell r="I77">
            <v>-1.6800000000000002E-2</v>
          </cell>
          <cell r="K77" t="str">
            <v>1999-070 E</v>
          </cell>
        </row>
        <row r="78">
          <cell r="A78" t="str">
            <v>1999-070 E*</v>
          </cell>
          <cell r="B78">
            <v>36770</v>
          </cell>
          <cell r="C78">
            <v>0</v>
          </cell>
          <cell r="D78">
            <v>0</v>
          </cell>
          <cell r="E78">
            <v>0</v>
          </cell>
          <cell r="G78">
            <v>-1.6800000000000002E-2</v>
          </cell>
          <cell r="H78">
            <v>-1.6800000000000002E-2</v>
          </cell>
          <cell r="I78">
            <v>-1.6800000000000002E-2</v>
          </cell>
          <cell r="K78" t="str">
            <v>1999-070 E*</v>
          </cell>
        </row>
        <row r="79">
          <cell r="A79" t="str">
            <v>1999-070 F</v>
          </cell>
          <cell r="B79">
            <v>36800</v>
          </cell>
          <cell r="C79">
            <v>0</v>
          </cell>
          <cell r="D79">
            <v>0</v>
          </cell>
          <cell r="E79">
            <v>0</v>
          </cell>
          <cell r="G79">
            <v>-1.4500000000000001E-2</v>
          </cell>
          <cell r="H79">
            <v>-1.4500000000000001E-2</v>
          </cell>
          <cell r="I79">
            <v>-1.4500000000000001E-2</v>
          </cell>
          <cell r="K79" t="str">
            <v>1999-070 F</v>
          </cell>
        </row>
        <row r="80">
          <cell r="A80" t="str">
            <v>1999-070 G</v>
          </cell>
          <cell r="B80">
            <v>36831</v>
          </cell>
          <cell r="C80">
            <v>0</v>
          </cell>
          <cell r="D80">
            <v>0</v>
          </cell>
          <cell r="E80">
            <v>0</v>
          </cell>
          <cell r="G80">
            <v>-1.4500000000000001E-2</v>
          </cell>
          <cell r="H80">
            <v>-1.4500000000000001E-2</v>
          </cell>
          <cell r="I80">
            <v>-1.4500000000000001E-2</v>
          </cell>
          <cell r="K80" t="str">
            <v>1999-070 G</v>
          </cell>
        </row>
        <row r="81">
          <cell r="A81" t="str">
            <v>1999-070 G*</v>
          </cell>
          <cell r="B81">
            <v>36861</v>
          </cell>
          <cell r="C81">
            <v>0</v>
          </cell>
          <cell r="D81">
            <v>0</v>
          </cell>
          <cell r="E81">
            <v>0</v>
          </cell>
          <cell r="G81">
            <v>-1.4500000000000001E-2</v>
          </cell>
          <cell r="H81">
            <v>-1.4500000000000001E-2</v>
          </cell>
          <cell r="I81">
            <v>-1.4500000000000001E-2</v>
          </cell>
          <cell r="K81" t="str">
            <v>1999-070 G*</v>
          </cell>
        </row>
        <row r="82">
          <cell r="A82" t="str">
            <v>1999-070 G*</v>
          </cell>
          <cell r="B82">
            <v>36892</v>
          </cell>
          <cell r="C82">
            <v>0</v>
          </cell>
          <cell r="D82">
            <v>0</v>
          </cell>
          <cell r="E82">
            <v>0</v>
          </cell>
          <cell r="G82">
            <v>-1.17E-2</v>
          </cell>
          <cell r="H82">
            <v>-1.17E-2</v>
          </cell>
          <cell r="I82">
            <v>-1.17E-2</v>
          </cell>
          <cell r="K82" t="str">
            <v>1999-070 G*</v>
          </cell>
        </row>
        <row r="83">
          <cell r="A83" t="str">
            <v>1999-070 H</v>
          </cell>
          <cell r="B83">
            <v>36923</v>
          </cell>
          <cell r="C83">
            <v>0</v>
          </cell>
          <cell r="D83">
            <v>0</v>
          </cell>
          <cell r="E83">
            <v>0</v>
          </cell>
          <cell r="G83">
            <v>-1.17E-2</v>
          </cell>
          <cell r="H83">
            <v>-1.17E-2</v>
          </cell>
          <cell r="I83">
            <v>-1.17E-2</v>
          </cell>
          <cell r="K83" t="str">
            <v>1999-070 H</v>
          </cell>
        </row>
        <row r="84">
          <cell r="A84" t="str">
            <v>1999-070 I</v>
          </cell>
          <cell r="B84">
            <v>36951</v>
          </cell>
          <cell r="C84">
            <v>0</v>
          </cell>
          <cell r="D84">
            <v>0</v>
          </cell>
          <cell r="E84">
            <v>0</v>
          </cell>
          <cell r="G84">
            <v>-1.17E-2</v>
          </cell>
          <cell r="H84">
            <v>-1.17E-2</v>
          </cell>
          <cell r="I84">
            <v>-1.17E-2</v>
          </cell>
          <cell r="K84" t="str">
            <v>1999-070 I</v>
          </cell>
        </row>
        <row r="85">
          <cell r="A85" t="str">
            <v>1999-070 J</v>
          </cell>
          <cell r="B85">
            <v>36982</v>
          </cell>
          <cell r="C85">
            <v>0</v>
          </cell>
          <cell r="D85">
            <v>0</v>
          </cell>
          <cell r="E85">
            <v>0</v>
          </cell>
          <cell r="G85">
            <v>-1.17E-2</v>
          </cell>
          <cell r="H85">
            <v>-1.17E-2</v>
          </cell>
          <cell r="I85">
            <v>-1.17E-2</v>
          </cell>
          <cell r="K85" t="str">
            <v>1999-070 J</v>
          </cell>
        </row>
        <row r="86">
          <cell r="A86" t="str">
            <v>1999-070 K</v>
          </cell>
          <cell r="B86">
            <v>37012</v>
          </cell>
          <cell r="C86">
            <v>-5.0000000000000001E-4</v>
          </cell>
          <cell r="D86">
            <v>-5.0000000000000001E-4</v>
          </cell>
          <cell r="E86">
            <v>-5.0000000000000001E-4</v>
          </cell>
          <cell r="G86">
            <v>-1.2200000000000001E-2</v>
          </cell>
          <cell r="H86">
            <v>-1.2200000000000001E-2</v>
          </cell>
          <cell r="I86">
            <v>-1.2200000000000001E-2</v>
          </cell>
          <cell r="K86" t="str">
            <v>1999-070 K</v>
          </cell>
        </row>
        <row r="87">
          <cell r="A87" t="str">
            <v>1999-070 L</v>
          </cell>
          <cell r="B87">
            <v>37043</v>
          </cell>
          <cell r="C87">
            <v>0</v>
          </cell>
          <cell r="D87">
            <v>0</v>
          </cell>
          <cell r="E87">
            <v>0</v>
          </cell>
          <cell r="G87">
            <v>-1.2200000000000001E-2</v>
          </cell>
          <cell r="H87">
            <v>-1.2200000000000001E-2</v>
          </cell>
          <cell r="I87">
            <v>-1.2200000000000001E-2</v>
          </cell>
          <cell r="K87" t="str">
            <v>1999-070 L</v>
          </cell>
        </row>
        <row r="88">
          <cell r="A88" t="str">
            <v>1999-070 M</v>
          </cell>
          <cell r="B88">
            <v>37073</v>
          </cell>
          <cell r="C88">
            <v>0</v>
          </cell>
          <cell r="D88">
            <v>0</v>
          </cell>
          <cell r="E88">
            <v>0</v>
          </cell>
          <cell r="G88">
            <v>-1.2200000000000001E-2</v>
          </cell>
          <cell r="H88">
            <v>-1.2200000000000001E-2</v>
          </cell>
          <cell r="I88">
            <v>-1.2200000000000001E-2</v>
          </cell>
          <cell r="K88" t="str">
            <v>1999-070 M</v>
          </cell>
        </row>
        <row r="89">
          <cell r="A89" t="str">
            <v>1999-070 N</v>
          </cell>
          <cell r="B89">
            <v>37104</v>
          </cell>
          <cell r="C89">
            <v>0</v>
          </cell>
          <cell r="D89">
            <v>0</v>
          </cell>
          <cell r="E89">
            <v>0</v>
          </cell>
          <cell r="G89">
            <v>-5.0000000000000001E-4</v>
          </cell>
          <cell r="H89">
            <v>-5.0000000000000001E-4</v>
          </cell>
          <cell r="I89">
            <v>-5.0000000000000001E-4</v>
          </cell>
          <cell r="K89" t="str">
            <v>1999-070 N</v>
          </cell>
        </row>
        <row r="90">
          <cell r="A90" t="str">
            <v>1999-070 N*</v>
          </cell>
          <cell r="B90">
            <v>37104</v>
          </cell>
          <cell r="C90">
            <v>0</v>
          </cell>
          <cell r="D90">
            <v>0</v>
          </cell>
          <cell r="E90">
            <v>0</v>
          </cell>
          <cell r="G90">
            <v>-5.0000000000000001E-4</v>
          </cell>
          <cell r="H90">
            <v>-5.0000000000000001E-4</v>
          </cell>
          <cell r="I90">
            <v>-5.0000000000000001E-4</v>
          </cell>
          <cell r="K90" t="str">
            <v>1999-070 N*</v>
          </cell>
        </row>
        <row r="91">
          <cell r="A91" t="str">
            <v>1999-070 N*</v>
          </cell>
          <cell r="B91">
            <v>37104</v>
          </cell>
          <cell r="C91">
            <v>0</v>
          </cell>
          <cell r="D91">
            <v>0</v>
          </cell>
          <cell r="E91">
            <v>0</v>
          </cell>
          <cell r="G91">
            <v>-5.0000000000000001E-4</v>
          </cell>
          <cell r="H91">
            <v>-5.0000000000000001E-4</v>
          </cell>
          <cell r="I91">
            <v>-5.0000000000000001E-4</v>
          </cell>
          <cell r="K91" t="str">
            <v>1999-070 N*</v>
          </cell>
        </row>
        <row r="92">
          <cell r="A92" t="str">
            <v>1999-070 O</v>
          </cell>
          <cell r="B92">
            <v>37196</v>
          </cell>
          <cell r="C92">
            <v>-1.9E-3</v>
          </cell>
          <cell r="D92">
            <v>-1.9E-3</v>
          </cell>
          <cell r="E92">
            <v>-1.9E-3</v>
          </cell>
          <cell r="G92">
            <v>-2.4000000000000002E-3</v>
          </cell>
          <cell r="H92">
            <v>-2.4000000000000002E-3</v>
          </cell>
          <cell r="I92">
            <v>-2.4000000000000002E-3</v>
          </cell>
          <cell r="K92" t="str">
            <v>1999-070 O</v>
          </cell>
        </row>
        <row r="93">
          <cell r="A93" t="str">
            <v>1999-070 P</v>
          </cell>
          <cell r="B93">
            <v>37288</v>
          </cell>
          <cell r="C93">
            <v>0</v>
          </cell>
          <cell r="D93">
            <v>0</v>
          </cell>
          <cell r="E93">
            <v>0</v>
          </cell>
          <cell r="G93">
            <v>-2.4000000000000002E-3</v>
          </cell>
          <cell r="H93">
            <v>-2.4000000000000002E-3</v>
          </cell>
          <cell r="I93">
            <v>-2.4000000000000002E-3</v>
          </cell>
          <cell r="K93" t="str">
            <v>1999-070 P</v>
          </cell>
        </row>
        <row r="94">
          <cell r="A94" t="str">
            <v>2002-00113</v>
          </cell>
          <cell r="B94">
            <v>37377</v>
          </cell>
          <cell r="C94">
            <v>0</v>
          </cell>
          <cell r="D94">
            <v>0</v>
          </cell>
          <cell r="E94">
            <v>0</v>
          </cell>
          <cell r="G94">
            <v>-1.9E-3</v>
          </cell>
          <cell r="H94">
            <v>-1.9E-3</v>
          </cell>
          <cell r="I94">
            <v>-1.9E-3</v>
          </cell>
          <cell r="K94" t="str">
            <v>2002-00113</v>
          </cell>
        </row>
        <row r="95">
          <cell r="A95" t="str">
            <v>2002-00251</v>
          </cell>
          <cell r="B95">
            <v>37469</v>
          </cell>
          <cell r="C95">
            <v>-9.4999999999999998E-3</v>
          </cell>
          <cell r="D95">
            <v>-9.4999999999999998E-3</v>
          </cell>
          <cell r="E95">
            <v>-1.9E-3</v>
          </cell>
          <cell r="G95">
            <v>-1.14E-2</v>
          </cell>
          <cell r="H95">
            <v>-1.14E-2</v>
          </cell>
          <cell r="I95">
            <v>-3.8E-3</v>
          </cell>
          <cell r="K95" t="str">
            <v>2002-00251</v>
          </cell>
        </row>
        <row r="96">
          <cell r="A96" t="str">
            <v>2002-00359</v>
          </cell>
          <cell r="B96">
            <v>37561</v>
          </cell>
          <cell r="C96">
            <v>-0.15740000000000001</v>
          </cell>
          <cell r="D96">
            <v>-0.15740000000000001</v>
          </cell>
          <cell r="E96">
            <v>-3.9099999999999996E-2</v>
          </cell>
          <cell r="G96">
            <v>-0.16690000000000002</v>
          </cell>
          <cell r="H96">
            <v>-0.16690000000000002</v>
          </cell>
          <cell r="I96">
            <v>-4.0999999999999995E-2</v>
          </cell>
          <cell r="K96" t="str">
            <v>2002-00359</v>
          </cell>
        </row>
        <row r="97">
          <cell r="A97" t="str">
            <v>2003-00002</v>
          </cell>
          <cell r="B97">
            <v>37653</v>
          </cell>
          <cell r="C97">
            <v>0</v>
          </cell>
          <cell r="D97">
            <v>0</v>
          </cell>
          <cell r="E97">
            <v>0</v>
          </cell>
          <cell r="G97">
            <v>-0.16690000000000002</v>
          </cell>
          <cell r="H97">
            <v>-0.16690000000000002</v>
          </cell>
          <cell r="I97">
            <v>-4.0999999999999995E-2</v>
          </cell>
          <cell r="K97" t="str">
            <v>2003-00002</v>
          </cell>
        </row>
        <row r="98">
          <cell r="A98" t="str">
            <v>2003-00083</v>
          </cell>
          <cell r="B98">
            <v>37713</v>
          </cell>
          <cell r="C98">
            <v>0</v>
          </cell>
          <cell r="D98">
            <v>0</v>
          </cell>
          <cell r="E98">
            <v>0</v>
          </cell>
          <cell r="G98">
            <v>-0.16690000000000002</v>
          </cell>
          <cell r="H98">
            <v>-0.16690000000000002</v>
          </cell>
          <cell r="I98">
            <v>-4.0999999999999995E-2</v>
          </cell>
          <cell r="K98" t="str">
            <v>2003-00083</v>
          </cell>
        </row>
        <row r="99">
          <cell r="A99" t="str">
            <v>2003-00126</v>
          </cell>
          <cell r="B99">
            <v>37742</v>
          </cell>
          <cell r="C99">
            <v>0</v>
          </cell>
          <cell r="D99">
            <v>0</v>
          </cell>
          <cell r="E99">
            <v>0</v>
          </cell>
          <cell r="G99">
            <v>-0.16690000000000002</v>
          </cell>
          <cell r="H99">
            <v>-0.16690000000000002</v>
          </cell>
          <cell r="I99">
            <v>-4.0999999999999995E-2</v>
          </cell>
          <cell r="K99" t="str">
            <v>2003-00126</v>
          </cell>
        </row>
        <row r="100">
          <cell r="A100" t="str">
            <v>2003-00258</v>
          </cell>
          <cell r="B100">
            <v>37834</v>
          </cell>
          <cell r="C100">
            <v>0</v>
          </cell>
          <cell r="D100">
            <v>0</v>
          </cell>
          <cell r="E100">
            <v>0</v>
          </cell>
          <cell r="G100">
            <v>-0.15740000000000001</v>
          </cell>
          <cell r="H100">
            <v>-0.15740000000000001</v>
          </cell>
          <cell r="I100">
            <v>-3.9099999999999996E-2</v>
          </cell>
          <cell r="K100" t="str">
            <v>2003-00258</v>
          </cell>
        </row>
        <row r="101">
          <cell r="A101" t="str">
            <v>2003-00377</v>
          </cell>
          <cell r="B101">
            <v>37926</v>
          </cell>
          <cell r="C101">
            <v>-5.9999999999999995E-4</v>
          </cell>
          <cell r="D101">
            <v>-5.9999999999999995E-4</v>
          </cell>
          <cell r="E101">
            <v>-5.9999999999999995E-4</v>
          </cell>
          <cell r="G101">
            <v>-5.9999999999999995E-4</v>
          </cell>
          <cell r="H101">
            <v>-5.9999999999999995E-4</v>
          </cell>
          <cell r="I101">
            <v>-5.9999999999999995E-4</v>
          </cell>
          <cell r="K101" t="str">
            <v>2003-00377</v>
          </cell>
        </row>
        <row r="102">
          <cell r="A102" t="str">
            <v>2003-00504</v>
          </cell>
          <cell r="B102">
            <v>38018</v>
          </cell>
          <cell r="C102">
            <v>-5.9999999999999995E-4</v>
          </cell>
          <cell r="D102">
            <v>-5.9999999999999995E-4</v>
          </cell>
          <cell r="E102">
            <v>-5.9999999999999995E-4</v>
          </cell>
          <cell r="G102">
            <v>-5.9999999999999995E-4</v>
          </cell>
          <cell r="H102">
            <v>-5.9999999999999995E-4</v>
          </cell>
          <cell r="I102">
            <v>-5.9999999999999995E-4</v>
          </cell>
          <cell r="K102" t="str">
            <v>2003-00504</v>
          </cell>
        </row>
        <row r="103">
          <cell r="A103" t="str">
            <v>2004-00122</v>
          </cell>
          <cell r="B103">
            <v>38108</v>
          </cell>
          <cell r="C103">
            <v>-5.9999999999999995E-4</v>
          </cell>
          <cell r="D103">
            <v>-5.9999999999999995E-4</v>
          </cell>
          <cell r="E103">
            <v>-5.9999999999999995E-4</v>
          </cell>
          <cell r="G103">
            <v>-5.9999999999999995E-4</v>
          </cell>
          <cell r="H103">
            <v>-5.9999999999999995E-4</v>
          </cell>
          <cell r="I103">
            <v>-5.9999999999999995E-4</v>
          </cell>
          <cell r="K103" t="str">
            <v>2004-00122</v>
          </cell>
        </row>
        <row r="104">
          <cell r="A104" t="str">
            <v>2004-00269</v>
          </cell>
          <cell r="B104">
            <v>38200</v>
          </cell>
          <cell r="C104">
            <v>-4.7999999999999996E-3</v>
          </cell>
          <cell r="D104">
            <v>-4.7999999999999996E-3</v>
          </cell>
          <cell r="E104">
            <v>-4.7999999999999996E-3</v>
          </cell>
          <cell r="G104">
            <v>-5.3999999999999994E-3</v>
          </cell>
          <cell r="H104">
            <v>-5.3999999999999994E-3</v>
          </cell>
          <cell r="I104">
            <v>-5.3999999999999994E-3</v>
          </cell>
          <cell r="K104" t="str">
            <v>2004-00269</v>
          </cell>
        </row>
        <row r="105">
          <cell r="A105" t="str">
            <v>2005-00271</v>
          </cell>
          <cell r="B105">
            <v>38565</v>
          </cell>
          <cell r="C105">
            <v>0</v>
          </cell>
          <cell r="D105">
            <v>0</v>
          </cell>
          <cell r="E105">
            <v>0</v>
          </cell>
          <cell r="G105">
            <v>-4.7999999999999996E-3</v>
          </cell>
          <cell r="H105">
            <v>-4.7999999999999996E-3</v>
          </cell>
          <cell r="I105">
            <v>-4.7999999999999996E-3</v>
          </cell>
          <cell r="K105" t="str">
            <v>2005-00271</v>
          </cell>
        </row>
        <row r="106">
          <cell r="A106" t="str">
            <v>2005-00399</v>
          </cell>
          <cell r="B106">
            <v>38657</v>
          </cell>
          <cell r="C106">
            <v>-1.6999999999999999E-3</v>
          </cell>
          <cell r="D106">
            <v>-1.6999999999999999E-3</v>
          </cell>
          <cell r="E106">
            <v>-1.6999999999999999E-3</v>
          </cell>
          <cell r="G106">
            <v>-1.6999999999999999E-3</v>
          </cell>
          <cell r="H106">
            <v>-1.6999999999999999E-3</v>
          </cell>
          <cell r="I106">
            <v>-1.6999999999999999E-3</v>
          </cell>
          <cell r="K106" t="str">
            <v>2005-00399</v>
          </cell>
        </row>
        <row r="107">
          <cell r="A107" t="str">
            <v>2006-00428</v>
          </cell>
          <cell r="B107">
            <v>39022</v>
          </cell>
          <cell r="C107">
            <v>-5.5399999999999998E-2</v>
          </cell>
          <cell r="D107">
            <v>-5.5399999999999998E-2</v>
          </cell>
          <cell r="E107">
            <v>-5.5399999999999998E-2</v>
          </cell>
          <cell r="G107">
            <v>-5.5399999999999998E-2</v>
          </cell>
          <cell r="H107">
            <v>-5.5399999999999998E-2</v>
          </cell>
          <cell r="I107">
            <v>-5.5399999999999998E-2</v>
          </cell>
          <cell r="K107" t="str">
            <v>2006-00428</v>
          </cell>
        </row>
        <row r="108">
          <cell r="B108">
            <v>54789</v>
          </cell>
        </row>
      </sheetData>
      <sheetData sheetId="49">
        <row r="8">
          <cell r="A8" t="str">
            <v>92-558 J</v>
          </cell>
          <cell r="B8">
            <v>34639</v>
          </cell>
          <cell r="C8">
            <v>-4.9500000000000002E-2</v>
          </cell>
          <cell r="D8">
            <v>-1.5300000000000001E-2</v>
          </cell>
          <cell r="E8">
            <v>-1.5300000000000001E-2</v>
          </cell>
          <cell r="F8">
            <v>-1.5300000000000001E-2</v>
          </cell>
        </row>
        <row r="9">
          <cell r="A9" t="str">
            <v>92-558 K</v>
          </cell>
          <cell r="B9">
            <v>34669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92-558 L</v>
          </cell>
          <cell r="B10">
            <v>34700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92-558 M</v>
          </cell>
          <cell r="B11">
            <v>34731</v>
          </cell>
          <cell r="C11">
            <v>-7.9200000000000007E-2</v>
          </cell>
          <cell r="D11">
            <v>-2.4400000000000002E-2</v>
          </cell>
          <cell r="E11">
            <v>0</v>
          </cell>
          <cell r="F11">
            <v>0</v>
          </cell>
        </row>
        <row r="12">
          <cell r="A12" t="str">
            <v>92-558 N</v>
          </cell>
          <cell r="B12">
            <v>34759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92-558 O</v>
          </cell>
          <cell r="B13">
            <v>34790</v>
          </cell>
          <cell r="C13">
            <v>-3.2100000000000004E-2</v>
          </cell>
          <cell r="D13">
            <v>-7.6E-3</v>
          </cell>
          <cell r="E13">
            <v>0</v>
          </cell>
          <cell r="F13">
            <v>0</v>
          </cell>
        </row>
        <row r="14">
          <cell r="A14" t="str">
            <v>92-558 P</v>
          </cell>
          <cell r="B14">
            <v>34820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A15" t="str">
            <v>92-558 Q</v>
          </cell>
          <cell r="B15">
            <v>34851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92-558 R</v>
          </cell>
          <cell r="B16">
            <v>34881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92-558 S</v>
          </cell>
          <cell r="B17">
            <v>34912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95-010 A</v>
          </cell>
          <cell r="B18">
            <v>34943</v>
          </cell>
          <cell r="C18">
            <v>-3.0200000000000001E-2</v>
          </cell>
          <cell r="D18">
            <v>-7.1000000000000004E-3</v>
          </cell>
          <cell r="E18">
            <v>0</v>
          </cell>
          <cell r="F18">
            <v>0</v>
          </cell>
        </row>
        <row r="19">
          <cell r="A19" t="str">
            <v>95-010</v>
          </cell>
          <cell r="B19">
            <v>34999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-0.191</v>
          </cell>
          <cell r="I19">
            <v>-5.4400000000000004E-2</v>
          </cell>
          <cell r="J19">
            <v>-1.5300000000000001E-2</v>
          </cell>
          <cell r="K19">
            <v>-1.5300000000000001E-2</v>
          </cell>
        </row>
        <row r="20">
          <cell r="A20" t="str">
            <v>95-010 B</v>
          </cell>
          <cell r="B20">
            <v>35004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-0.14150000000000001</v>
          </cell>
          <cell r="I20">
            <v>-3.9100000000000003E-2</v>
          </cell>
          <cell r="J20">
            <v>0</v>
          </cell>
          <cell r="K20">
            <v>0</v>
          </cell>
        </row>
        <row r="21">
          <cell r="A21" t="str">
            <v>95-010 C</v>
          </cell>
          <cell r="B21">
            <v>35034</v>
          </cell>
          <cell r="C21">
            <v>-6.9999999999999999E-4</v>
          </cell>
          <cell r="D21">
            <v>-2.0000000000000001E-4</v>
          </cell>
          <cell r="E21">
            <v>0</v>
          </cell>
          <cell r="F21">
            <v>0</v>
          </cell>
          <cell r="H21">
            <v>-0.14220000000000002</v>
          </cell>
          <cell r="I21">
            <v>-3.9300000000000002E-2</v>
          </cell>
          <cell r="J21">
            <v>0</v>
          </cell>
          <cell r="K21">
            <v>0</v>
          </cell>
        </row>
        <row r="22">
          <cell r="A22" t="str">
            <v>95-010 D</v>
          </cell>
          <cell r="B22">
            <v>35065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-0.14220000000000002</v>
          </cell>
          <cell r="I22">
            <v>-3.9300000000000002E-2</v>
          </cell>
          <cell r="J22">
            <v>0</v>
          </cell>
          <cell r="K22">
            <v>0</v>
          </cell>
        </row>
        <row r="23">
          <cell r="A23" t="str">
            <v>95-010 E</v>
          </cell>
          <cell r="B23">
            <v>35096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-6.3000000000000014E-2</v>
          </cell>
          <cell r="I23">
            <v>-1.4900000000000002E-2</v>
          </cell>
          <cell r="J23">
            <v>0</v>
          </cell>
          <cell r="K23">
            <v>0</v>
          </cell>
        </row>
        <row r="24">
          <cell r="A24" t="str">
            <v>95-010 F</v>
          </cell>
          <cell r="B24">
            <v>35125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H24">
            <v>-6.3000000000000014E-2</v>
          </cell>
          <cell r="I24">
            <v>-1.4900000000000002E-2</v>
          </cell>
          <cell r="J24">
            <v>0</v>
          </cell>
          <cell r="K24">
            <v>0</v>
          </cell>
        </row>
        <row r="25">
          <cell r="A25" t="str">
            <v>95-010 G</v>
          </cell>
          <cell r="B25">
            <v>35156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-3.09E-2</v>
          </cell>
          <cell r="I25">
            <v>-7.3000000000000001E-3</v>
          </cell>
          <cell r="J25">
            <v>0</v>
          </cell>
          <cell r="K25">
            <v>0</v>
          </cell>
        </row>
        <row r="26">
          <cell r="A26" t="str">
            <v>95-010 H</v>
          </cell>
          <cell r="B26">
            <v>35186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-3.09E-2</v>
          </cell>
          <cell r="I26">
            <v>-7.3000000000000001E-3</v>
          </cell>
          <cell r="J26">
            <v>0</v>
          </cell>
          <cell r="K26">
            <v>0</v>
          </cell>
        </row>
        <row r="27">
          <cell r="A27" t="str">
            <v>95-010 I</v>
          </cell>
          <cell r="B27">
            <v>35217</v>
          </cell>
          <cell r="C27">
            <v>-6.5000000000000002E-2</v>
          </cell>
          <cell r="D27">
            <v>-1.77E-2</v>
          </cell>
          <cell r="E27">
            <v>0</v>
          </cell>
          <cell r="F27">
            <v>0</v>
          </cell>
          <cell r="H27">
            <v>-9.5899999999999999E-2</v>
          </cell>
          <cell r="I27">
            <v>-2.5000000000000001E-2</v>
          </cell>
          <cell r="J27">
            <v>0</v>
          </cell>
          <cell r="K27">
            <v>0</v>
          </cell>
        </row>
        <row r="28">
          <cell r="A28" t="str">
            <v>95-010 J</v>
          </cell>
          <cell r="B28">
            <v>35247</v>
          </cell>
          <cell r="C28">
            <v>-2.3E-3</v>
          </cell>
          <cell r="D28">
            <v>-5.9999999999999995E-4</v>
          </cell>
          <cell r="E28">
            <v>0</v>
          </cell>
          <cell r="F28">
            <v>0</v>
          </cell>
          <cell r="H28">
            <v>-9.8199999999999996E-2</v>
          </cell>
          <cell r="I28">
            <v>-2.5600000000000001E-2</v>
          </cell>
          <cell r="J28">
            <v>0</v>
          </cell>
          <cell r="K28">
            <v>0</v>
          </cell>
        </row>
        <row r="29">
          <cell r="A29" t="str">
            <v>95-010 K</v>
          </cell>
          <cell r="B29">
            <v>35278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H29">
            <v>-9.8199999999999996E-2</v>
          </cell>
          <cell r="I29">
            <v>-2.5600000000000001E-2</v>
          </cell>
          <cell r="J29">
            <v>0</v>
          </cell>
          <cell r="K29">
            <v>0</v>
          </cell>
        </row>
        <row r="30">
          <cell r="A30" t="str">
            <v>95-010 L</v>
          </cell>
          <cell r="B30">
            <v>35309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H30">
            <v>-6.8000000000000005E-2</v>
          </cell>
          <cell r="I30">
            <v>-1.8499999999999999E-2</v>
          </cell>
          <cell r="J30">
            <v>0</v>
          </cell>
          <cell r="K30">
            <v>0</v>
          </cell>
        </row>
        <row r="31">
          <cell r="A31" t="str">
            <v>95-010 M</v>
          </cell>
          <cell r="B31">
            <v>35339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-6.8000000000000005E-2</v>
          </cell>
          <cell r="I31">
            <v>-1.8499999999999999E-2</v>
          </cell>
          <cell r="J31">
            <v>0</v>
          </cell>
          <cell r="K31">
            <v>0</v>
          </cell>
        </row>
        <row r="32">
          <cell r="A32" t="str">
            <v>95-010 N</v>
          </cell>
          <cell r="B32">
            <v>35370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-6.8000000000000005E-2</v>
          </cell>
          <cell r="I32">
            <v>-1.8499999999999999E-2</v>
          </cell>
          <cell r="J32">
            <v>0</v>
          </cell>
          <cell r="K32">
            <v>0</v>
          </cell>
        </row>
        <row r="33">
          <cell r="A33" t="str">
            <v>95-010 O</v>
          </cell>
          <cell r="B33">
            <v>35400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H33">
            <v>-6.7299999999999999E-2</v>
          </cell>
          <cell r="I33">
            <v>-1.83E-2</v>
          </cell>
          <cell r="J33">
            <v>0</v>
          </cell>
          <cell r="K33">
            <v>0</v>
          </cell>
        </row>
        <row r="34">
          <cell r="A34" t="str">
            <v>95-010 P</v>
          </cell>
          <cell r="B34">
            <v>35431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-6.7299999999999999E-2</v>
          </cell>
          <cell r="I34">
            <v>-1.83E-2</v>
          </cell>
          <cell r="J34">
            <v>0</v>
          </cell>
          <cell r="K34">
            <v>0</v>
          </cell>
        </row>
        <row r="35">
          <cell r="A35" t="str">
            <v>95-010 Q</v>
          </cell>
          <cell r="B35">
            <v>35462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-6.7299999999999999E-2</v>
          </cell>
          <cell r="I35">
            <v>-1.83E-2</v>
          </cell>
          <cell r="J35">
            <v>0</v>
          </cell>
          <cell r="K35">
            <v>0</v>
          </cell>
        </row>
        <row r="36">
          <cell r="A36" t="str">
            <v>95-010 R</v>
          </cell>
          <cell r="B36">
            <v>35490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-6.7299999999999999E-2</v>
          </cell>
          <cell r="I36">
            <v>-1.83E-2</v>
          </cell>
          <cell r="J36">
            <v>0</v>
          </cell>
          <cell r="K36">
            <v>0</v>
          </cell>
        </row>
        <row r="37">
          <cell r="A37" t="str">
            <v>95-010 S</v>
          </cell>
          <cell r="B37">
            <v>35521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>
            <v>-6.7299999999999999E-2</v>
          </cell>
          <cell r="I37">
            <v>-1.83E-2</v>
          </cell>
          <cell r="J37">
            <v>0</v>
          </cell>
          <cell r="K37">
            <v>0</v>
          </cell>
        </row>
        <row r="38">
          <cell r="A38" t="str">
            <v>95-010 T</v>
          </cell>
          <cell r="B38">
            <v>35551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H38">
            <v>-6.7299999999999999E-2</v>
          </cell>
          <cell r="I38">
            <v>-1.83E-2</v>
          </cell>
          <cell r="J38">
            <v>0</v>
          </cell>
          <cell r="K38">
            <v>0</v>
          </cell>
        </row>
        <row r="39">
          <cell r="A39" t="str">
            <v>95-010 U</v>
          </cell>
          <cell r="B39">
            <v>35582</v>
          </cell>
          <cell r="C39">
            <v>-4.8800000000000003E-2</v>
          </cell>
          <cell r="D39">
            <v>-1.35E-2</v>
          </cell>
          <cell r="E39">
            <v>0</v>
          </cell>
          <cell r="F39">
            <v>0</v>
          </cell>
          <cell r="H39">
            <v>-5.1100000000000007E-2</v>
          </cell>
          <cell r="I39">
            <v>-1.41E-2</v>
          </cell>
          <cell r="J39">
            <v>0</v>
          </cell>
          <cell r="K39">
            <v>0</v>
          </cell>
        </row>
        <row r="40">
          <cell r="A40" t="str">
            <v>95-010 V</v>
          </cell>
          <cell r="B40">
            <v>35612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H40">
            <v>-4.8800000000000003E-2</v>
          </cell>
          <cell r="I40">
            <v>-1.35E-2</v>
          </cell>
          <cell r="J40">
            <v>0</v>
          </cell>
          <cell r="K40">
            <v>0</v>
          </cell>
        </row>
        <row r="41">
          <cell r="A41" t="str">
            <v>95-010 W</v>
          </cell>
          <cell r="B41">
            <v>35643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-4.8800000000000003E-2</v>
          </cell>
          <cell r="I41">
            <v>-1.35E-2</v>
          </cell>
          <cell r="J41">
            <v>0</v>
          </cell>
          <cell r="K41">
            <v>0</v>
          </cell>
        </row>
        <row r="42">
          <cell r="A42" t="str">
            <v>95-010 X</v>
          </cell>
          <cell r="B42">
            <v>35674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-4.8800000000000003E-2</v>
          </cell>
          <cell r="I42">
            <v>-1.35E-2</v>
          </cell>
          <cell r="J42">
            <v>0</v>
          </cell>
          <cell r="K42">
            <v>0</v>
          </cell>
        </row>
        <row r="43">
          <cell r="A43" t="str">
            <v>95-010 Y</v>
          </cell>
          <cell r="B43">
            <v>35704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-4.8800000000000003E-2</v>
          </cell>
          <cell r="I43">
            <v>-1.35E-2</v>
          </cell>
          <cell r="J43">
            <v>0</v>
          </cell>
          <cell r="K43">
            <v>0</v>
          </cell>
        </row>
        <row r="44">
          <cell r="A44" t="str">
            <v>95-010 Z</v>
          </cell>
          <cell r="B44">
            <v>35735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H44">
            <v>-4.8800000000000003E-2</v>
          </cell>
          <cell r="I44">
            <v>-1.35E-2</v>
          </cell>
          <cell r="J44">
            <v>0</v>
          </cell>
          <cell r="K44">
            <v>0</v>
          </cell>
        </row>
        <row r="45">
          <cell r="A45" t="str">
            <v>95-010 AA</v>
          </cell>
          <cell r="B45">
            <v>35765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-4.8800000000000003E-2</v>
          </cell>
          <cell r="I45">
            <v>-1.35E-2</v>
          </cell>
          <cell r="J45">
            <v>0</v>
          </cell>
          <cell r="K45">
            <v>0</v>
          </cell>
        </row>
        <row r="46">
          <cell r="A46" t="str">
            <v>95-010 BB</v>
          </cell>
          <cell r="B46">
            <v>35796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-4.8800000000000003E-2</v>
          </cell>
          <cell r="I46">
            <v>-1.35E-2</v>
          </cell>
          <cell r="J46">
            <v>0</v>
          </cell>
          <cell r="K46">
            <v>0</v>
          </cell>
        </row>
        <row r="47">
          <cell r="A47" t="str">
            <v>95-010 CC</v>
          </cell>
          <cell r="B47">
            <v>35827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-4.8800000000000003E-2</v>
          </cell>
          <cell r="I47">
            <v>-1.35E-2</v>
          </cell>
          <cell r="J47">
            <v>0</v>
          </cell>
          <cell r="K47">
            <v>0</v>
          </cell>
        </row>
        <row r="48">
          <cell r="A48" t="str">
            <v>95-010 DD</v>
          </cell>
          <cell r="B48">
            <v>35855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H48">
            <v>-4.8800000000000003E-2</v>
          </cell>
          <cell r="I48">
            <v>-1.35E-2</v>
          </cell>
          <cell r="J48">
            <v>0</v>
          </cell>
          <cell r="K48">
            <v>0</v>
          </cell>
        </row>
        <row r="49">
          <cell r="A49" t="str">
            <v>95-010 EE</v>
          </cell>
          <cell r="B49">
            <v>35886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H49">
            <v>-4.8800000000000003E-2</v>
          </cell>
          <cell r="I49">
            <v>-1.35E-2</v>
          </cell>
          <cell r="J49">
            <v>0</v>
          </cell>
          <cell r="K49">
            <v>0</v>
          </cell>
        </row>
        <row r="50">
          <cell r="A50" t="str">
            <v>95-010 FF</v>
          </cell>
          <cell r="B50">
            <v>35916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H50">
            <v>-4.8800000000000003E-2</v>
          </cell>
          <cell r="I50">
            <v>-1.35E-2</v>
          </cell>
          <cell r="J50">
            <v>0</v>
          </cell>
          <cell r="K50">
            <v>0</v>
          </cell>
        </row>
        <row r="51">
          <cell r="A51" t="str">
            <v>95-010 GG</v>
          </cell>
          <cell r="B51">
            <v>35947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95-010 HH</v>
          </cell>
          <cell r="B52">
            <v>35977</v>
          </cell>
          <cell r="C52">
            <v>-2.9999999999999996E-3</v>
          </cell>
          <cell r="D52">
            <v>-8.0000000000000004E-4</v>
          </cell>
          <cell r="E52">
            <v>0</v>
          </cell>
          <cell r="F52">
            <v>0</v>
          </cell>
          <cell r="H52">
            <v>-2.9999999999999996E-3</v>
          </cell>
          <cell r="I52">
            <v>-8.0000000000000004E-4</v>
          </cell>
          <cell r="J52">
            <v>0</v>
          </cell>
          <cell r="K52">
            <v>0</v>
          </cell>
        </row>
        <row r="53">
          <cell r="A53" t="str">
            <v>95-010 II</v>
          </cell>
          <cell r="B53">
            <v>36008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H53">
            <v>-2.9999999999999996E-3</v>
          </cell>
          <cell r="I53">
            <v>-8.0000000000000004E-4</v>
          </cell>
          <cell r="J53">
            <v>0</v>
          </cell>
          <cell r="K53">
            <v>0</v>
          </cell>
        </row>
        <row r="54">
          <cell r="A54" t="str">
            <v>95-010 JJ</v>
          </cell>
          <cell r="B54">
            <v>36039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H54">
            <v>-2.9999999999999996E-3</v>
          </cell>
          <cell r="I54">
            <v>-8.0000000000000004E-4</v>
          </cell>
          <cell r="J54">
            <v>0</v>
          </cell>
          <cell r="K54">
            <v>0</v>
          </cell>
        </row>
        <row r="55">
          <cell r="A55" t="str">
            <v>95-010 KK</v>
          </cell>
          <cell r="B55">
            <v>36069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H55">
            <v>-2.9999999999999996E-3</v>
          </cell>
          <cell r="I55">
            <v>-8.0000000000000004E-4</v>
          </cell>
          <cell r="J55">
            <v>0</v>
          </cell>
          <cell r="K55">
            <v>0</v>
          </cell>
        </row>
        <row r="56">
          <cell r="A56" t="str">
            <v>95-010 LL</v>
          </cell>
          <cell r="B56">
            <v>36100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H56">
            <v>-2.9999999999999996E-3</v>
          </cell>
          <cell r="I56">
            <v>-8.0000000000000004E-4</v>
          </cell>
          <cell r="J56">
            <v>0</v>
          </cell>
          <cell r="K56">
            <v>0</v>
          </cell>
        </row>
        <row r="57">
          <cell r="A57" t="str">
            <v>95-010 MM</v>
          </cell>
          <cell r="B57">
            <v>36130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H57">
            <v>-2.9999999999999996E-3</v>
          </cell>
          <cell r="I57">
            <v>-8.0000000000000004E-4</v>
          </cell>
          <cell r="J57">
            <v>0</v>
          </cell>
          <cell r="K57">
            <v>0</v>
          </cell>
        </row>
        <row r="58">
          <cell r="A58" t="str">
            <v>95-010 NN</v>
          </cell>
          <cell r="B58">
            <v>36161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H58">
            <v>-2.9999999999999996E-3</v>
          </cell>
          <cell r="I58">
            <v>-8.0000000000000004E-4</v>
          </cell>
          <cell r="J58">
            <v>0</v>
          </cell>
          <cell r="K58">
            <v>0</v>
          </cell>
        </row>
        <row r="59">
          <cell r="A59" t="str">
            <v>95-010 OO</v>
          </cell>
          <cell r="B59">
            <v>36192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H59">
            <v>-2.9999999999999996E-3</v>
          </cell>
          <cell r="I59">
            <v>-8.0000000000000004E-4</v>
          </cell>
          <cell r="J59">
            <v>0</v>
          </cell>
          <cell r="K59">
            <v>0</v>
          </cell>
        </row>
        <row r="60">
          <cell r="A60" t="str">
            <v>95-010 PP</v>
          </cell>
          <cell r="B60">
            <v>36220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H60">
            <v>-2.9999999999999996E-3</v>
          </cell>
          <cell r="I60">
            <v>-8.0000000000000004E-4</v>
          </cell>
          <cell r="J60">
            <v>0</v>
          </cell>
          <cell r="K60">
            <v>0</v>
          </cell>
        </row>
        <row r="61">
          <cell r="A61" t="str">
            <v>95-010 QQ</v>
          </cell>
          <cell r="B61">
            <v>36251</v>
          </cell>
          <cell r="C61">
            <v>-4.1200000000000001E-2</v>
          </cell>
          <cell r="D61">
            <v>-1.1000000000000001E-2</v>
          </cell>
          <cell r="E61">
            <v>0</v>
          </cell>
          <cell r="F61">
            <v>0</v>
          </cell>
          <cell r="H61">
            <v>-4.4200000000000003E-2</v>
          </cell>
          <cell r="I61">
            <v>-1.1800000000000001E-2</v>
          </cell>
          <cell r="J61">
            <v>0</v>
          </cell>
          <cell r="K61">
            <v>0</v>
          </cell>
        </row>
        <row r="62">
          <cell r="A62" t="str">
            <v>95-010 RR</v>
          </cell>
          <cell r="B62">
            <v>36281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H62">
            <v>-4.4200000000000003E-2</v>
          </cell>
          <cell r="I62">
            <v>-1.1800000000000001E-2</v>
          </cell>
          <cell r="J62">
            <v>0</v>
          </cell>
          <cell r="K62">
            <v>0</v>
          </cell>
        </row>
        <row r="63">
          <cell r="A63" t="str">
            <v>95-010 SS</v>
          </cell>
          <cell r="B63">
            <v>36312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H63">
            <v>-4.4200000000000003E-2</v>
          </cell>
          <cell r="I63">
            <v>-1.1800000000000001E-2</v>
          </cell>
          <cell r="J63">
            <v>0</v>
          </cell>
          <cell r="K63">
            <v>0</v>
          </cell>
        </row>
        <row r="64">
          <cell r="A64" t="str">
            <v>95-010 TT</v>
          </cell>
          <cell r="B64">
            <v>36342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H64">
            <v>-4.1200000000000001E-2</v>
          </cell>
          <cell r="I64">
            <v>-1.1000000000000001E-2</v>
          </cell>
          <cell r="J64">
            <v>0</v>
          </cell>
          <cell r="K64">
            <v>0</v>
          </cell>
        </row>
        <row r="65">
          <cell r="A65" t="str">
            <v>95-010 UU</v>
          </cell>
          <cell r="B65">
            <v>36373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H65">
            <v>-4.1200000000000001E-2</v>
          </cell>
          <cell r="I65">
            <v>-1.1000000000000001E-2</v>
          </cell>
          <cell r="J65">
            <v>0</v>
          </cell>
          <cell r="K65">
            <v>0</v>
          </cell>
        </row>
        <row r="66">
          <cell r="A66" t="str">
            <v>95-010 VV</v>
          </cell>
          <cell r="B66">
            <v>36404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H66">
            <v>-4.1200000000000001E-2</v>
          </cell>
          <cell r="I66">
            <v>-1.1000000000000001E-2</v>
          </cell>
          <cell r="J66">
            <v>0</v>
          </cell>
          <cell r="K66">
            <v>0</v>
          </cell>
        </row>
        <row r="67">
          <cell r="A67" t="str">
            <v>95-010 WW</v>
          </cell>
          <cell r="B67">
            <v>36434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H67">
            <v>-4.1200000000000001E-2</v>
          </cell>
          <cell r="I67">
            <v>-1.1000000000000001E-2</v>
          </cell>
          <cell r="J67">
            <v>0</v>
          </cell>
          <cell r="K67">
            <v>0</v>
          </cell>
        </row>
        <row r="68">
          <cell r="A68" t="str">
            <v>95-010 XX</v>
          </cell>
          <cell r="B68">
            <v>36465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H68">
            <v>-4.1200000000000001E-2</v>
          </cell>
          <cell r="I68">
            <v>-1.1000000000000001E-2</v>
          </cell>
          <cell r="J68">
            <v>0</v>
          </cell>
          <cell r="K68">
            <v>0</v>
          </cell>
        </row>
        <row r="69">
          <cell r="A69" t="str">
            <v>95-010 YY</v>
          </cell>
          <cell r="B69">
            <v>36495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H69">
            <v>-4.1200000000000001E-2</v>
          </cell>
          <cell r="I69">
            <v>-1.1000000000000001E-2</v>
          </cell>
          <cell r="J69">
            <v>0</v>
          </cell>
          <cell r="K69">
            <v>0</v>
          </cell>
        </row>
        <row r="70">
          <cell r="A70" t="str">
            <v>99-070</v>
          </cell>
          <cell r="B70">
            <v>36526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H70">
            <v>-4.1200000000000001E-2</v>
          </cell>
          <cell r="I70">
            <v>-1.1000000000000001E-2</v>
          </cell>
          <cell r="J70">
            <v>0</v>
          </cell>
          <cell r="K70">
            <v>0</v>
          </cell>
        </row>
        <row r="71">
          <cell r="A71" t="str">
            <v>99-070 A</v>
          </cell>
          <cell r="B71">
            <v>36557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H71">
            <v>-4.1200000000000001E-2</v>
          </cell>
          <cell r="I71">
            <v>-1.1000000000000001E-2</v>
          </cell>
          <cell r="J71">
            <v>0</v>
          </cell>
          <cell r="K71">
            <v>0</v>
          </cell>
        </row>
        <row r="72">
          <cell r="A72" t="str">
            <v>99-070 A</v>
          </cell>
          <cell r="B72">
            <v>36586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H72">
            <v>-4.1200000000000001E-2</v>
          </cell>
          <cell r="I72">
            <v>-1.1000000000000001E-2</v>
          </cell>
          <cell r="J72">
            <v>0</v>
          </cell>
          <cell r="K72">
            <v>0</v>
          </cell>
        </row>
        <row r="73">
          <cell r="A73" t="str">
            <v>1999-070 B</v>
          </cell>
          <cell r="B73">
            <v>36617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1999-070 C</v>
          </cell>
          <cell r="B74">
            <v>36647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1999-070 C</v>
          </cell>
          <cell r="B75">
            <v>36678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1999-070 D</v>
          </cell>
          <cell r="B76">
            <v>36708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1999-070 E</v>
          </cell>
          <cell r="B77">
            <v>36739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1999-070 E</v>
          </cell>
          <cell r="B78">
            <v>36770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1999-070 F</v>
          </cell>
          <cell r="B79">
            <v>36800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1999-070 G</v>
          </cell>
          <cell r="B80">
            <v>36831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1999-070 G*</v>
          </cell>
          <cell r="B81">
            <v>36861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1999-070 G*</v>
          </cell>
          <cell r="B82">
            <v>36892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1999-070 H</v>
          </cell>
          <cell r="B83">
            <v>36923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1999-070 I</v>
          </cell>
          <cell r="B84">
            <v>36951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 t="str">
            <v>1999-070 J</v>
          </cell>
          <cell r="B85">
            <v>36982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 t="str">
            <v>1999-070 K</v>
          </cell>
          <cell r="B86">
            <v>37012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1999-070 L</v>
          </cell>
          <cell r="B87">
            <v>37043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1999-070 M</v>
          </cell>
          <cell r="B88">
            <v>37073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 t="str">
            <v>1999-070 N</v>
          </cell>
          <cell r="B89">
            <v>37104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1999-070 N*</v>
          </cell>
          <cell r="B90">
            <v>37104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1999-070 N*</v>
          </cell>
          <cell r="B91">
            <v>37104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1999-070 O</v>
          </cell>
          <cell r="B92">
            <v>37196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1999-070 P</v>
          </cell>
          <cell r="B93">
            <v>37288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2002-00113</v>
          </cell>
          <cell r="B94">
            <v>37377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2002-00251</v>
          </cell>
          <cell r="B95">
            <v>37469</v>
          </cell>
          <cell r="C95">
            <v>-9.4000000000000004E-3</v>
          </cell>
          <cell r="D95">
            <v>-1.8E-3</v>
          </cell>
          <cell r="E95">
            <v>0</v>
          </cell>
          <cell r="F95">
            <v>0</v>
          </cell>
          <cell r="H95">
            <v>-9.4000000000000004E-3</v>
          </cell>
          <cell r="I95">
            <v>-1.8E-3</v>
          </cell>
          <cell r="J95">
            <v>0</v>
          </cell>
          <cell r="K95">
            <v>0</v>
          </cell>
        </row>
        <row r="96">
          <cell r="A96" t="str">
            <v>2002-00359</v>
          </cell>
          <cell r="B96">
            <v>37561</v>
          </cell>
          <cell r="C96">
            <v>-0.14760000000000001</v>
          </cell>
          <cell r="D96">
            <v>-2.93E-2</v>
          </cell>
          <cell r="E96">
            <v>0</v>
          </cell>
          <cell r="F96">
            <v>0</v>
          </cell>
          <cell r="H96">
            <v>-0.157</v>
          </cell>
          <cell r="I96">
            <v>-3.1099999999999999E-2</v>
          </cell>
          <cell r="J96">
            <v>0</v>
          </cell>
          <cell r="K96">
            <v>0</v>
          </cell>
        </row>
        <row r="97">
          <cell r="A97" t="str">
            <v>2003-00002</v>
          </cell>
          <cell r="B97">
            <v>37653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H97">
            <v>-0.157</v>
          </cell>
          <cell r="I97">
            <v>-3.1099999999999999E-2</v>
          </cell>
          <cell r="J97">
            <v>0</v>
          </cell>
          <cell r="K97">
            <v>0</v>
          </cell>
        </row>
        <row r="98">
          <cell r="A98" t="str">
            <v>2003-00083</v>
          </cell>
          <cell r="B98">
            <v>37713</v>
          </cell>
          <cell r="C98" t="e">
            <v>#REF!</v>
          </cell>
          <cell r="D98" t="e">
            <v>#REF!</v>
          </cell>
          <cell r="E98">
            <v>0</v>
          </cell>
          <cell r="F98">
            <v>0</v>
          </cell>
          <cell r="H98" t="e">
            <v>#REF!</v>
          </cell>
          <cell r="I98" t="e">
            <v>#REF!</v>
          </cell>
          <cell r="J98">
            <v>0</v>
          </cell>
          <cell r="K98">
            <v>0</v>
          </cell>
        </row>
        <row r="99">
          <cell r="A99" t="str">
            <v>2003-00126</v>
          </cell>
          <cell r="B99">
            <v>37742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H99" t="e">
            <v>#REF!</v>
          </cell>
          <cell r="I99" t="e">
            <v>#REF!</v>
          </cell>
          <cell r="J99">
            <v>0</v>
          </cell>
          <cell r="K99">
            <v>0</v>
          </cell>
        </row>
        <row r="100">
          <cell r="A100" t="str">
            <v>2003-00258</v>
          </cell>
          <cell r="B100">
            <v>37834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H100" t="e">
            <v>#REF!</v>
          </cell>
          <cell r="I100" t="e">
            <v>#REF!</v>
          </cell>
          <cell r="J100">
            <v>0</v>
          </cell>
          <cell r="K100">
            <v>0</v>
          </cell>
        </row>
        <row r="101">
          <cell r="A101" t="str">
            <v>2003-00377</v>
          </cell>
          <cell r="B101">
            <v>37926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H101" t="e">
            <v>#REF!</v>
          </cell>
          <cell r="I101" t="e">
            <v>#REF!</v>
          </cell>
          <cell r="J101">
            <v>0</v>
          </cell>
          <cell r="K101">
            <v>0</v>
          </cell>
        </row>
        <row r="102">
          <cell r="A102" t="str">
            <v>2003-00504</v>
          </cell>
          <cell r="B102">
            <v>38018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H102" t="e">
            <v>#REF!</v>
          </cell>
          <cell r="I102" t="e">
            <v>#REF!</v>
          </cell>
          <cell r="J102">
            <v>0</v>
          </cell>
          <cell r="K102">
            <v>0</v>
          </cell>
        </row>
        <row r="103">
          <cell r="A103" t="str">
            <v>2004-00122</v>
          </cell>
          <cell r="B103">
            <v>38108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2004-00269</v>
          </cell>
          <cell r="B104">
            <v>38200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2004-00399</v>
          </cell>
          <cell r="B105">
            <v>2132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2004-00552</v>
          </cell>
          <cell r="B106">
            <v>2224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2006-00428</v>
          </cell>
          <cell r="B107">
            <v>39022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>
            <v>54789</v>
          </cell>
        </row>
      </sheetData>
      <sheetData sheetId="50">
        <row r="8">
          <cell r="A8" t="str">
            <v>95-010 A</v>
          </cell>
          <cell r="B8">
            <v>34999</v>
          </cell>
          <cell r="C8">
            <v>-0.16750000000000001</v>
          </cell>
        </row>
        <row r="9">
          <cell r="A9" t="str">
            <v>95-010 B</v>
          </cell>
          <cell r="B9">
            <v>34999</v>
          </cell>
          <cell r="C9">
            <v>-0.16750000000000001</v>
          </cell>
        </row>
        <row r="10">
          <cell r="A10" t="str">
            <v>95-010 C</v>
          </cell>
          <cell r="B10">
            <v>34999</v>
          </cell>
          <cell r="C10">
            <v>-0.16750000000000001</v>
          </cell>
        </row>
        <row r="11">
          <cell r="A11" t="str">
            <v>95-010 D</v>
          </cell>
          <cell r="B11">
            <v>34999</v>
          </cell>
          <cell r="C11">
            <v>-0.16750000000000001</v>
          </cell>
        </row>
        <row r="12">
          <cell r="A12" t="str">
            <v>95-010 E</v>
          </cell>
          <cell r="B12">
            <v>34999</v>
          </cell>
          <cell r="C12">
            <v>-0.16750000000000001</v>
          </cell>
        </row>
        <row r="13">
          <cell r="A13" t="str">
            <v>95-010 F</v>
          </cell>
          <cell r="B13">
            <v>34999</v>
          </cell>
          <cell r="C13">
            <v>-0.16750000000000001</v>
          </cell>
        </row>
        <row r="14">
          <cell r="A14" t="str">
            <v>95-010 G</v>
          </cell>
          <cell r="B14">
            <v>35156</v>
          </cell>
          <cell r="C14">
            <v>-0.121</v>
          </cell>
        </row>
        <row r="15">
          <cell r="A15" t="str">
            <v>95-010 H</v>
          </cell>
          <cell r="B15">
            <v>35156</v>
          </cell>
          <cell r="C15">
            <v>-0.121</v>
          </cell>
        </row>
        <row r="16">
          <cell r="A16" t="str">
            <v>95-010 I</v>
          </cell>
          <cell r="B16">
            <v>35156</v>
          </cell>
          <cell r="C16">
            <v>-0.121</v>
          </cell>
        </row>
        <row r="17">
          <cell r="A17" t="str">
            <v>95-010 J</v>
          </cell>
          <cell r="B17">
            <v>35156</v>
          </cell>
          <cell r="C17">
            <v>-0.121</v>
          </cell>
        </row>
        <row r="18">
          <cell r="A18" t="str">
            <v>95-010 K</v>
          </cell>
          <cell r="B18">
            <v>35156</v>
          </cell>
          <cell r="C18">
            <v>-0.121</v>
          </cell>
        </row>
        <row r="19">
          <cell r="A19" t="str">
            <v>95-010 L</v>
          </cell>
          <cell r="B19">
            <v>35156</v>
          </cell>
          <cell r="C19">
            <v>-0.121</v>
          </cell>
        </row>
        <row r="20">
          <cell r="A20" t="str">
            <v>95-010 M</v>
          </cell>
          <cell r="B20">
            <v>35339</v>
          </cell>
          <cell r="C20">
            <v>-3.3999999999999998E-3</v>
          </cell>
        </row>
        <row r="21">
          <cell r="A21" t="str">
            <v>95-010 N</v>
          </cell>
          <cell r="B21">
            <v>35339</v>
          </cell>
          <cell r="C21">
            <v>-3.3999999999999998E-3</v>
          </cell>
        </row>
        <row r="22">
          <cell r="A22" t="str">
            <v>95-010 O</v>
          </cell>
          <cell r="B22">
            <v>35339</v>
          </cell>
          <cell r="C22">
            <v>-3.3999999999999998E-3</v>
          </cell>
        </row>
        <row r="23">
          <cell r="A23" t="str">
            <v>95-010 P</v>
          </cell>
          <cell r="B23">
            <v>35339</v>
          </cell>
          <cell r="C23">
            <v>-3.3999999999999998E-3</v>
          </cell>
        </row>
        <row r="24">
          <cell r="A24" t="str">
            <v>95-010 Q</v>
          </cell>
          <cell r="B24">
            <v>35339</v>
          </cell>
          <cell r="C24">
            <v>-3.3999999999999998E-3</v>
          </cell>
        </row>
        <row r="25">
          <cell r="A25" t="str">
            <v>95-010 R</v>
          </cell>
          <cell r="B25">
            <v>35339</v>
          </cell>
          <cell r="C25">
            <v>-3.3999999999999998E-3</v>
          </cell>
        </row>
        <row r="26">
          <cell r="A26" t="str">
            <v>95-010 S</v>
          </cell>
          <cell r="B26">
            <v>35521</v>
          </cell>
          <cell r="C26">
            <v>9.3799999999999994E-2</v>
          </cell>
        </row>
        <row r="27">
          <cell r="A27" t="str">
            <v>95-010 T</v>
          </cell>
          <cell r="B27">
            <v>35521</v>
          </cell>
          <cell r="C27">
            <v>9.3799999999999994E-2</v>
          </cell>
        </row>
        <row r="28">
          <cell r="A28" t="str">
            <v>95-010 U</v>
          </cell>
          <cell r="B28">
            <v>35521</v>
          </cell>
          <cell r="C28">
            <v>9.3799999999999994E-2</v>
          </cell>
        </row>
        <row r="29">
          <cell r="A29" t="str">
            <v>95-010 V</v>
          </cell>
          <cell r="B29">
            <v>35521</v>
          </cell>
          <cell r="C29">
            <v>9.3799999999999994E-2</v>
          </cell>
        </row>
        <row r="30">
          <cell r="A30" t="str">
            <v>95-010 W</v>
          </cell>
          <cell r="B30">
            <v>35521</v>
          </cell>
          <cell r="C30">
            <v>9.3799999999999994E-2</v>
          </cell>
        </row>
        <row r="31">
          <cell r="A31" t="str">
            <v>95-010 X</v>
          </cell>
          <cell r="B31">
            <v>35521</v>
          </cell>
          <cell r="C31">
            <v>9.3799999999999994E-2</v>
          </cell>
        </row>
        <row r="32">
          <cell r="A32" t="str">
            <v>95-010 Y</v>
          </cell>
          <cell r="B32">
            <v>35704</v>
          </cell>
          <cell r="C32">
            <v>0.1211</v>
          </cell>
        </row>
        <row r="33">
          <cell r="A33" t="str">
            <v>95-010 Z</v>
          </cell>
          <cell r="B33">
            <v>35704</v>
          </cell>
          <cell r="C33">
            <v>0.1211</v>
          </cell>
        </row>
        <row r="34">
          <cell r="A34" t="str">
            <v>95-010 AA</v>
          </cell>
          <cell r="B34">
            <v>35704</v>
          </cell>
          <cell r="C34">
            <v>0.1211</v>
          </cell>
        </row>
        <row r="35">
          <cell r="A35" t="str">
            <v>95-010 BB</v>
          </cell>
          <cell r="B35">
            <v>35704</v>
          </cell>
          <cell r="C35">
            <v>0.1211</v>
          </cell>
        </row>
        <row r="36">
          <cell r="A36" t="str">
            <v>95-010 CC</v>
          </cell>
          <cell r="B36">
            <v>35704</v>
          </cell>
          <cell r="C36">
            <v>0.1211</v>
          </cell>
        </row>
        <row r="37">
          <cell r="A37" t="str">
            <v>95-010 DD</v>
          </cell>
          <cell r="B37">
            <v>35704</v>
          </cell>
          <cell r="C37">
            <v>0.1211</v>
          </cell>
        </row>
        <row r="38">
          <cell r="A38" t="str">
            <v>95-010 EE</v>
          </cell>
          <cell r="B38">
            <v>35886</v>
          </cell>
          <cell r="C38">
            <v>-0.1147</v>
          </cell>
        </row>
        <row r="39">
          <cell r="A39" t="str">
            <v>95-010 FF</v>
          </cell>
          <cell r="B39">
            <v>35886</v>
          </cell>
          <cell r="C39">
            <v>-0.1147</v>
          </cell>
        </row>
        <row r="40">
          <cell r="A40" t="str">
            <v>95-010 GG</v>
          </cell>
          <cell r="B40">
            <v>35886</v>
          </cell>
          <cell r="C40">
            <v>-0.1147</v>
          </cell>
        </row>
        <row r="41">
          <cell r="A41" t="str">
            <v>95-010 HH</v>
          </cell>
          <cell r="B41">
            <v>35886</v>
          </cell>
          <cell r="C41">
            <v>-0.1147</v>
          </cell>
        </row>
        <row r="42">
          <cell r="A42" t="str">
            <v>95-010 II</v>
          </cell>
          <cell r="B42">
            <v>35886</v>
          </cell>
          <cell r="C42">
            <v>-0.1147</v>
          </cell>
        </row>
        <row r="43">
          <cell r="A43" t="str">
            <v>95-010 JJ</v>
          </cell>
          <cell r="B43">
            <v>35886</v>
          </cell>
          <cell r="C43">
            <v>-0.1147</v>
          </cell>
        </row>
        <row r="44">
          <cell r="A44" t="str">
            <v>95-010 KK</v>
          </cell>
          <cell r="B44">
            <v>36069</v>
          </cell>
          <cell r="C44">
            <v>-0.311</v>
          </cell>
        </row>
        <row r="45">
          <cell r="A45" t="str">
            <v>95-010 LL</v>
          </cell>
          <cell r="B45">
            <v>36069</v>
          </cell>
          <cell r="C45">
            <v>-0.311</v>
          </cell>
        </row>
        <row r="46">
          <cell r="A46" t="str">
            <v>95-010 MM</v>
          </cell>
          <cell r="B46">
            <v>36069</v>
          </cell>
          <cell r="C46">
            <v>-0.311</v>
          </cell>
        </row>
        <row r="47">
          <cell r="A47" t="str">
            <v>95-010 NN</v>
          </cell>
          <cell r="B47">
            <v>36069</v>
          </cell>
          <cell r="C47">
            <v>-0.311</v>
          </cell>
        </row>
        <row r="48">
          <cell r="A48" t="str">
            <v>95-010 OO</v>
          </cell>
          <cell r="B48">
            <v>36069</v>
          </cell>
          <cell r="C48">
            <v>-0.311</v>
          </cell>
        </row>
        <row r="49">
          <cell r="A49" t="str">
            <v>95-010 PP</v>
          </cell>
          <cell r="B49">
            <v>36069</v>
          </cell>
          <cell r="C49">
            <v>-0.311</v>
          </cell>
        </row>
        <row r="50">
          <cell r="A50" t="str">
            <v>95-010 QQ</v>
          </cell>
          <cell r="B50">
            <v>36251</v>
          </cell>
          <cell r="C50">
            <v>-0.18820000000000001</v>
          </cell>
        </row>
        <row r="51">
          <cell r="A51" t="str">
            <v>95-010 RR</v>
          </cell>
          <cell r="B51">
            <v>36251</v>
          </cell>
          <cell r="C51">
            <v>-0.18820000000000001</v>
          </cell>
        </row>
        <row r="52">
          <cell r="A52" t="str">
            <v>95-010 SS</v>
          </cell>
          <cell r="B52">
            <v>36251</v>
          </cell>
          <cell r="C52">
            <v>-0.18820000000000001</v>
          </cell>
        </row>
        <row r="53">
          <cell r="A53" t="str">
            <v>95-010 TT</v>
          </cell>
          <cell r="B53">
            <v>36251</v>
          </cell>
          <cell r="C53">
            <v>-0.18820000000000001</v>
          </cell>
        </row>
        <row r="54">
          <cell r="A54" t="str">
            <v>95-010 UU</v>
          </cell>
          <cell r="B54">
            <v>36251</v>
          </cell>
          <cell r="C54">
            <v>-0.18820000000000001</v>
          </cell>
        </row>
        <row r="55">
          <cell r="A55" t="str">
            <v>95-010 VV</v>
          </cell>
          <cell r="B55">
            <v>36251</v>
          </cell>
          <cell r="C55">
            <v>-0.18820000000000001</v>
          </cell>
        </row>
        <row r="56">
          <cell r="A56" t="str">
            <v>95-010 WW</v>
          </cell>
          <cell r="B56">
            <v>36434</v>
          </cell>
          <cell r="C56">
            <v>-0.22389999999999999</v>
          </cell>
        </row>
        <row r="57">
          <cell r="A57" t="str">
            <v>95-010 XX</v>
          </cell>
          <cell r="B57">
            <v>36434</v>
          </cell>
          <cell r="C57">
            <v>-0.22389999999999999</v>
          </cell>
        </row>
        <row r="58">
          <cell r="A58" t="str">
            <v>95-010 YY</v>
          </cell>
          <cell r="B58">
            <v>36434</v>
          </cell>
          <cell r="C58">
            <v>-0.22389999999999999</v>
          </cell>
        </row>
        <row r="59">
          <cell r="A59" t="str">
            <v>99-070</v>
          </cell>
          <cell r="B59">
            <v>36434</v>
          </cell>
          <cell r="C59">
            <v>-0.22389999999999999</v>
          </cell>
        </row>
        <row r="60">
          <cell r="A60" t="str">
            <v>99-070 A</v>
          </cell>
          <cell r="B60">
            <v>36434</v>
          </cell>
          <cell r="C60">
            <v>-0.22389999999999999</v>
          </cell>
        </row>
        <row r="61">
          <cell r="A61" t="str">
            <v>1999-070 B</v>
          </cell>
          <cell r="B61">
            <v>36617</v>
          </cell>
          <cell r="C61">
            <v>0</v>
          </cell>
        </row>
        <row r="62">
          <cell r="A62" t="str">
            <v>1999-070 C</v>
          </cell>
          <cell r="B62">
            <v>36647</v>
          </cell>
          <cell r="C62">
            <v>0.25019999999999998</v>
          </cell>
        </row>
        <row r="63">
          <cell r="A63" t="str">
            <v>1999-070 D</v>
          </cell>
          <cell r="B63">
            <v>36647</v>
          </cell>
          <cell r="C63">
            <v>0.25019999999999998</v>
          </cell>
        </row>
        <row r="64">
          <cell r="A64" t="str">
            <v>1999-070 E</v>
          </cell>
          <cell r="B64">
            <v>36647</v>
          </cell>
          <cell r="C64">
            <v>0.25019999999999998</v>
          </cell>
        </row>
        <row r="65">
          <cell r="A65" t="str">
            <v>1999-070 F</v>
          </cell>
          <cell r="B65">
            <v>36647</v>
          </cell>
          <cell r="C65">
            <v>0.25019999999999998</v>
          </cell>
        </row>
        <row r="66">
          <cell r="A66" t="str">
            <v>1999-070 G</v>
          </cell>
          <cell r="B66">
            <v>36831</v>
          </cell>
          <cell r="C66">
            <v>1.1344000000000001</v>
          </cell>
        </row>
        <row r="67">
          <cell r="A67" t="str">
            <v>1999-070 H</v>
          </cell>
          <cell r="B67">
            <v>36831</v>
          </cell>
          <cell r="C67">
            <v>1.1344000000000001</v>
          </cell>
        </row>
        <row r="68">
          <cell r="A68" t="str">
            <v>1999-070 I</v>
          </cell>
          <cell r="B68">
            <v>36831</v>
          </cell>
          <cell r="C68">
            <v>1.1344000000000001</v>
          </cell>
        </row>
        <row r="69">
          <cell r="A69" t="str">
            <v>1999-070 J</v>
          </cell>
          <cell r="B69">
            <v>36831</v>
          </cell>
          <cell r="C69">
            <v>1.1344000000000001</v>
          </cell>
        </row>
        <row r="70">
          <cell r="A70" t="str">
            <v>1999-070 K</v>
          </cell>
          <cell r="B70">
            <v>37012</v>
          </cell>
          <cell r="C70">
            <v>1.4216</v>
          </cell>
        </row>
        <row r="71">
          <cell r="A71" t="str">
            <v>1999-070 L</v>
          </cell>
          <cell r="B71">
            <v>37012</v>
          </cell>
          <cell r="C71">
            <v>1.4216</v>
          </cell>
        </row>
        <row r="72">
          <cell r="A72" t="str">
            <v>1999-070 M</v>
          </cell>
          <cell r="B72">
            <v>37012</v>
          </cell>
          <cell r="C72">
            <v>1.4216</v>
          </cell>
        </row>
        <row r="73">
          <cell r="A73" t="str">
            <v>1999-070 N</v>
          </cell>
          <cell r="B73">
            <v>37012</v>
          </cell>
          <cell r="C73">
            <v>1.4216</v>
          </cell>
        </row>
        <row r="74">
          <cell r="A74" t="str">
            <v>1999-070 O</v>
          </cell>
          <cell r="B74">
            <v>37196</v>
          </cell>
          <cell r="C74">
            <v>0.1522</v>
          </cell>
        </row>
        <row r="75">
          <cell r="A75" t="str">
            <v>1999-070 P</v>
          </cell>
          <cell r="B75">
            <v>37288</v>
          </cell>
          <cell r="C75">
            <v>3.8899999999999997E-2</v>
          </cell>
        </row>
        <row r="76">
          <cell r="A76" t="str">
            <v>2002-00113</v>
          </cell>
          <cell r="B76">
            <v>37377</v>
          </cell>
          <cell r="C76">
            <v>-0.2407</v>
          </cell>
        </row>
        <row r="77">
          <cell r="A77" t="str">
            <v>2002-00251</v>
          </cell>
          <cell r="B77">
            <v>37469</v>
          </cell>
          <cell r="C77">
            <v>-0.2248</v>
          </cell>
        </row>
        <row r="78">
          <cell r="A78" t="str">
            <v>2002-00359</v>
          </cell>
          <cell r="B78">
            <v>37561</v>
          </cell>
          <cell r="C78">
            <v>5.1999999999999998E-3</v>
          </cell>
        </row>
        <row r="79">
          <cell r="A79" t="str">
            <v>2003-00002</v>
          </cell>
          <cell r="B79">
            <v>37653</v>
          </cell>
          <cell r="C79">
            <v>0.1686</v>
          </cell>
        </row>
        <row r="80">
          <cell r="A80" t="str">
            <v>2003-00083</v>
          </cell>
          <cell r="B80">
            <v>37653</v>
          </cell>
          <cell r="C80">
            <v>0.1686</v>
          </cell>
        </row>
        <row r="81">
          <cell r="A81" t="str">
            <v>2003-00126</v>
          </cell>
          <cell r="B81">
            <v>37742</v>
          </cell>
          <cell r="C81">
            <v>0.21640000000000001</v>
          </cell>
        </row>
        <row r="82">
          <cell r="A82" t="str">
            <v>2003-00258</v>
          </cell>
          <cell r="B82">
            <v>37834</v>
          </cell>
          <cell r="C82">
            <v>0.45200000000000001</v>
          </cell>
        </row>
        <row r="83">
          <cell r="A83" t="str">
            <v>2003-00377</v>
          </cell>
          <cell r="B83">
            <v>37926</v>
          </cell>
          <cell r="C83">
            <v>0.54669999999999996</v>
          </cell>
        </row>
        <row r="84">
          <cell r="A84" t="str">
            <v>2003-00504</v>
          </cell>
          <cell r="B84">
            <v>38018</v>
          </cell>
          <cell r="C84">
            <v>0.5554</v>
          </cell>
        </row>
        <row r="85">
          <cell r="A85" t="str">
            <v>2004-00122</v>
          </cell>
          <cell r="B85">
            <v>38108</v>
          </cell>
          <cell r="C85">
            <v>0.14910000000000001</v>
          </cell>
        </row>
        <row r="86">
          <cell r="A86" t="str">
            <v>2004-00269</v>
          </cell>
          <cell r="B86">
            <v>38200</v>
          </cell>
          <cell r="C86">
            <v>0.1148</v>
          </cell>
        </row>
        <row r="87">
          <cell r="A87" t="str">
            <v>2004-00398</v>
          </cell>
          <cell r="B87">
            <v>38292</v>
          </cell>
          <cell r="C87">
            <v>0.2064</v>
          </cell>
        </row>
        <row r="88">
          <cell r="A88" t="str">
            <v>2005-00013</v>
          </cell>
          <cell r="B88">
            <v>38384</v>
          </cell>
          <cell r="C88">
            <v>0.3876</v>
          </cell>
        </row>
        <row r="89">
          <cell r="A89" t="str">
            <v>2005-00139</v>
          </cell>
          <cell r="B89">
            <v>38473</v>
          </cell>
          <cell r="C89">
            <v>0.34960000000000002</v>
          </cell>
        </row>
        <row r="90">
          <cell r="A90" t="str">
            <v>2005-00271</v>
          </cell>
          <cell r="B90">
            <v>38565</v>
          </cell>
          <cell r="C90">
            <v>5.7599999999999998E-2</v>
          </cell>
        </row>
        <row r="91">
          <cell r="A91" t="str">
            <v>2005-00399</v>
          </cell>
          <cell r="B91">
            <v>38657</v>
          </cell>
          <cell r="C91">
            <v>0.40460000000000002</v>
          </cell>
        </row>
        <row r="92">
          <cell r="A92" t="str">
            <v>2005-00552</v>
          </cell>
          <cell r="B92">
            <v>38749</v>
          </cell>
          <cell r="C92">
            <v>0.77170000000000005</v>
          </cell>
        </row>
        <row r="93">
          <cell r="A93" t="str">
            <v>2006-00135</v>
          </cell>
          <cell r="B93">
            <v>2313</v>
          </cell>
          <cell r="C93">
            <v>0.29880000000000001</v>
          </cell>
        </row>
        <row r="94">
          <cell r="A94" t="str">
            <v>2006-00324</v>
          </cell>
          <cell r="B94">
            <v>38930</v>
          </cell>
          <cell r="C94">
            <v>-0.1749</v>
          </cell>
        </row>
        <row r="95">
          <cell r="A95" t="str">
            <v>2006-00428</v>
          </cell>
          <cell r="B95">
            <v>39022</v>
          </cell>
          <cell r="C95">
            <v>-0.30880000000000002</v>
          </cell>
        </row>
        <row r="96">
          <cell r="A96" t="str">
            <v>2006-00000</v>
          </cell>
          <cell r="B96">
            <v>39114</v>
          </cell>
          <cell r="C96">
            <v>5.5100000000000003E-2</v>
          </cell>
        </row>
        <row r="97">
          <cell r="B97">
            <v>54789</v>
          </cell>
        </row>
      </sheetData>
      <sheetData sheetId="51">
        <row r="8">
          <cell r="A8" t="str">
            <v>95-010 OO</v>
          </cell>
          <cell r="B8">
            <v>36192</v>
          </cell>
          <cell r="C8">
            <v>2.47E-2</v>
          </cell>
        </row>
        <row r="9">
          <cell r="A9" t="str">
            <v>95-010 PP</v>
          </cell>
          <cell r="B9">
            <v>36192</v>
          </cell>
          <cell r="C9">
            <v>2.47E-2</v>
          </cell>
        </row>
        <row r="10">
          <cell r="A10" t="str">
            <v>95-010 QQ</v>
          </cell>
          <cell r="B10">
            <v>36192</v>
          </cell>
          <cell r="C10">
            <v>2.47E-2</v>
          </cell>
        </row>
        <row r="11">
          <cell r="A11" t="str">
            <v>95-010 RR</v>
          </cell>
          <cell r="B11">
            <v>36192</v>
          </cell>
          <cell r="C11">
            <v>2.47E-2</v>
          </cell>
        </row>
        <row r="12">
          <cell r="A12" t="str">
            <v>95-010 SS</v>
          </cell>
          <cell r="B12">
            <v>36192</v>
          </cell>
          <cell r="C12">
            <v>2.47E-2</v>
          </cell>
        </row>
        <row r="13">
          <cell r="A13" t="str">
            <v>95-010 TT</v>
          </cell>
          <cell r="B13">
            <v>36192</v>
          </cell>
          <cell r="C13">
            <v>2.47E-2</v>
          </cell>
        </row>
        <row r="14">
          <cell r="A14" t="str">
            <v>95-010 UU</v>
          </cell>
          <cell r="B14">
            <v>36192</v>
          </cell>
          <cell r="C14">
            <v>2.47E-2</v>
          </cell>
        </row>
        <row r="15">
          <cell r="A15" t="str">
            <v>95-010 VV</v>
          </cell>
          <cell r="B15">
            <v>36192</v>
          </cell>
          <cell r="C15">
            <v>2.47E-2</v>
          </cell>
        </row>
        <row r="16">
          <cell r="A16" t="str">
            <v>95-010 WW</v>
          </cell>
          <cell r="B16">
            <v>36192</v>
          </cell>
          <cell r="C16">
            <v>2.47E-2</v>
          </cell>
        </row>
        <row r="17">
          <cell r="A17" t="str">
            <v>95-010 XX</v>
          </cell>
          <cell r="B17">
            <v>36192</v>
          </cell>
          <cell r="C17">
            <v>2.47E-2</v>
          </cell>
        </row>
        <row r="18">
          <cell r="A18" t="str">
            <v>95-010 YY</v>
          </cell>
          <cell r="B18">
            <v>36192</v>
          </cell>
          <cell r="C18">
            <v>2.47E-2</v>
          </cell>
        </row>
        <row r="19">
          <cell r="A19" t="str">
            <v>99-070</v>
          </cell>
          <cell r="B19">
            <v>36192</v>
          </cell>
          <cell r="C19">
            <v>2.47E-2</v>
          </cell>
        </row>
        <row r="20">
          <cell r="A20" t="str">
            <v>99-070 A</v>
          </cell>
          <cell r="B20">
            <v>36557</v>
          </cell>
          <cell r="C20">
            <v>9.3399999999999997E-2</v>
          </cell>
        </row>
        <row r="21">
          <cell r="A21" t="str">
            <v>1999-070 B</v>
          </cell>
          <cell r="B21">
            <v>36557</v>
          </cell>
          <cell r="C21">
            <v>9.3399999999999997E-2</v>
          </cell>
        </row>
        <row r="22">
          <cell r="A22" t="str">
            <v>1999-070 C</v>
          </cell>
          <cell r="B22">
            <v>36557</v>
          </cell>
          <cell r="C22">
            <v>9.3399999999999997E-2</v>
          </cell>
        </row>
        <row r="23">
          <cell r="A23" t="str">
            <v>1999-070 D</v>
          </cell>
          <cell r="B23">
            <v>36557</v>
          </cell>
          <cell r="C23">
            <v>9.3399999999999997E-2</v>
          </cell>
        </row>
        <row r="24">
          <cell r="A24" t="str">
            <v>1999-070 E</v>
          </cell>
          <cell r="B24">
            <v>36557</v>
          </cell>
          <cell r="C24">
            <v>9.3399999999999997E-2</v>
          </cell>
        </row>
        <row r="25">
          <cell r="A25" t="str">
            <v>1999-070 F</v>
          </cell>
          <cell r="B25">
            <v>36557</v>
          </cell>
          <cell r="C25">
            <v>9.3399999999999997E-2</v>
          </cell>
        </row>
        <row r="26">
          <cell r="A26" t="str">
            <v>1999-070 G</v>
          </cell>
          <cell r="B26">
            <v>36557</v>
          </cell>
          <cell r="C26">
            <v>9.3399999999999997E-2</v>
          </cell>
        </row>
        <row r="27">
          <cell r="A27" t="str">
            <v>1999-070 H</v>
          </cell>
          <cell r="B27">
            <v>36923</v>
          </cell>
          <cell r="C27">
            <v>6.0199999999999997E-2</v>
          </cell>
        </row>
        <row r="28">
          <cell r="A28" t="str">
            <v>1999-070 I</v>
          </cell>
          <cell r="B28">
            <v>36923</v>
          </cell>
          <cell r="C28">
            <v>6.0199999999999997E-2</v>
          </cell>
        </row>
        <row r="29">
          <cell r="A29" t="str">
            <v>1999-070 J</v>
          </cell>
          <cell r="B29">
            <v>36923</v>
          </cell>
          <cell r="C29">
            <v>6.0199999999999997E-2</v>
          </cell>
        </row>
        <row r="30">
          <cell r="A30" t="str">
            <v>1999-070 K</v>
          </cell>
          <cell r="B30">
            <v>36923</v>
          </cell>
          <cell r="C30">
            <v>6.0199999999999997E-2</v>
          </cell>
        </row>
        <row r="31">
          <cell r="A31" t="str">
            <v>1999-070 L</v>
          </cell>
          <cell r="B31">
            <v>36923</v>
          </cell>
          <cell r="C31">
            <v>6.0199999999999997E-2</v>
          </cell>
        </row>
        <row r="32">
          <cell r="A32" t="str">
            <v>1999-070 M</v>
          </cell>
          <cell r="B32">
            <v>36923</v>
          </cell>
          <cell r="C32">
            <v>6.0199999999999997E-2</v>
          </cell>
        </row>
        <row r="33">
          <cell r="A33" t="str">
            <v>1999-070 N</v>
          </cell>
          <cell r="B33">
            <v>36923</v>
          </cell>
          <cell r="C33">
            <v>6.0199999999999997E-2</v>
          </cell>
        </row>
        <row r="34">
          <cell r="A34" t="str">
            <v>1999-070 O</v>
          </cell>
          <cell r="B34">
            <v>36923</v>
          </cell>
          <cell r="C34">
            <v>6.0199999999999997E-2</v>
          </cell>
        </row>
        <row r="35">
          <cell r="A35" t="str">
            <v>1999-070 P</v>
          </cell>
          <cell r="B35">
            <v>37288</v>
          </cell>
          <cell r="C35">
            <v>2.3699999999999999E-2</v>
          </cell>
        </row>
        <row r="36">
          <cell r="A36" t="str">
            <v>2002-00113</v>
          </cell>
          <cell r="B36">
            <v>37377</v>
          </cell>
          <cell r="C36">
            <v>2.3699999999999999E-2</v>
          </cell>
        </row>
        <row r="37">
          <cell r="A37" t="str">
            <v>2002-00251</v>
          </cell>
          <cell r="B37">
            <v>37469</v>
          </cell>
          <cell r="C37">
            <v>2.3699999999999999E-2</v>
          </cell>
        </row>
        <row r="38">
          <cell r="A38" t="str">
            <v>2002-00359</v>
          </cell>
          <cell r="B38">
            <v>37561</v>
          </cell>
          <cell r="C38">
            <v>2.3699999999999999E-2</v>
          </cell>
        </row>
        <row r="39">
          <cell r="A39" t="str">
            <v>2003-00002</v>
          </cell>
          <cell r="B39">
            <v>37653</v>
          </cell>
          <cell r="C39">
            <v>7.4700000000000003E-2</v>
          </cell>
        </row>
        <row r="40">
          <cell r="A40" t="str">
            <v>2003-00083</v>
          </cell>
          <cell r="B40">
            <v>37713</v>
          </cell>
          <cell r="C40">
            <v>7.4700000000000003E-2</v>
          </cell>
        </row>
        <row r="41">
          <cell r="A41" t="str">
            <v>2003-00126</v>
          </cell>
          <cell r="B41">
            <v>37742</v>
          </cell>
          <cell r="C41">
            <v>7.4700000000000003E-2</v>
          </cell>
        </row>
        <row r="42">
          <cell r="A42" t="str">
            <v>2003-00258</v>
          </cell>
          <cell r="B42">
            <v>37834</v>
          </cell>
          <cell r="C42">
            <v>7.4700000000000003E-2</v>
          </cell>
        </row>
        <row r="43">
          <cell r="A43" t="str">
            <v>2003-00377</v>
          </cell>
          <cell r="B43">
            <v>37926</v>
          </cell>
          <cell r="C43">
            <v>7.4700000000000003E-2</v>
          </cell>
        </row>
        <row r="44">
          <cell r="A44" t="str">
            <v>2003-00504</v>
          </cell>
          <cell r="B44">
            <v>38018</v>
          </cell>
          <cell r="C44">
            <v>6.1199999999999997E-2</v>
          </cell>
        </row>
        <row r="45">
          <cell r="A45" t="str">
            <v>2004-00122</v>
          </cell>
          <cell r="B45">
            <v>38108</v>
          </cell>
          <cell r="C45">
            <v>6.1199999999999997E-2</v>
          </cell>
        </row>
        <row r="46">
          <cell r="A46" t="str">
            <v>2004-00269</v>
          </cell>
          <cell r="B46">
            <v>38200</v>
          </cell>
          <cell r="C46">
            <v>6.1199999999999997E-2</v>
          </cell>
        </row>
        <row r="47">
          <cell r="A47" t="str">
            <v>2004-00398</v>
          </cell>
          <cell r="B47">
            <v>38292</v>
          </cell>
          <cell r="C47">
            <v>6.1199999999999997E-2</v>
          </cell>
        </row>
        <row r="48">
          <cell r="A48" t="str">
            <v>2005-00013</v>
          </cell>
          <cell r="B48">
            <v>38384</v>
          </cell>
          <cell r="C48">
            <v>4.48E-2</v>
          </cell>
        </row>
        <row r="49">
          <cell r="A49" t="str">
            <v>2005-00139</v>
          </cell>
          <cell r="B49">
            <v>38473</v>
          </cell>
          <cell r="C49">
            <v>4.48E-2</v>
          </cell>
        </row>
        <row r="50">
          <cell r="A50" t="str">
            <v>2005-00399</v>
          </cell>
          <cell r="B50">
            <v>38565</v>
          </cell>
          <cell r="C50">
            <v>4.48E-2</v>
          </cell>
        </row>
        <row r="51">
          <cell r="A51" t="str">
            <v>2005-00552</v>
          </cell>
          <cell r="B51">
            <v>38749</v>
          </cell>
          <cell r="C51">
            <v>3.9899999999999998E-2</v>
          </cell>
        </row>
        <row r="52">
          <cell r="B52">
            <v>54789</v>
          </cell>
        </row>
      </sheetData>
      <sheetData sheetId="52"/>
      <sheetData sheetId="53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5.0999999999999996</v>
          </cell>
          <cell r="E9">
            <v>13.6</v>
          </cell>
          <cell r="G9">
            <v>300</v>
          </cell>
          <cell r="H9">
            <v>4.4438000000000004</v>
          </cell>
          <cell r="I9">
            <v>14700</v>
          </cell>
          <cell r="J9">
            <v>3.9916</v>
          </cell>
          <cell r="K9">
            <v>15000</v>
          </cell>
          <cell r="L9">
            <v>3.8416000000000001</v>
          </cell>
          <cell r="N9">
            <v>3.4331</v>
          </cell>
        </row>
        <row r="10">
          <cell r="A10" t="str">
            <v>95-010+</v>
          </cell>
          <cell r="B10">
            <v>35125</v>
          </cell>
          <cell r="C10" t="str">
            <v>General Firm Sales</v>
          </cell>
          <cell r="D10">
            <v>5.0999999999999996</v>
          </cell>
          <cell r="E10">
            <v>13.6</v>
          </cell>
          <cell r="G10">
            <v>300</v>
          </cell>
          <cell r="H10">
            <v>4.4946000000000002</v>
          </cell>
          <cell r="I10">
            <v>14700</v>
          </cell>
          <cell r="J10">
            <v>3.9916</v>
          </cell>
          <cell r="K10">
            <v>15000</v>
          </cell>
          <cell r="L10">
            <v>3.8416000000000001</v>
          </cell>
          <cell r="N10">
            <v>3.4331</v>
          </cell>
        </row>
        <row r="11">
          <cell r="A11" t="str">
            <v>99-070</v>
          </cell>
          <cell r="B11">
            <v>36516</v>
          </cell>
          <cell r="C11" t="str">
            <v>General Firm Sales</v>
          </cell>
          <cell r="D11">
            <v>7.5</v>
          </cell>
          <cell r="E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  <cell r="N11">
            <v>0</v>
          </cell>
        </row>
        <row r="12">
          <cell r="B12">
            <v>43831</v>
          </cell>
        </row>
      </sheetData>
      <sheetData sheetId="54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Sales+HLF</v>
          </cell>
          <cell r="D9">
            <v>5.0999999999999996</v>
          </cell>
          <cell r="E9">
            <v>13.6</v>
          </cell>
          <cell r="G9">
            <v>300</v>
          </cell>
          <cell r="H9">
            <v>4.4438000000000004</v>
          </cell>
          <cell r="I9">
            <v>14700</v>
          </cell>
          <cell r="J9">
            <v>3.9916</v>
          </cell>
          <cell r="K9">
            <v>15000</v>
          </cell>
          <cell r="L9">
            <v>3.8416000000000001</v>
          </cell>
          <cell r="N9">
            <v>3.4331</v>
          </cell>
        </row>
        <row r="10">
          <cell r="A10" t="str">
            <v>95-010+</v>
          </cell>
          <cell r="B10">
            <v>35125</v>
          </cell>
          <cell r="C10" t="str">
            <v>General Firm Sales+HLF</v>
          </cell>
          <cell r="D10">
            <v>5.0999999999999996</v>
          </cell>
          <cell r="E10">
            <v>13.6</v>
          </cell>
          <cell r="G10">
            <v>300</v>
          </cell>
          <cell r="H10">
            <v>4.4946000000000002</v>
          </cell>
          <cell r="I10">
            <v>14700</v>
          </cell>
          <cell r="J10">
            <v>3.9916</v>
          </cell>
          <cell r="K10">
            <v>15000</v>
          </cell>
          <cell r="L10">
            <v>3.8416000000000001</v>
          </cell>
          <cell r="N10">
            <v>3.4331</v>
          </cell>
        </row>
        <row r="11">
          <cell r="A11" t="str">
            <v>99-070</v>
          </cell>
          <cell r="B11">
            <v>36516</v>
          </cell>
          <cell r="C11" t="str">
            <v>General Firm Sales+HLF</v>
          </cell>
          <cell r="D11">
            <v>7.5</v>
          </cell>
          <cell r="E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  <cell r="N11">
            <v>0</v>
          </cell>
        </row>
        <row r="12">
          <cell r="B12">
            <v>43831</v>
          </cell>
        </row>
      </sheetData>
      <sheetData sheetId="55">
        <row r="9">
          <cell r="B9">
            <v>35004</v>
          </cell>
          <cell r="C9" t="str">
            <v>Large Volume Sales (HP)</v>
          </cell>
          <cell r="D9">
            <v>13.6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B10">
            <v>35125</v>
          </cell>
          <cell r="C10" t="str">
            <v>Large Volume Sales (HP)</v>
          </cell>
          <cell r="D10">
            <v>13.6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B11">
            <v>36516</v>
          </cell>
          <cell r="C11" t="str">
            <v>Large Volume Sales (HP)</v>
          </cell>
          <cell r="D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56"/>
      <sheetData sheetId="57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Interruptible Sales</v>
          </cell>
          <cell r="D9" t="str">
            <v>NA</v>
          </cell>
          <cell r="E9">
            <v>150</v>
          </cell>
          <cell r="G9">
            <v>15000</v>
          </cell>
          <cell r="H9">
            <v>3.1448999999999998</v>
          </cell>
          <cell r="K9">
            <v>15000</v>
          </cell>
          <cell r="L9">
            <v>2.9948999999999999</v>
          </cell>
          <cell r="N9">
            <v>2.6513</v>
          </cell>
        </row>
        <row r="10">
          <cell r="A10" t="str">
            <v>99-070</v>
          </cell>
          <cell r="B10">
            <v>36516</v>
          </cell>
          <cell r="C10" t="str">
            <v>Interruptible Sales</v>
          </cell>
          <cell r="D10" t="str">
            <v>NA</v>
          </cell>
          <cell r="E10">
            <v>220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  <cell r="N10">
            <v>0</v>
          </cell>
        </row>
        <row r="11">
          <cell r="B11">
            <v>43831</v>
          </cell>
        </row>
      </sheetData>
      <sheetData sheetId="58">
        <row r="9">
          <cell r="B9">
            <v>35004</v>
          </cell>
          <cell r="C9" t="str">
            <v>Large Volume Sales</v>
          </cell>
          <cell r="E9">
            <v>150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B10">
            <v>36516</v>
          </cell>
          <cell r="C10" t="str">
            <v>Large Volume Sales</v>
          </cell>
          <cell r="E10">
            <v>220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B11">
            <v>43831</v>
          </cell>
        </row>
      </sheetData>
      <sheetData sheetId="59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Adm. Fee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Transportation</v>
          </cell>
          <cell r="D9">
            <v>13.6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Transportation</v>
          </cell>
          <cell r="D10">
            <v>13.6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Transportation</v>
          </cell>
          <cell r="D11">
            <v>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0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Adm. Fee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Transportation+HLF</v>
          </cell>
          <cell r="D9">
            <v>13.6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Transportation+HLF</v>
          </cell>
          <cell r="D10">
            <v>13.6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Transportation+HLF</v>
          </cell>
          <cell r="D11">
            <v>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1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Carriage Service</v>
          </cell>
          <cell r="D9">
            <v>150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Carriage Service</v>
          </cell>
          <cell r="D10">
            <v>150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Carriage Service</v>
          </cell>
          <cell r="D11">
            <v>220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2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150</v>
          </cell>
          <cell r="E9">
            <v>45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A10" t="str">
            <v>99-070</v>
          </cell>
          <cell r="B10">
            <v>36516</v>
          </cell>
          <cell r="C10" t="str">
            <v>General Firm Sales</v>
          </cell>
          <cell r="D10">
            <v>220</v>
          </cell>
          <cell r="E10">
            <v>50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B11">
            <v>43831</v>
          </cell>
        </row>
      </sheetData>
      <sheetData sheetId="63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150</v>
          </cell>
          <cell r="E9">
            <v>45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A10" t="str">
            <v>99-070</v>
          </cell>
          <cell r="B10">
            <v>36516</v>
          </cell>
          <cell r="C10" t="str">
            <v>General Firm Sales</v>
          </cell>
          <cell r="D10">
            <v>220</v>
          </cell>
          <cell r="E10">
            <v>50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A11" t="str">
            <v>99-070+</v>
          </cell>
          <cell r="B11">
            <v>36516</v>
          </cell>
          <cell r="C11" t="str">
            <v>General Firm Sales</v>
          </cell>
          <cell r="D11">
            <v>220</v>
          </cell>
          <cell r="E11">
            <v>50</v>
          </cell>
          <cell r="G11">
            <v>15000</v>
          </cell>
          <cell r="H11">
            <v>0.53</v>
          </cell>
          <cell r="K11">
            <v>15000</v>
          </cell>
          <cell r="L11">
            <v>0.35909999999999997</v>
          </cell>
        </row>
        <row r="12">
          <cell r="B12">
            <v>43831</v>
          </cell>
        </row>
      </sheetData>
      <sheetData sheetId="64"/>
      <sheetData sheetId="65">
        <row r="8">
          <cell r="A8" t="str">
            <v>Effective</v>
          </cell>
          <cell r="B8" t="str">
            <v>Base</v>
          </cell>
          <cell r="C8" t="str">
            <v>Surcharge</v>
          </cell>
          <cell r="D8" t="str">
            <v>TCA Adj</v>
          </cell>
          <cell r="E8" t="str">
            <v>TCA Surc</v>
          </cell>
          <cell r="F8" t="str">
            <v>ISS CR Adj</v>
          </cell>
          <cell r="G8" t="str">
            <v>Rev Cr Adj</v>
          </cell>
          <cell r="H8" t="str">
            <v>GRI</v>
          </cell>
          <cell r="I8" t="str">
            <v>Total</v>
          </cell>
          <cell r="K8" t="str">
            <v>Base</v>
          </cell>
          <cell r="L8" t="str">
            <v>Surcharge</v>
          </cell>
          <cell r="M8" t="str">
            <v>TCA Adj</v>
          </cell>
          <cell r="N8" t="str">
            <v>TCA Surc</v>
          </cell>
          <cell r="O8" t="str">
            <v>ISS CR Adj</v>
          </cell>
          <cell r="P8" t="str">
            <v>Rev Cr Adj</v>
          </cell>
          <cell r="Q8" t="str">
            <v>GRI</v>
          </cell>
          <cell r="R8" t="str">
            <v>Total</v>
          </cell>
          <cell r="T8" t="str">
            <v>Base</v>
          </cell>
          <cell r="U8" t="str">
            <v>Surcharge</v>
          </cell>
          <cell r="V8" t="str">
            <v>TCA Adj</v>
          </cell>
          <cell r="W8" t="str">
            <v>TCA Surc</v>
          </cell>
          <cell r="X8" t="str">
            <v>ISS CR Adj</v>
          </cell>
          <cell r="Y8" t="str">
            <v>Rev Cr Adj</v>
          </cell>
          <cell r="Z8" t="str">
            <v>GRI</v>
          </cell>
          <cell r="AA8" t="str">
            <v>Total</v>
          </cell>
        </row>
        <row r="9">
          <cell r="A9">
            <v>34973</v>
          </cell>
          <cell r="B9">
            <v>0.42220000000000002</v>
          </cell>
          <cell r="C9">
            <v>2.46E-2</v>
          </cell>
          <cell r="H9">
            <v>7.2000000000000007E-3</v>
          </cell>
          <cell r="I9">
            <v>0.45400000000000001</v>
          </cell>
          <cell r="K9">
            <v>0.44259999999999999</v>
          </cell>
          <cell r="L9">
            <v>2.46E-2</v>
          </cell>
          <cell r="Q9">
            <v>7.2000000000000007E-3</v>
          </cell>
          <cell r="R9">
            <v>0.47439999999999999</v>
          </cell>
          <cell r="T9">
            <v>0.49609999999999999</v>
          </cell>
          <cell r="U9">
            <v>2.46E-2</v>
          </cell>
          <cell r="Z9">
            <v>7.2000000000000007E-3</v>
          </cell>
          <cell r="AA9">
            <v>0.52789999999999992</v>
          </cell>
        </row>
        <row r="10">
          <cell r="A10">
            <v>35065</v>
          </cell>
          <cell r="B10">
            <v>0.42220000000000002</v>
          </cell>
          <cell r="C10">
            <v>1.7500000000000002E-2</v>
          </cell>
          <cell r="H10">
            <v>8.5000000000000006E-3</v>
          </cell>
          <cell r="I10">
            <v>0.44820000000000004</v>
          </cell>
          <cell r="K10">
            <v>0.44259999999999999</v>
          </cell>
          <cell r="L10">
            <v>1.7500000000000002E-2</v>
          </cell>
          <cell r="Q10">
            <v>8.5000000000000006E-3</v>
          </cell>
          <cell r="R10">
            <v>0.46860000000000002</v>
          </cell>
          <cell r="T10">
            <v>0.49609999999999999</v>
          </cell>
          <cell r="U10">
            <v>1.7500000000000002E-2</v>
          </cell>
          <cell r="Z10">
            <v>8.5000000000000006E-3</v>
          </cell>
          <cell r="AA10">
            <v>0.5220999999999999</v>
          </cell>
        </row>
        <row r="11">
          <cell r="A11">
            <v>35096</v>
          </cell>
          <cell r="B11">
            <v>0.35980000000000001</v>
          </cell>
          <cell r="C11">
            <v>1.7500000000000002E-2</v>
          </cell>
          <cell r="H11">
            <v>8.5000000000000006E-3</v>
          </cell>
          <cell r="I11">
            <v>0.38580000000000003</v>
          </cell>
          <cell r="K11">
            <v>0.3795</v>
          </cell>
          <cell r="L11">
            <v>1.7500000000000002E-2</v>
          </cell>
          <cell r="Q11">
            <v>8.5000000000000006E-3</v>
          </cell>
          <cell r="R11">
            <v>0.40550000000000003</v>
          </cell>
          <cell r="T11">
            <v>0.43209999999999998</v>
          </cell>
          <cell r="U11">
            <v>1.7500000000000002E-2</v>
          </cell>
          <cell r="Z11">
            <v>8.5000000000000006E-3</v>
          </cell>
          <cell r="AA11">
            <v>0.45810000000000001</v>
          </cell>
        </row>
        <row r="12">
          <cell r="A12">
            <v>35125</v>
          </cell>
          <cell r="B12">
            <v>0.34699999999999998</v>
          </cell>
          <cell r="C12">
            <v>1.7500000000000002E-2</v>
          </cell>
          <cell r="H12">
            <v>8.5000000000000006E-3</v>
          </cell>
          <cell r="I12">
            <v>0.373</v>
          </cell>
          <cell r="K12">
            <v>0.36670000000000003</v>
          </cell>
          <cell r="L12">
            <v>1.7500000000000002E-2</v>
          </cell>
          <cell r="Q12">
            <v>8.5000000000000006E-3</v>
          </cell>
          <cell r="R12">
            <v>0.39270000000000005</v>
          </cell>
          <cell r="T12">
            <v>0.41930000000000001</v>
          </cell>
          <cell r="U12">
            <v>1.7500000000000002E-2</v>
          </cell>
          <cell r="Z12">
            <v>8.5000000000000006E-3</v>
          </cell>
          <cell r="AA12">
            <v>0.44530000000000003</v>
          </cell>
        </row>
        <row r="13">
          <cell r="A13">
            <v>35247</v>
          </cell>
          <cell r="B13">
            <v>0.3599</v>
          </cell>
          <cell r="C13">
            <v>1.7500000000000002E-2</v>
          </cell>
          <cell r="D13">
            <v>-1.4999999999999999E-2</v>
          </cell>
          <cell r="E13">
            <v>2.2000000000000001E-3</v>
          </cell>
          <cell r="F13">
            <v>-1E-4</v>
          </cell>
          <cell r="G13">
            <v>-1.1999999999999999E-3</v>
          </cell>
          <cell r="H13">
            <v>8.5000000000000006E-3</v>
          </cell>
          <cell r="I13">
            <v>0.37180000000000002</v>
          </cell>
          <cell r="K13">
            <v>0.37959999999999999</v>
          </cell>
          <cell r="L13">
            <v>1.7500000000000002E-2</v>
          </cell>
          <cell r="M13">
            <v>-1.4999999999999999E-2</v>
          </cell>
          <cell r="N13">
            <v>2.2000000000000001E-3</v>
          </cell>
          <cell r="O13">
            <v>-1E-4</v>
          </cell>
          <cell r="P13">
            <v>-1.1999999999999999E-3</v>
          </cell>
          <cell r="Q13">
            <v>8.5000000000000006E-3</v>
          </cell>
          <cell r="R13">
            <v>0.39150000000000001</v>
          </cell>
          <cell r="T13">
            <v>0.43219999999999997</v>
          </cell>
          <cell r="U13">
            <v>1.7500000000000002E-2</v>
          </cell>
          <cell r="V13">
            <v>-1.4999999999999999E-2</v>
          </cell>
          <cell r="W13">
            <v>2.2000000000000001E-3</v>
          </cell>
          <cell r="X13">
            <v>-1E-4</v>
          </cell>
          <cell r="Y13">
            <v>-1.1999999999999999E-3</v>
          </cell>
          <cell r="Z13">
            <v>8.5000000000000006E-3</v>
          </cell>
          <cell r="AA13">
            <v>0.44409999999999999</v>
          </cell>
        </row>
        <row r="14">
          <cell r="A14">
            <v>35309</v>
          </cell>
          <cell r="B14">
            <v>0.3599</v>
          </cell>
          <cell r="C14">
            <v>1.7500000000000002E-2</v>
          </cell>
          <cell r="D14">
            <v>-1.8100000000000002E-2</v>
          </cell>
          <cell r="E14">
            <v>-9.4000000000000004E-3</v>
          </cell>
          <cell r="F14">
            <v>-1E-4</v>
          </cell>
          <cell r="G14">
            <v>-1.1999999999999999E-3</v>
          </cell>
          <cell r="H14">
            <v>8.5000000000000006E-3</v>
          </cell>
          <cell r="I14">
            <v>0.35710000000000003</v>
          </cell>
          <cell r="K14">
            <v>0.37959999999999999</v>
          </cell>
          <cell r="L14">
            <v>1.7500000000000002E-2</v>
          </cell>
          <cell r="M14">
            <v>-1.8100000000000002E-2</v>
          </cell>
          <cell r="N14">
            <v>-9.4000000000000004E-3</v>
          </cell>
          <cell r="O14">
            <v>-1E-4</v>
          </cell>
          <cell r="P14">
            <v>-1.1999999999999999E-3</v>
          </cell>
          <cell r="Q14">
            <v>8.5000000000000006E-3</v>
          </cell>
          <cell r="R14">
            <v>0.37680000000000002</v>
          </cell>
          <cell r="T14">
            <v>0.43219999999999997</v>
          </cell>
          <cell r="U14">
            <v>1.7500000000000002E-2</v>
          </cell>
          <cell r="V14">
            <v>-1.8100000000000002E-2</v>
          </cell>
          <cell r="W14">
            <v>-9.4000000000000004E-3</v>
          </cell>
          <cell r="X14">
            <v>-1E-4</v>
          </cell>
          <cell r="Y14">
            <v>-1.1999999999999999E-3</v>
          </cell>
          <cell r="Z14">
            <v>8.5000000000000006E-3</v>
          </cell>
          <cell r="AA14">
            <v>0.4294</v>
          </cell>
        </row>
        <row r="15">
          <cell r="A15">
            <v>35339</v>
          </cell>
          <cell r="B15">
            <v>0.3599</v>
          </cell>
          <cell r="C15">
            <v>1.7500000000000002E-2</v>
          </cell>
          <cell r="D15">
            <v>-1.8100000000000002E-2</v>
          </cell>
          <cell r="E15">
            <v>-9.4000000000000004E-3</v>
          </cell>
          <cell r="F15">
            <v>-1E-4</v>
          </cell>
          <cell r="G15">
            <v>-1.1999999999999999E-3</v>
          </cell>
          <cell r="H15">
            <v>8.5000000000000006E-3</v>
          </cell>
          <cell r="I15">
            <v>0.35710000000000003</v>
          </cell>
          <cell r="K15">
            <v>0.37959999999999999</v>
          </cell>
          <cell r="L15">
            <v>1.7500000000000002E-2</v>
          </cell>
          <cell r="M15">
            <v>-1.8100000000000002E-2</v>
          </cell>
          <cell r="N15">
            <v>-9.4000000000000004E-3</v>
          </cell>
          <cell r="O15">
            <v>-1E-4</v>
          </cell>
          <cell r="P15">
            <v>-1.1999999999999999E-3</v>
          </cell>
          <cell r="Q15">
            <v>8.5000000000000006E-3</v>
          </cell>
          <cell r="R15">
            <v>0.37680000000000002</v>
          </cell>
          <cell r="T15">
            <v>0.43219999999999997</v>
          </cell>
          <cell r="U15">
            <v>1.7500000000000002E-2</v>
          </cell>
          <cell r="V15">
            <v>-1.8100000000000002E-2</v>
          </cell>
          <cell r="W15">
            <v>-9.4000000000000004E-3</v>
          </cell>
          <cell r="X15">
            <v>-1E-4</v>
          </cell>
          <cell r="Y15">
            <v>-1.1999999999999999E-3</v>
          </cell>
          <cell r="Z15">
            <v>8.5000000000000006E-3</v>
          </cell>
          <cell r="AA15">
            <v>0.4294</v>
          </cell>
        </row>
        <row r="16">
          <cell r="A16">
            <v>35462</v>
          </cell>
          <cell r="B16">
            <v>0.3599</v>
          </cell>
          <cell r="C16">
            <v>1.7500000000000002E-2</v>
          </cell>
          <cell r="D16">
            <v>-1.8100000000000002E-2</v>
          </cell>
          <cell r="E16">
            <v>-9.4000000000000004E-3</v>
          </cell>
          <cell r="G16">
            <v>-1.1999999999999999E-3</v>
          </cell>
          <cell r="H16">
            <v>8.5000000000000006E-3</v>
          </cell>
          <cell r="I16">
            <v>0.35720000000000002</v>
          </cell>
          <cell r="K16">
            <v>0.37959999999999999</v>
          </cell>
          <cell r="L16">
            <v>1.7500000000000002E-2</v>
          </cell>
          <cell r="M16">
            <v>-1.8100000000000002E-2</v>
          </cell>
          <cell r="N16">
            <v>-9.4000000000000004E-3</v>
          </cell>
          <cell r="P16">
            <v>-1.1999999999999999E-3</v>
          </cell>
          <cell r="Q16">
            <v>8.5000000000000006E-3</v>
          </cell>
          <cell r="R16">
            <v>0.37690000000000001</v>
          </cell>
          <cell r="T16">
            <v>0.43219999999999997</v>
          </cell>
          <cell r="U16">
            <v>1.7500000000000002E-2</v>
          </cell>
          <cell r="V16">
            <v>-1.8100000000000002E-2</v>
          </cell>
          <cell r="W16">
            <v>-9.4000000000000004E-3</v>
          </cell>
          <cell r="Y16">
            <v>-1.1999999999999999E-3</v>
          </cell>
          <cell r="Z16">
            <v>8.5000000000000006E-3</v>
          </cell>
          <cell r="AA16">
            <v>0.42949999999999999</v>
          </cell>
        </row>
        <row r="17">
          <cell r="A17">
            <v>35490</v>
          </cell>
          <cell r="B17">
            <v>0.3599</v>
          </cell>
          <cell r="C17">
            <v>1.7500000000000002E-2</v>
          </cell>
          <cell r="D17">
            <v>-1.7999999999999999E-2</v>
          </cell>
          <cell r="E17">
            <v>3.8E-3</v>
          </cell>
          <cell r="G17">
            <v>-1.1999999999999999E-3</v>
          </cell>
          <cell r="H17">
            <v>8.5000000000000006E-3</v>
          </cell>
          <cell r="I17">
            <v>0.37050000000000005</v>
          </cell>
          <cell r="K17">
            <v>0.37959999999999999</v>
          </cell>
          <cell r="L17">
            <v>1.7500000000000002E-2</v>
          </cell>
          <cell r="M17">
            <v>-1.7999999999999999E-2</v>
          </cell>
          <cell r="N17">
            <v>3.8E-3</v>
          </cell>
          <cell r="P17">
            <v>-1.1999999999999999E-3</v>
          </cell>
          <cell r="Q17">
            <v>8.5000000000000006E-3</v>
          </cell>
          <cell r="R17">
            <v>0.39020000000000005</v>
          </cell>
          <cell r="T17">
            <v>0.43219999999999997</v>
          </cell>
          <cell r="U17">
            <v>1.7500000000000002E-2</v>
          </cell>
          <cell r="V17">
            <v>-1.7999999999999999E-2</v>
          </cell>
          <cell r="W17">
            <v>3.8E-3</v>
          </cell>
          <cell r="Y17">
            <v>-1.1999999999999999E-3</v>
          </cell>
          <cell r="Z17">
            <v>8.5000000000000006E-3</v>
          </cell>
          <cell r="AA17">
            <v>0.44280000000000003</v>
          </cell>
        </row>
        <row r="18">
          <cell r="A18">
            <v>35612</v>
          </cell>
          <cell r="B18">
            <v>0.3599</v>
          </cell>
          <cell r="C18">
            <v>1.7500000000000002E-2</v>
          </cell>
          <cell r="D18">
            <v>-1.7999999999999999E-2</v>
          </cell>
          <cell r="E18">
            <v>3.8E-3</v>
          </cell>
          <cell r="G18">
            <v>-1.1999999999999999E-3</v>
          </cell>
          <cell r="H18">
            <v>8.5000000000000006E-3</v>
          </cell>
          <cell r="I18">
            <v>0.37050000000000005</v>
          </cell>
          <cell r="K18">
            <v>0.37959999999999999</v>
          </cell>
          <cell r="L18">
            <v>1.7500000000000002E-2</v>
          </cell>
          <cell r="M18">
            <v>-1.7999999999999999E-2</v>
          </cell>
          <cell r="N18">
            <v>3.8E-3</v>
          </cell>
          <cell r="P18">
            <v>-1.1999999999999999E-3</v>
          </cell>
          <cell r="Q18">
            <v>8.5000000000000006E-3</v>
          </cell>
          <cell r="R18">
            <v>0.39020000000000005</v>
          </cell>
          <cell r="T18">
            <v>0.43219999999999997</v>
          </cell>
          <cell r="U18">
            <v>1.7500000000000002E-2</v>
          </cell>
          <cell r="V18">
            <v>-1.7999999999999999E-2</v>
          </cell>
          <cell r="W18">
            <v>3.8E-3</v>
          </cell>
          <cell r="Y18">
            <v>-1.1999999999999999E-3</v>
          </cell>
          <cell r="Z18">
            <v>8.5000000000000006E-3</v>
          </cell>
          <cell r="AA18">
            <v>0.44280000000000003</v>
          </cell>
        </row>
        <row r="19">
          <cell r="A19">
            <v>35735</v>
          </cell>
          <cell r="B19">
            <v>0.40960000000000002</v>
          </cell>
          <cell r="C19">
            <v>1.7500000000000002E-2</v>
          </cell>
          <cell r="G19">
            <v>-1.1999999999999999E-3</v>
          </cell>
          <cell r="H19">
            <v>8.5000000000000006E-3</v>
          </cell>
          <cell r="I19">
            <v>0.43440000000000006</v>
          </cell>
          <cell r="K19">
            <v>0.45710000000000001</v>
          </cell>
          <cell r="L19">
            <v>1.7500000000000002E-2</v>
          </cell>
          <cell r="P19">
            <v>-1.1999999999999999E-3</v>
          </cell>
          <cell r="Q19">
            <v>8.5000000000000006E-3</v>
          </cell>
          <cell r="R19">
            <v>0.48190000000000005</v>
          </cell>
          <cell r="T19">
            <v>0.54810000000000003</v>
          </cell>
          <cell r="U19">
            <v>1.7500000000000002E-2</v>
          </cell>
          <cell r="Y19">
            <v>-1.1999999999999999E-3</v>
          </cell>
          <cell r="Z19">
            <v>8.5000000000000006E-3</v>
          </cell>
          <cell r="AA19">
            <v>0.57289999999999996</v>
          </cell>
        </row>
        <row r="20">
          <cell r="A20">
            <v>35796</v>
          </cell>
          <cell r="B20">
            <v>0.34499999999999997</v>
          </cell>
          <cell r="C20">
            <v>0</v>
          </cell>
          <cell r="G20">
            <v>-1.1999999999999999E-3</v>
          </cell>
          <cell r="H20">
            <v>8.5000000000000006E-3</v>
          </cell>
          <cell r="I20">
            <v>0.3523</v>
          </cell>
          <cell r="K20">
            <v>0.39</v>
          </cell>
          <cell r="L20">
            <v>0</v>
          </cell>
          <cell r="P20">
            <v>-1.1999999999999999E-3</v>
          </cell>
          <cell r="Q20">
            <v>8.5000000000000006E-3</v>
          </cell>
          <cell r="R20">
            <v>0.39730000000000004</v>
          </cell>
          <cell r="T20">
            <v>0.45</v>
          </cell>
          <cell r="U20">
            <v>0</v>
          </cell>
          <cell r="Y20">
            <v>-1.1999999999999999E-3</v>
          </cell>
          <cell r="Z20">
            <v>8.5000000000000006E-3</v>
          </cell>
          <cell r="AA20">
            <v>0.45730000000000004</v>
          </cell>
        </row>
        <row r="21">
          <cell r="A21">
            <v>35827</v>
          </cell>
          <cell r="B21">
            <v>0.34499999999999997</v>
          </cell>
          <cell r="C21">
            <v>0</v>
          </cell>
          <cell r="G21">
            <v>-1.2999999999999999E-3</v>
          </cell>
          <cell r="H21">
            <v>8.5000000000000006E-3</v>
          </cell>
          <cell r="I21">
            <v>0.35219999999999996</v>
          </cell>
          <cell r="K21">
            <v>0.39</v>
          </cell>
          <cell r="L21">
            <v>0</v>
          </cell>
          <cell r="P21">
            <v>-1.2999999999999999E-3</v>
          </cell>
          <cell r="Q21">
            <v>8.5000000000000006E-3</v>
          </cell>
          <cell r="R21">
            <v>0.3972</v>
          </cell>
          <cell r="T21">
            <v>0.45</v>
          </cell>
          <cell r="U21">
            <v>0</v>
          </cell>
          <cell r="Y21">
            <v>-1.2999999999999999E-3</v>
          </cell>
          <cell r="Z21">
            <v>8.5000000000000006E-3</v>
          </cell>
          <cell r="AA21">
            <v>0.4572</v>
          </cell>
        </row>
        <row r="22">
          <cell r="A22">
            <v>35947</v>
          </cell>
          <cell r="B22">
            <v>0.32090000000000002</v>
          </cell>
          <cell r="C22">
            <v>0</v>
          </cell>
          <cell r="G22">
            <v>-1.2999999999999999E-3</v>
          </cell>
          <cell r="H22">
            <v>8.5000000000000006E-3</v>
          </cell>
          <cell r="I22">
            <v>0.3281</v>
          </cell>
          <cell r="K22">
            <v>0.35489999999999999</v>
          </cell>
          <cell r="L22">
            <v>0</v>
          </cell>
          <cell r="P22">
            <v>-1.2999999999999999E-3</v>
          </cell>
          <cell r="Q22">
            <v>8.5000000000000006E-3</v>
          </cell>
          <cell r="R22">
            <v>0.36209999999999998</v>
          </cell>
          <cell r="T22">
            <v>0.41470000000000001</v>
          </cell>
          <cell r="U22">
            <v>0</v>
          </cell>
          <cell r="Y22">
            <v>-1.2999999999999999E-3</v>
          </cell>
          <cell r="Z22">
            <v>8.5000000000000006E-3</v>
          </cell>
          <cell r="AA22">
            <v>0.4219</v>
          </cell>
        </row>
        <row r="23">
          <cell r="A23">
            <v>35977</v>
          </cell>
          <cell r="B23">
            <v>0.31580000000000003</v>
          </cell>
          <cell r="C23">
            <v>0</v>
          </cell>
          <cell r="G23">
            <v>-1E-4</v>
          </cell>
          <cell r="H23">
            <v>8.5000000000000006E-3</v>
          </cell>
          <cell r="I23">
            <v>0.32420000000000004</v>
          </cell>
          <cell r="K23">
            <v>0.3498</v>
          </cell>
          <cell r="L23">
            <v>0</v>
          </cell>
          <cell r="P23">
            <v>-1E-4</v>
          </cell>
          <cell r="Q23">
            <v>8.5000000000000006E-3</v>
          </cell>
          <cell r="R23">
            <v>0.35820000000000002</v>
          </cell>
          <cell r="T23">
            <v>0.40960000000000002</v>
          </cell>
          <cell r="U23">
            <v>0</v>
          </cell>
          <cell r="Y23">
            <v>-1E-4</v>
          </cell>
          <cell r="Z23">
            <v>8.5000000000000006E-3</v>
          </cell>
          <cell r="AA23">
            <v>0.41800000000000004</v>
          </cell>
        </row>
        <row r="24">
          <cell r="A24">
            <v>36192</v>
          </cell>
          <cell r="B24">
            <v>0.31580000000000003</v>
          </cell>
          <cell r="C24">
            <v>0</v>
          </cell>
          <cell r="G24">
            <v>-1E-3</v>
          </cell>
          <cell r="H24">
            <v>7.6E-3</v>
          </cell>
          <cell r="I24">
            <v>0.32240000000000002</v>
          </cell>
          <cell r="K24">
            <v>0.3498</v>
          </cell>
          <cell r="L24">
            <v>0</v>
          </cell>
          <cell r="P24">
            <v>-1E-3</v>
          </cell>
          <cell r="Q24">
            <v>7.6E-3</v>
          </cell>
          <cell r="R24">
            <v>0.35639999999999999</v>
          </cell>
          <cell r="T24">
            <v>0.40960000000000002</v>
          </cell>
          <cell r="U24">
            <v>0</v>
          </cell>
          <cell r="Y24">
            <v>-1E-3</v>
          </cell>
          <cell r="Z24">
            <v>7.6E-3</v>
          </cell>
          <cell r="AA24">
            <v>0.41620000000000001</v>
          </cell>
        </row>
        <row r="25">
          <cell r="A25">
            <v>36831</v>
          </cell>
          <cell r="B25">
            <v>0.31330000000000002</v>
          </cell>
          <cell r="C25">
            <v>0</v>
          </cell>
          <cell r="G25">
            <v>0</v>
          </cell>
          <cell r="H25">
            <v>6.6E-3</v>
          </cell>
          <cell r="I25">
            <v>0.31990000000000002</v>
          </cell>
          <cell r="K25">
            <v>0.3473</v>
          </cell>
          <cell r="L25">
            <v>0</v>
          </cell>
          <cell r="P25">
            <v>0</v>
          </cell>
          <cell r="Q25">
            <v>6.6E-3</v>
          </cell>
          <cell r="R25">
            <v>0.35389999999999999</v>
          </cell>
          <cell r="T25">
            <v>0.40710000000000002</v>
          </cell>
          <cell r="U25">
            <v>0</v>
          </cell>
          <cell r="Y25">
            <v>0</v>
          </cell>
          <cell r="Z25">
            <v>6.6E-3</v>
          </cell>
          <cell r="AA25">
            <v>0.41370000000000001</v>
          </cell>
        </row>
        <row r="26">
          <cell r="A26">
            <v>36923</v>
          </cell>
          <cell r="B26">
            <v>0.41560000000000002</v>
          </cell>
          <cell r="C26">
            <v>0</v>
          </cell>
          <cell r="G26">
            <v>0</v>
          </cell>
          <cell r="H26">
            <v>6.6E-3</v>
          </cell>
          <cell r="I26">
            <v>0.42220000000000002</v>
          </cell>
          <cell r="K26">
            <v>0.47170000000000001</v>
          </cell>
          <cell r="L26">
            <v>0</v>
          </cell>
          <cell r="P26">
            <v>0</v>
          </cell>
          <cell r="Q26">
            <v>6.6E-3</v>
          </cell>
          <cell r="R26">
            <v>0.4783</v>
          </cell>
          <cell r="T26">
            <v>0.55459999999999998</v>
          </cell>
          <cell r="U26">
            <v>0</v>
          </cell>
          <cell r="Y26">
            <v>0</v>
          </cell>
          <cell r="Z26">
            <v>6.6E-3</v>
          </cell>
          <cell r="AA26">
            <v>0.56120000000000003</v>
          </cell>
        </row>
        <row r="27">
          <cell r="A27">
            <v>37012</v>
          </cell>
          <cell r="B27">
            <v>0.35499999999999998</v>
          </cell>
          <cell r="C27">
            <v>0</v>
          </cell>
          <cell r="G27">
            <v>0</v>
          </cell>
          <cell r="H27">
            <v>3.0000000000000001E-3</v>
          </cell>
          <cell r="I27">
            <v>0.35799999999999998</v>
          </cell>
          <cell r="K27">
            <v>0.4</v>
          </cell>
          <cell r="L27">
            <v>0</v>
          </cell>
          <cell r="P27">
            <v>0</v>
          </cell>
          <cell r="Q27">
            <v>3.0000000000000001E-3</v>
          </cell>
          <cell r="R27">
            <v>0.40300000000000002</v>
          </cell>
          <cell r="T27">
            <v>0.47</v>
          </cell>
          <cell r="U27">
            <v>0</v>
          </cell>
          <cell r="Y27">
            <v>0</v>
          </cell>
          <cell r="Z27">
            <v>3.0000000000000001E-3</v>
          </cell>
          <cell r="AA27">
            <v>0.47299999999999998</v>
          </cell>
        </row>
        <row r="28">
          <cell r="A28">
            <v>37104</v>
          </cell>
          <cell r="B28">
            <v>0.35499999999999998</v>
          </cell>
          <cell r="C28">
            <v>0</v>
          </cell>
          <cell r="G28">
            <v>0</v>
          </cell>
          <cell r="H28">
            <v>3.0000000000000001E-3</v>
          </cell>
          <cell r="I28">
            <v>0.35799999999999998</v>
          </cell>
          <cell r="K28">
            <v>0.4</v>
          </cell>
          <cell r="L28">
            <v>0</v>
          </cell>
          <cell r="P28">
            <v>0</v>
          </cell>
          <cell r="Q28">
            <v>3.0000000000000001E-3</v>
          </cell>
          <cell r="R28">
            <v>0.40300000000000002</v>
          </cell>
          <cell r="T28">
            <v>0.47</v>
          </cell>
          <cell r="U28">
            <v>0</v>
          </cell>
          <cell r="Y28">
            <v>0</v>
          </cell>
          <cell r="Z28">
            <v>3.0000000000000001E-3</v>
          </cell>
          <cell r="AA28">
            <v>0.47299999999999998</v>
          </cell>
        </row>
        <row r="29">
          <cell r="A29">
            <v>37561</v>
          </cell>
          <cell r="B29">
            <v>0.31879999999999997</v>
          </cell>
          <cell r="H29">
            <v>2.2000000000000001E-3</v>
          </cell>
          <cell r="I29">
            <v>0.32099999999999995</v>
          </cell>
          <cell r="K29">
            <v>0.35759999999999997</v>
          </cell>
          <cell r="Q29">
            <v>2.2000000000000001E-3</v>
          </cell>
          <cell r="R29">
            <v>0.35979999999999995</v>
          </cell>
          <cell r="T29">
            <v>0.4204</v>
          </cell>
          <cell r="Z29">
            <v>2.2000000000000001E-3</v>
          </cell>
          <cell r="AA29">
            <v>0.42259999999999998</v>
          </cell>
        </row>
        <row r="30">
          <cell r="A30">
            <v>37834</v>
          </cell>
          <cell r="B30">
            <v>0.31219999999999998</v>
          </cell>
          <cell r="H30">
            <v>1.6000000000000001E-3</v>
          </cell>
          <cell r="I30">
            <v>0.31379999999999997</v>
          </cell>
          <cell r="K30">
            <v>0.35099999999999998</v>
          </cell>
          <cell r="Q30">
            <v>1.6000000000000001E-3</v>
          </cell>
          <cell r="R30">
            <v>0.35259999999999997</v>
          </cell>
          <cell r="T30">
            <v>0.4138</v>
          </cell>
          <cell r="Z30">
            <v>1.6000000000000001E-3</v>
          </cell>
          <cell r="AA30">
            <v>0.41539999999999999</v>
          </cell>
        </row>
        <row r="31">
          <cell r="A31">
            <v>38200</v>
          </cell>
          <cell r="B31">
            <v>0.31219999999999998</v>
          </cell>
          <cell r="H31">
            <v>0</v>
          </cell>
          <cell r="I31">
            <v>0.31219999999999998</v>
          </cell>
          <cell r="K31">
            <v>0.35099999999999998</v>
          </cell>
          <cell r="L31">
            <v>0</v>
          </cell>
          <cell r="Q31">
            <v>0</v>
          </cell>
          <cell r="R31">
            <v>0.35099999999999998</v>
          </cell>
          <cell r="T31">
            <v>0.4138</v>
          </cell>
          <cell r="U31">
            <v>0</v>
          </cell>
          <cell r="Z31">
            <v>0</v>
          </cell>
          <cell r="AA31">
            <v>0.4138</v>
          </cell>
        </row>
        <row r="32">
          <cell r="A32">
            <v>38384</v>
          </cell>
          <cell r="B32">
            <v>0.31219999999999998</v>
          </cell>
          <cell r="H32">
            <v>0</v>
          </cell>
          <cell r="I32">
            <v>0.31219999999999998</v>
          </cell>
          <cell r="K32">
            <v>0.35099999999999998</v>
          </cell>
          <cell r="L32">
            <v>0</v>
          </cell>
          <cell r="Q32">
            <v>0</v>
          </cell>
          <cell r="R32">
            <v>0.35099999999999998</v>
          </cell>
          <cell r="T32">
            <v>0.4138</v>
          </cell>
          <cell r="U32">
            <v>0</v>
          </cell>
          <cell r="Z32">
            <v>0</v>
          </cell>
          <cell r="AA32">
            <v>0.4138</v>
          </cell>
        </row>
        <row r="33">
          <cell r="A33">
            <v>38473</v>
          </cell>
          <cell r="B33">
            <v>0.31219999999999998</v>
          </cell>
          <cell r="H33">
            <v>0</v>
          </cell>
          <cell r="I33">
            <v>0.31219999999999998</v>
          </cell>
          <cell r="K33">
            <v>0.35099999999999998</v>
          </cell>
          <cell r="L33">
            <v>0</v>
          </cell>
          <cell r="Q33">
            <v>0</v>
          </cell>
          <cell r="R33">
            <v>0.35099999999999998</v>
          </cell>
          <cell r="T33">
            <v>0.4138</v>
          </cell>
          <cell r="U33">
            <v>0</v>
          </cell>
          <cell r="Z33">
            <v>0</v>
          </cell>
          <cell r="AA33">
            <v>0.4138</v>
          </cell>
        </row>
        <row r="34">
          <cell r="A34">
            <v>38565</v>
          </cell>
          <cell r="B34">
            <v>0.31219999999999998</v>
          </cell>
          <cell r="H34">
            <v>0</v>
          </cell>
          <cell r="I34">
            <v>0.31219999999999998</v>
          </cell>
          <cell r="K34">
            <v>0.35099999999999998</v>
          </cell>
          <cell r="L34">
            <v>0</v>
          </cell>
          <cell r="Q34">
            <v>0</v>
          </cell>
          <cell r="R34">
            <v>0.35099999999999998</v>
          </cell>
          <cell r="T34">
            <v>0.4138</v>
          </cell>
          <cell r="U34">
            <v>0</v>
          </cell>
          <cell r="Z34">
            <v>0</v>
          </cell>
          <cell r="AA34">
            <v>0.4138</v>
          </cell>
        </row>
        <row r="35">
          <cell r="A35">
            <v>38687</v>
          </cell>
          <cell r="B35">
            <v>0.37240000000000001</v>
          </cell>
          <cell r="H35">
            <v>0</v>
          </cell>
          <cell r="I35">
            <v>0.37240000000000001</v>
          </cell>
          <cell r="K35">
            <v>0.42959999999999998</v>
          </cell>
          <cell r="L35">
            <v>0</v>
          </cell>
          <cell r="Q35">
            <v>0</v>
          </cell>
          <cell r="R35">
            <v>0.42959999999999998</v>
          </cell>
          <cell r="T35">
            <v>0.49759999999999999</v>
          </cell>
          <cell r="U35">
            <v>0</v>
          </cell>
          <cell r="Z35">
            <v>0</v>
          </cell>
          <cell r="AA35">
            <v>0.49759999999999999</v>
          </cell>
        </row>
        <row r="36">
          <cell r="A36">
            <v>38838</v>
          </cell>
          <cell r="B36">
            <v>0.30880000000000002</v>
          </cell>
          <cell r="H36">
            <v>0</v>
          </cell>
          <cell r="I36">
            <v>0.30880000000000002</v>
          </cell>
          <cell r="K36">
            <v>0.3543</v>
          </cell>
          <cell r="L36">
            <v>0</v>
          </cell>
          <cell r="Q36">
            <v>0</v>
          </cell>
          <cell r="R36">
            <v>0.3543</v>
          </cell>
          <cell r="T36">
            <v>0.41899999999999998</v>
          </cell>
          <cell r="U36">
            <v>0</v>
          </cell>
          <cell r="Z36">
            <v>0</v>
          </cell>
          <cell r="AA36">
            <v>0.41899999999999998</v>
          </cell>
        </row>
        <row r="37">
          <cell r="A37">
            <v>39114</v>
          </cell>
          <cell r="B37">
            <v>0.30880000000000002</v>
          </cell>
          <cell r="H37">
            <v>0</v>
          </cell>
          <cell r="I37">
            <v>0.30880000000000002</v>
          </cell>
          <cell r="K37">
            <v>0.3543</v>
          </cell>
          <cell r="L37">
            <v>0</v>
          </cell>
          <cell r="Q37">
            <v>0</v>
          </cell>
          <cell r="R37">
            <v>0.3543</v>
          </cell>
          <cell r="T37">
            <v>0.41899999999999998</v>
          </cell>
          <cell r="U37">
            <v>0</v>
          </cell>
          <cell r="Z37">
            <v>0</v>
          </cell>
          <cell r="AA37">
            <v>0.41899999999999998</v>
          </cell>
        </row>
        <row r="38">
          <cell r="A38">
            <v>54789</v>
          </cell>
        </row>
      </sheetData>
      <sheetData sheetId="66">
        <row r="9">
          <cell r="A9">
            <v>34973</v>
          </cell>
          <cell r="B9">
            <v>3.0300000000000001E-2</v>
          </cell>
          <cell r="E9">
            <v>8.5000000000000006E-3</v>
          </cell>
          <cell r="F9">
            <v>2.1000000000000003E-3</v>
          </cell>
          <cell r="G9">
            <v>4.0899999999999999E-2</v>
          </cell>
          <cell r="I9">
            <v>3.5500000000000004E-2</v>
          </cell>
          <cell r="L9">
            <v>8.5000000000000006E-3</v>
          </cell>
          <cell r="M9">
            <v>2.1000000000000003E-3</v>
          </cell>
          <cell r="N9">
            <v>4.6100000000000002E-2</v>
          </cell>
          <cell r="P9">
            <v>3.9800000000000002E-2</v>
          </cell>
          <cell r="S9">
            <v>8.5000000000000006E-3</v>
          </cell>
          <cell r="T9">
            <v>2.1000000000000003E-3</v>
          </cell>
          <cell r="U9">
            <v>5.04E-2</v>
          </cell>
        </row>
        <row r="10">
          <cell r="A10">
            <v>35065</v>
          </cell>
          <cell r="B10">
            <v>3.0300000000000001E-2</v>
          </cell>
          <cell r="E10">
            <v>8.8000000000000005E-3</v>
          </cell>
          <cell r="F10">
            <v>2.1000000000000003E-3</v>
          </cell>
          <cell r="G10">
            <v>4.1200000000000001E-2</v>
          </cell>
          <cell r="I10">
            <v>3.5500000000000004E-2</v>
          </cell>
          <cell r="L10">
            <v>8.8000000000000005E-3</v>
          </cell>
          <cell r="M10">
            <v>2.1000000000000003E-3</v>
          </cell>
          <cell r="N10">
            <v>4.6400000000000004E-2</v>
          </cell>
          <cell r="P10">
            <v>3.9800000000000002E-2</v>
          </cell>
          <cell r="S10">
            <v>8.8000000000000005E-3</v>
          </cell>
          <cell r="T10">
            <v>2.1000000000000003E-3</v>
          </cell>
          <cell r="U10">
            <v>5.0700000000000002E-2</v>
          </cell>
        </row>
        <row r="11">
          <cell r="A11">
            <v>35096</v>
          </cell>
          <cell r="B11">
            <v>2.9600000000000001E-2</v>
          </cell>
          <cell r="E11">
            <v>8.8000000000000005E-3</v>
          </cell>
          <cell r="F11">
            <v>2.1000000000000003E-3</v>
          </cell>
          <cell r="G11">
            <v>4.0500000000000001E-2</v>
          </cell>
          <cell r="I11">
            <v>3.3599999999999998E-2</v>
          </cell>
          <cell r="L11">
            <v>8.8000000000000005E-3</v>
          </cell>
          <cell r="M11">
            <v>2.1000000000000003E-3</v>
          </cell>
          <cell r="N11">
            <v>4.4499999999999998E-2</v>
          </cell>
          <cell r="P11">
            <v>3.7699999999999997E-2</v>
          </cell>
          <cell r="S11">
            <v>8.8000000000000005E-3</v>
          </cell>
          <cell r="T11">
            <v>2.1000000000000003E-3</v>
          </cell>
          <cell r="U11">
            <v>4.8599999999999997E-2</v>
          </cell>
        </row>
        <row r="12">
          <cell r="A12">
            <v>35125</v>
          </cell>
          <cell r="B12">
            <v>2.0299999999999999E-2</v>
          </cell>
          <cell r="E12">
            <v>8.8000000000000005E-3</v>
          </cell>
          <cell r="F12">
            <v>2.0999999999999999E-3</v>
          </cell>
          <cell r="G12">
            <v>3.1200000000000002E-2</v>
          </cell>
          <cell r="I12">
            <v>2.4299999999999999E-2</v>
          </cell>
          <cell r="L12">
            <v>8.8000000000000005E-3</v>
          </cell>
          <cell r="M12">
            <v>2.0999999999999999E-3</v>
          </cell>
          <cell r="N12">
            <v>3.5199999999999995E-2</v>
          </cell>
          <cell r="P12">
            <v>2.8400000000000002E-2</v>
          </cell>
          <cell r="S12">
            <v>8.8000000000000005E-3</v>
          </cell>
          <cell r="T12">
            <v>2.0999999999999999E-3</v>
          </cell>
          <cell r="U12">
            <v>3.9300000000000002E-2</v>
          </cell>
        </row>
        <row r="13">
          <cell r="A13">
            <v>35247</v>
          </cell>
          <cell r="B13">
            <v>2.9600000000000001E-2</v>
          </cell>
          <cell r="C13">
            <v>-6.7000000000000002E-3</v>
          </cell>
          <cell r="D13">
            <v>-2.5999999999999999E-3</v>
          </cell>
          <cell r="E13">
            <v>8.8000000000000005E-3</v>
          </cell>
          <cell r="F13">
            <v>2.0999999999999999E-3</v>
          </cell>
          <cell r="G13">
            <v>3.1200000000000002E-2</v>
          </cell>
          <cell r="I13">
            <v>3.3599999999999998E-2</v>
          </cell>
          <cell r="J13">
            <v>-6.7000000000000002E-3</v>
          </cell>
          <cell r="K13">
            <v>-2.5999999999999999E-3</v>
          </cell>
          <cell r="L13">
            <v>8.8000000000000005E-3</v>
          </cell>
          <cell r="M13">
            <v>2.0999999999999999E-3</v>
          </cell>
          <cell r="N13">
            <v>3.5199999999999995E-2</v>
          </cell>
          <cell r="P13">
            <v>3.7699999999999997E-2</v>
          </cell>
          <cell r="Q13">
            <v>-6.7000000000000002E-3</v>
          </cell>
          <cell r="R13">
            <v>-2.5999999999999999E-3</v>
          </cell>
          <cell r="S13">
            <v>8.8000000000000005E-3</v>
          </cell>
          <cell r="T13">
            <v>2.0999999999999999E-3</v>
          </cell>
          <cell r="U13">
            <v>3.9299999999999995E-2</v>
          </cell>
        </row>
        <row r="14">
          <cell r="A14">
            <v>35309</v>
          </cell>
          <cell r="B14">
            <v>2.9600000000000001E-2</v>
          </cell>
          <cell r="C14">
            <v>-7.1999999999999998E-3</v>
          </cell>
          <cell r="D14">
            <v>-5.0000000000000001E-3</v>
          </cell>
          <cell r="E14">
            <v>8.8000000000000005E-3</v>
          </cell>
          <cell r="F14">
            <v>2.0999999999999999E-3</v>
          </cell>
          <cell r="G14">
            <v>2.8300000000000002E-2</v>
          </cell>
          <cell r="I14">
            <v>3.3599999999999998E-2</v>
          </cell>
          <cell r="J14">
            <v>-7.1999999999999998E-3</v>
          </cell>
          <cell r="K14">
            <v>-5.0000000000000001E-3</v>
          </cell>
          <cell r="L14">
            <v>8.8000000000000005E-3</v>
          </cell>
          <cell r="M14">
            <v>2.0999999999999999E-3</v>
          </cell>
          <cell r="N14">
            <v>3.2299999999999995E-2</v>
          </cell>
          <cell r="P14">
            <v>3.7699999999999997E-2</v>
          </cell>
          <cell r="Q14">
            <v>-7.1999999999999998E-3</v>
          </cell>
          <cell r="R14">
            <v>-5.0000000000000001E-3</v>
          </cell>
          <cell r="S14">
            <v>8.8000000000000005E-3</v>
          </cell>
          <cell r="T14">
            <v>2.0999999999999999E-3</v>
          </cell>
          <cell r="U14">
            <v>3.6399999999999995E-2</v>
          </cell>
        </row>
        <row r="15">
          <cell r="A15">
            <v>35339</v>
          </cell>
          <cell r="B15">
            <v>2.9600000000000001E-2</v>
          </cell>
          <cell r="C15">
            <v>-7.1999999999999998E-3</v>
          </cell>
          <cell r="D15">
            <v>-5.0000000000000001E-3</v>
          </cell>
          <cell r="E15">
            <v>8.8000000000000005E-3</v>
          </cell>
          <cell r="F15">
            <v>1.8E-3</v>
          </cell>
          <cell r="G15">
            <v>2.8000000000000001E-2</v>
          </cell>
          <cell r="I15">
            <v>3.3599999999999998E-2</v>
          </cell>
          <cell r="J15">
            <v>-7.1999999999999998E-3</v>
          </cell>
          <cell r="K15">
            <v>-5.0000000000000001E-3</v>
          </cell>
          <cell r="L15">
            <v>8.8000000000000005E-3</v>
          </cell>
          <cell r="M15">
            <v>1.8E-3</v>
          </cell>
          <cell r="N15">
            <v>3.2000000000000001E-2</v>
          </cell>
          <cell r="P15">
            <v>3.7699999999999997E-2</v>
          </cell>
          <cell r="Q15">
            <v>-7.1999999999999998E-3</v>
          </cell>
          <cell r="R15">
            <v>-5.0000000000000001E-3</v>
          </cell>
          <cell r="S15">
            <v>8.8000000000000005E-3</v>
          </cell>
          <cell r="T15">
            <v>1.8E-3</v>
          </cell>
          <cell r="U15">
            <v>3.61E-2</v>
          </cell>
        </row>
        <row r="16">
          <cell r="A16">
            <v>35462</v>
          </cell>
          <cell r="B16">
            <v>2.9600000000000001E-2</v>
          </cell>
          <cell r="C16">
            <v>-7.1999999999999998E-3</v>
          </cell>
          <cell r="D16">
            <v>-5.0000000000000001E-3</v>
          </cell>
          <cell r="E16">
            <v>8.8000000000000005E-3</v>
          </cell>
          <cell r="F16">
            <v>1.8E-3</v>
          </cell>
          <cell r="G16">
            <v>2.8000000000000001E-2</v>
          </cell>
          <cell r="I16">
            <v>3.3599999999999998E-2</v>
          </cell>
          <cell r="J16">
            <v>-7.1999999999999998E-3</v>
          </cell>
          <cell r="K16">
            <v>-5.0000000000000001E-3</v>
          </cell>
          <cell r="L16">
            <v>8.8000000000000005E-3</v>
          </cell>
          <cell r="M16">
            <v>1.8E-3</v>
          </cell>
          <cell r="N16">
            <v>3.2000000000000001E-2</v>
          </cell>
          <cell r="P16">
            <v>3.7699999999999997E-2</v>
          </cell>
          <cell r="Q16">
            <v>-7.1999999999999998E-3</v>
          </cell>
          <cell r="R16">
            <v>-5.0000000000000001E-3</v>
          </cell>
          <cell r="S16">
            <v>8.8000000000000005E-3</v>
          </cell>
          <cell r="T16">
            <v>1.8E-3</v>
          </cell>
          <cell r="U16">
            <v>3.61E-2</v>
          </cell>
        </row>
        <row r="17">
          <cell r="A17">
            <v>35490</v>
          </cell>
          <cell r="B17">
            <v>2.9600000000000001E-2</v>
          </cell>
          <cell r="C17">
            <v>-6.8999999999999999E-3</v>
          </cell>
          <cell r="D17">
            <v>1E-4</v>
          </cell>
          <cell r="E17">
            <v>8.8000000000000005E-3</v>
          </cell>
          <cell r="F17">
            <v>1.8E-3</v>
          </cell>
          <cell r="G17">
            <v>3.3400000000000006E-2</v>
          </cell>
          <cell r="I17">
            <v>3.3599999999999998E-2</v>
          </cell>
          <cell r="J17">
            <v>-6.8999999999999999E-3</v>
          </cell>
          <cell r="K17">
            <v>1E-4</v>
          </cell>
          <cell r="L17">
            <v>8.8000000000000005E-3</v>
          </cell>
          <cell r="M17">
            <v>1.8E-3</v>
          </cell>
          <cell r="N17">
            <v>3.7400000000000003E-2</v>
          </cell>
          <cell r="P17">
            <v>3.7699999999999997E-2</v>
          </cell>
          <cell r="Q17">
            <v>-6.8999999999999999E-3</v>
          </cell>
          <cell r="R17">
            <v>1E-4</v>
          </cell>
          <cell r="S17">
            <v>8.8000000000000005E-3</v>
          </cell>
          <cell r="T17">
            <v>1.8E-3</v>
          </cell>
          <cell r="U17">
            <v>4.1500000000000002E-2</v>
          </cell>
        </row>
        <row r="18">
          <cell r="A18">
            <v>35612</v>
          </cell>
          <cell r="B18">
            <v>2.9600000000000001E-2</v>
          </cell>
          <cell r="C18">
            <v>-6.8999999999999999E-3</v>
          </cell>
          <cell r="D18">
            <v>1E-4</v>
          </cell>
          <cell r="E18">
            <v>8.8000000000000005E-3</v>
          </cell>
          <cell r="F18">
            <v>1.8E-3</v>
          </cell>
          <cell r="G18">
            <v>3.3400000000000006E-2</v>
          </cell>
          <cell r="I18">
            <v>3.3599999999999998E-2</v>
          </cell>
          <cell r="J18">
            <v>-6.8999999999999999E-3</v>
          </cell>
          <cell r="K18">
            <v>1E-4</v>
          </cell>
          <cell r="L18">
            <v>8.8000000000000005E-3</v>
          </cell>
          <cell r="M18">
            <v>1.8E-3</v>
          </cell>
          <cell r="N18">
            <v>3.7400000000000003E-2</v>
          </cell>
          <cell r="P18">
            <v>3.7699999999999997E-2</v>
          </cell>
          <cell r="Q18">
            <v>-6.8999999999999999E-3</v>
          </cell>
          <cell r="R18">
            <v>1E-4</v>
          </cell>
          <cell r="S18">
            <v>8.8000000000000005E-3</v>
          </cell>
          <cell r="T18">
            <v>1.8E-3</v>
          </cell>
          <cell r="U18">
            <v>4.1500000000000002E-2</v>
          </cell>
        </row>
        <row r="19">
          <cell r="A19">
            <v>35704</v>
          </cell>
          <cell r="B19">
            <v>2.7400000000000001E-2</v>
          </cell>
          <cell r="E19">
            <v>8.8000000000000005E-3</v>
          </cell>
          <cell r="F19">
            <v>1.8E-3</v>
          </cell>
          <cell r="G19">
            <v>3.8000000000000006E-2</v>
          </cell>
          <cell r="I19">
            <v>3.3500000000000002E-2</v>
          </cell>
          <cell r="L19">
            <v>8.8000000000000005E-3</v>
          </cell>
          <cell r="M19">
            <v>1.8E-3</v>
          </cell>
          <cell r="N19">
            <v>4.4100000000000007E-2</v>
          </cell>
          <cell r="P19">
            <v>4.0399999999999998E-2</v>
          </cell>
          <cell r="S19">
            <v>8.8000000000000005E-3</v>
          </cell>
          <cell r="T19">
            <v>1.8E-3</v>
          </cell>
          <cell r="U19">
            <v>5.1000000000000004E-2</v>
          </cell>
        </row>
        <row r="20">
          <cell r="A20">
            <v>35796</v>
          </cell>
          <cell r="B20">
            <v>2.7400000000000001E-2</v>
          </cell>
          <cell r="E20">
            <v>8.8000000000000005E-3</v>
          </cell>
          <cell r="F20">
            <v>2.2000000000000001E-3</v>
          </cell>
          <cell r="G20">
            <v>3.8400000000000004E-2</v>
          </cell>
          <cell r="I20">
            <v>3.3500000000000002E-2</v>
          </cell>
          <cell r="L20">
            <v>8.8000000000000005E-3</v>
          </cell>
          <cell r="M20">
            <v>2.2000000000000001E-3</v>
          </cell>
          <cell r="N20">
            <v>4.4500000000000005E-2</v>
          </cell>
          <cell r="P20">
            <v>4.0300000000000002E-2</v>
          </cell>
          <cell r="S20">
            <v>8.8000000000000005E-3</v>
          </cell>
          <cell r="T20">
            <v>2.2000000000000001E-3</v>
          </cell>
          <cell r="U20">
            <v>5.1300000000000005E-2</v>
          </cell>
        </row>
        <row r="21">
          <cell r="A21">
            <v>35947</v>
          </cell>
          <cell r="B21">
            <v>2.63E-2</v>
          </cell>
          <cell r="E21">
            <v>8.8000000000000005E-3</v>
          </cell>
          <cell r="F21">
            <v>2.2000000000000001E-3</v>
          </cell>
          <cell r="G21">
            <v>3.73E-2</v>
          </cell>
          <cell r="I21">
            <v>3.1E-2</v>
          </cell>
          <cell r="L21">
            <v>8.8000000000000005E-3</v>
          </cell>
          <cell r="M21">
            <v>2.2000000000000001E-3</v>
          </cell>
          <cell r="N21">
            <v>4.2000000000000003E-2</v>
          </cell>
          <cell r="P21">
            <v>3.61E-2</v>
          </cell>
          <cell r="S21">
            <v>8.8000000000000005E-3</v>
          </cell>
          <cell r="T21">
            <v>2.2000000000000001E-3</v>
          </cell>
          <cell r="U21">
            <v>4.7100000000000003E-2</v>
          </cell>
        </row>
        <row r="22">
          <cell r="A22">
            <v>35977</v>
          </cell>
          <cell r="B22">
            <v>2.35E-2</v>
          </cell>
          <cell r="E22">
            <v>8.8000000000000005E-3</v>
          </cell>
          <cell r="F22">
            <v>2.2000000000000001E-3</v>
          </cell>
          <cell r="G22">
            <v>3.4500000000000003E-2</v>
          </cell>
          <cell r="I22">
            <v>2.8199999999999999E-2</v>
          </cell>
          <cell r="L22">
            <v>8.8000000000000005E-3</v>
          </cell>
          <cell r="M22">
            <v>2.2000000000000001E-3</v>
          </cell>
          <cell r="N22">
            <v>3.9199999999999999E-2</v>
          </cell>
          <cell r="P22">
            <v>3.3300000000000003E-2</v>
          </cell>
          <cell r="S22">
            <v>8.8000000000000005E-3</v>
          </cell>
          <cell r="T22">
            <v>2.2000000000000001E-3</v>
          </cell>
          <cell r="U22">
            <v>4.4300000000000006E-2</v>
          </cell>
        </row>
        <row r="23">
          <cell r="A23">
            <v>36192</v>
          </cell>
          <cell r="B23">
            <v>2.6800000000000001E-2</v>
          </cell>
          <cell r="E23">
            <v>7.4999999999999997E-3</v>
          </cell>
          <cell r="F23">
            <v>2.2000000000000001E-3</v>
          </cell>
          <cell r="G23">
            <v>3.6499999999999998E-2</v>
          </cell>
          <cell r="I23">
            <v>3.15E-2</v>
          </cell>
          <cell r="L23">
            <v>7.4999999999999997E-3</v>
          </cell>
          <cell r="M23">
            <v>2.2000000000000001E-3</v>
          </cell>
          <cell r="N23">
            <v>4.1200000000000001E-2</v>
          </cell>
          <cell r="P23">
            <v>3.6600000000000001E-2</v>
          </cell>
          <cell r="S23">
            <v>7.4999999999999997E-3</v>
          </cell>
          <cell r="T23">
            <v>2.2000000000000001E-3</v>
          </cell>
          <cell r="U23">
            <v>4.6300000000000001E-2</v>
          </cell>
        </row>
        <row r="24">
          <cell r="A24">
            <v>36831</v>
          </cell>
          <cell r="B24">
            <v>2.5899999999999999E-2</v>
          </cell>
          <cell r="E24">
            <v>7.1999999999999998E-3</v>
          </cell>
          <cell r="F24">
            <v>2.2000000000000001E-3</v>
          </cell>
          <cell r="G24">
            <v>3.5299999999999998E-2</v>
          </cell>
          <cell r="I24">
            <v>3.0599999999999999E-2</v>
          </cell>
          <cell r="L24">
            <v>7.1999999999999998E-3</v>
          </cell>
          <cell r="M24">
            <v>2.2000000000000001E-3</v>
          </cell>
          <cell r="N24">
            <v>0.04</v>
          </cell>
          <cell r="P24">
            <v>3.5700000000000003E-2</v>
          </cell>
          <cell r="S24">
            <v>7.1999999999999998E-3</v>
          </cell>
          <cell r="T24">
            <v>2.2000000000000001E-3</v>
          </cell>
          <cell r="U24">
            <v>4.5100000000000001E-2</v>
          </cell>
        </row>
        <row r="25">
          <cell r="A25">
            <v>36923</v>
          </cell>
          <cell r="B25">
            <v>2.58E-2</v>
          </cell>
          <cell r="E25">
            <v>7.1999999999999998E-3</v>
          </cell>
          <cell r="F25">
            <v>2.2000000000000001E-3</v>
          </cell>
          <cell r="G25">
            <v>3.5200000000000002E-2</v>
          </cell>
          <cell r="I25">
            <v>2.53E-2</v>
          </cell>
          <cell r="L25">
            <v>7.1999999999999998E-3</v>
          </cell>
          <cell r="M25">
            <v>2.2000000000000001E-3</v>
          </cell>
          <cell r="N25">
            <v>3.4700000000000002E-2</v>
          </cell>
          <cell r="P25">
            <v>3.1300000000000001E-2</v>
          </cell>
          <cell r="S25">
            <v>7.1999999999999998E-3</v>
          </cell>
          <cell r="T25">
            <v>2.2000000000000001E-3</v>
          </cell>
          <cell r="U25">
            <v>4.07E-2</v>
          </cell>
        </row>
        <row r="26">
          <cell r="A26">
            <v>37012</v>
          </cell>
          <cell r="B26">
            <v>2.58E-2</v>
          </cell>
          <cell r="E26">
            <v>7.0000000000000001E-3</v>
          </cell>
          <cell r="F26">
            <v>2.2000000000000001E-3</v>
          </cell>
          <cell r="G26">
            <v>3.5000000000000003E-2</v>
          </cell>
          <cell r="I26">
            <v>2.53E-2</v>
          </cell>
          <cell r="L26">
            <v>7.0000000000000001E-3</v>
          </cell>
          <cell r="M26">
            <v>2.2000000000000001E-3</v>
          </cell>
          <cell r="N26">
            <v>3.4500000000000003E-2</v>
          </cell>
          <cell r="P26">
            <v>3.1300000000000001E-2</v>
          </cell>
          <cell r="S26">
            <v>7.0000000000000001E-3</v>
          </cell>
          <cell r="T26">
            <v>2.2000000000000001E-3</v>
          </cell>
          <cell r="U26">
            <v>4.0500000000000001E-2</v>
          </cell>
        </row>
        <row r="27">
          <cell r="A27">
            <v>37012</v>
          </cell>
          <cell r="B27">
            <v>2.58E-2</v>
          </cell>
          <cell r="E27">
            <v>7.0000000000000001E-3</v>
          </cell>
          <cell r="F27">
            <v>2.0999999999999999E-3</v>
          </cell>
          <cell r="G27">
            <v>3.49E-2</v>
          </cell>
          <cell r="I27">
            <v>2.53E-2</v>
          </cell>
          <cell r="L27">
            <v>7.0000000000000001E-3</v>
          </cell>
          <cell r="M27">
            <v>2.0999999999999999E-3</v>
          </cell>
          <cell r="N27">
            <v>3.44E-2</v>
          </cell>
          <cell r="P27">
            <v>3.1300000000000001E-2</v>
          </cell>
          <cell r="S27">
            <v>7.0000000000000001E-3</v>
          </cell>
          <cell r="T27">
            <v>2.0999999999999999E-3</v>
          </cell>
          <cell r="U27">
            <v>4.0399999999999998E-2</v>
          </cell>
        </row>
        <row r="28">
          <cell r="A28">
            <v>37561</v>
          </cell>
          <cell r="B28">
            <v>3.9300000000000002E-2</v>
          </cell>
          <cell r="E28">
            <v>5.4999999999999997E-3</v>
          </cell>
          <cell r="F28">
            <v>2.0999999999999999E-3</v>
          </cell>
          <cell r="G28">
            <v>4.6899999999999997E-2</v>
          </cell>
          <cell r="I28">
            <v>4.9399999999999999E-2</v>
          </cell>
          <cell r="L28">
            <v>5.4999999999999997E-3</v>
          </cell>
          <cell r="M28">
            <v>2.0999999999999999E-3</v>
          </cell>
          <cell r="N28">
            <v>5.6999999999999995E-2</v>
          </cell>
          <cell r="P28">
            <v>5.7000000000000002E-2</v>
          </cell>
          <cell r="S28">
            <v>5.4999999999999997E-3</v>
          </cell>
          <cell r="T28">
            <v>2.0999999999999999E-3</v>
          </cell>
          <cell r="U28">
            <v>6.4600000000000005E-2</v>
          </cell>
        </row>
        <row r="29">
          <cell r="A29">
            <v>37834</v>
          </cell>
          <cell r="B29">
            <v>3.9199999999999999E-2</v>
          </cell>
          <cell r="E29">
            <v>4.0000000000000001E-3</v>
          </cell>
          <cell r="F29">
            <v>2.0999999999999999E-3</v>
          </cell>
          <cell r="G29">
            <v>4.53E-2</v>
          </cell>
          <cell r="I29">
            <v>4.9299999999999997E-2</v>
          </cell>
          <cell r="L29">
            <v>4.0000000000000001E-3</v>
          </cell>
          <cell r="M29">
            <v>2.0999999999999999E-3</v>
          </cell>
          <cell r="N29">
            <v>5.5399999999999998E-2</v>
          </cell>
          <cell r="P29">
            <v>5.6899999999999999E-2</v>
          </cell>
          <cell r="S29">
            <v>4.0000000000000001E-3</v>
          </cell>
          <cell r="T29">
            <v>2.0999999999999999E-3</v>
          </cell>
          <cell r="U29">
            <v>6.3E-2</v>
          </cell>
        </row>
        <row r="30">
          <cell r="A30">
            <v>38292</v>
          </cell>
          <cell r="B30">
            <v>3.9199999999999999E-2</v>
          </cell>
          <cell r="E30">
            <v>0</v>
          </cell>
          <cell r="F30">
            <v>2.0999999999999999E-3</v>
          </cell>
          <cell r="G30">
            <v>4.1299999999999996E-2</v>
          </cell>
          <cell r="I30">
            <v>4.9299999999999997E-2</v>
          </cell>
          <cell r="L30">
            <v>0</v>
          </cell>
          <cell r="M30">
            <v>2.0999999999999999E-3</v>
          </cell>
          <cell r="N30">
            <v>5.1399999999999994E-2</v>
          </cell>
          <cell r="P30">
            <v>5.6899999999999999E-2</v>
          </cell>
          <cell r="S30">
            <v>0</v>
          </cell>
          <cell r="T30">
            <v>2.0999999999999999E-3</v>
          </cell>
          <cell r="U30">
            <v>5.8999999999999997E-2</v>
          </cell>
        </row>
        <row r="31">
          <cell r="A31">
            <v>38384</v>
          </cell>
          <cell r="B31">
            <v>3.9199999999999999E-2</v>
          </cell>
          <cell r="E31">
            <v>0</v>
          </cell>
          <cell r="F31">
            <v>1.9E-3</v>
          </cell>
          <cell r="G31">
            <v>4.1099999999999998E-2</v>
          </cell>
          <cell r="I31">
            <v>4.9299999999999997E-2</v>
          </cell>
          <cell r="L31">
            <v>0</v>
          </cell>
          <cell r="M31">
            <v>1.9E-3</v>
          </cell>
          <cell r="N31">
            <v>5.1199999999999996E-2</v>
          </cell>
          <cell r="P31">
            <v>5.6899999999999999E-2</v>
          </cell>
          <cell r="S31">
            <v>0</v>
          </cell>
          <cell r="T31">
            <v>1.9E-3</v>
          </cell>
          <cell r="U31">
            <v>5.8799999999999998E-2</v>
          </cell>
        </row>
        <row r="32">
          <cell r="A32">
            <v>38473</v>
          </cell>
          <cell r="B32">
            <v>3.9199999999999999E-2</v>
          </cell>
          <cell r="E32">
            <v>0</v>
          </cell>
          <cell r="F32">
            <v>1.9E-3</v>
          </cell>
          <cell r="G32">
            <v>4.1099999999999998E-2</v>
          </cell>
          <cell r="I32">
            <v>4.9299999999999997E-2</v>
          </cell>
          <cell r="L32">
            <v>0</v>
          </cell>
          <cell r="M32">
            <v>1.9E-3</v>
          </cell>
          <cell r="N32">
            <v>5.1199999999999996E-2</v>
          </cell>
          <cell r="P32">
            <v>5.6899999999999999E-2</v>
          </cell>
          <cell r="S32">
            <v>0</v>
          </cell>
          <cell r="T32">
            <v>1.9E-3</v>
          </cell>
          <cell r="U32">
            <v>5.8799999999999998E-2</v>
          </cell>
        </row>
        <row r="33">
          <cell r="A33">
            <v>38565</v>
          </cell>
          <cell r="B33">
            <v>3.9199999999999999E-2</v>
          </cell>
          <cell r="E33">
            <v>0</v>
          </cell>
          <cell r="F33">
            <v>1.9E-3</v>
          </cell>
          <cell r="G33">
            <v>4.1099999999999998E-2</v>
          </cell>
          <cell r="I33">
            <v>4.9299999999999997E-2</v>
          </cell>
          <cell r="L33">
            <v>0</v>
          </cell>
          <cell r="M33">
            <v>1.9E-3</v>
          </cell>
          <cell r="N33">
            <v>5.1199999999999996E-2</v>
          </cell>
          <cell r="P33">
            <v>5.6899999999999999E-2</v>
          </cell>
          <cell r="S33">
            <v>0</v>
          </cell>
          <cell r="T33">
            <v>1.9E-3</v>
          </cell>
          <cell r="U33">
            <v>5.8799999999999998E-2</v>
          </cell>
        </row>
        <row r="34">
          <cell r="A34">
            <v>38687</v>
          </cell>
          <cell r="B34">
            <v>5.1200000000000002E-2</v>
          </cell>
          <cell r="E34">
            <v>0</v>
          </cell>
          <cell r="F34">
            <v>1.8E-3</v>
          </cell>
          <cell r="G34">
            <v>5.3000000000000005E-2</v>
          </cell>
          <cell r="I34">
            <v>5.45E-2</v>
          </cell>
          <cell r="L34">
            <v>0</v>
          </cell>
          <cell r="M34">
            <v>1.8E-3</v>
          </cell>
          <cell r="N34">
            <v>5.6300000000000003E-2</v>
          </cell>
          <cell r="P34">
            <v>6.6699999999999995E-2</v>
          </cell>
          <cell r="S34">
            <v>0</v>
          </cell>
          <cell r="T34">
            <v>1.8E-3</v>
          </cell>
          <cell r="U34">
            <v>6.8499999999999991E-2</v>
          </cell>
        </row>
        <row r="35">
          <cell r="A35">
            <v>38838</v>
          </cell>
          <cell r="B35">
            <v>4.5999999999999999E-2</v>
          </cell>
          <cell r="E35">
            <v>0</v>
          </cell>
          <cell r="F35">
            <v>1.8E-3</v>
          </cell>
          <cell r="G35">
            <v>4.7800000000000002E-2</v>
          </cell>
          <cell r="I35">
            <v>4.9000000000000002E-2</v>
          </cell>
          <cell r="L35">
            <v>0</v>
          </cell>
          <cell r="M35">
            <v>1.8E-3</v>
          </cell>
          <cell r="N35">
            <v>5.0800000000000005E-2</v>
          </cell>
          <cell r="P35">
            <v>6.1400000000000003E-2</v>
          </cell>
          <cell r="S35">
            <v>0</v>
          </cell>
          <cell r="T35">
            <v>1.8E-3</v>
          </cell>
          <cell r="U35">
            <v>6.3200000000000006E-2</v>
          </cell>
        </row>
        <row r="36">
          <cell r="A36">
            <v>39114</v>
          </cell>
          <cell r="B36">
            <v>4.5999999999999999E-2</v>
          </cell>
          <cell r="E36">
            <v>0</v>
          </cell>
          <cell r="F36">
            <v>1.6000000000000001E-3</v>
          </cell>
          <cell r="G36">
            <v>4.7599999999999996E-2</v>
          </cell>
          <cell r="I36">
            <v>4.9000000000000002E-2</v>
          </cell>
          <cell r="L36">
            <v>0</v>
          </cell>
          <cell r="M36">
            <v>1.6000000000000001E-3</v>
          </cell>
          <cell r="N36">
            <v>5.0599999999999999E-2</v>
          </cell>
          <cell r="P36">
            <v>6.1400000000000003E-2</v>
          </cell>
          <cell r="S36">
            <v>0</v>
          </cell>
          <cell r="T36">
            <v>1.6000000000000001E-3</v>
          </cell>
          <cell r="U36">
            <v>6.3E-2</v>
          </cell>
        </row>
        <row r="37">
          <cell r="A37">
            <v>54789</v>
          </cell>
        </row>
      </sheetData>
      <sheetData sheetId="67">
        <row r="10">
          <cell r="A10">
            <v>34973</v>
          </cell>
          <cell r="B10">
            <v>0.29920000000000002</v>
          </cell>
          <cell r="C10">
            <v>2.46E-2</v>
          </cell>
          <cell r="H10">
            <v>7.2000000000000007E-3</v>
          </cell>
          <cell r="I10">
            <v>0.33100000000000002</v>
          </cell>
          <cell r="K10">
            <v>0.3422</v>
          </cell>
          <cell r="L10">
            <v>2.46E-2</v>
          </cell>
          <cell r="Q10">
            <v>7.2000000000000007E-3</v>
          </cell>
          <cell r="R10">
            <v>0.374</v>
          </cell>
          <cell r="T10">
            <v>0.40029999999999999</v>
          </cell>
          <cell r="U10">
            <v>2.46E-2</v>
          </cell>
          <cell r="Z10">
            <v>7.2000000000000007E-3</v>
          </cell>
          <cell r="AA10">
            <v>0.43209999999999998</v>
          </cell>
          <cell r="AC10">
            <v>0.31909999999999999</v>
          </cell>
          <cell r="AD10">
            <v>2.46E-2</v>
          </cell>
          <cell r="AI10">
            <v>7.2000000000000007E-3</v>
          </cell>
          <cell r="AJ10">
            <v>0.35089999999999999</v>
          </cell>
        </row>
        <row r="11">
          <cell r="A11">
            <v>35065</v>
          </cell>
          <cell r="B11">
            <v>0.29920000000000002</v>
          </cell>
          <cell r="C11">
            <v>1.7500000000000002E-2</v>
          </cell>
          <cell r="H11">
            <v>8.5000000000000006E-3</v>
          </cell>
          <cell r="I11">
            <v>0.32520000000000004</v>
          </cell>
          <cell r="K11">
            <v>0.3422</v>
          </cell>
          <cell r="L11">
            <v>1.7500000000000002E-2</v>
          </cell>
          <cell r="Q11">
            <v>8.5000000000000006E-3</v>
          </cell>
          <cell r="R11">
            <v>0.36820000000000003</v>
          </cell>
          <cell r="T11">
            <v>0.40029999999999999</v>
          </cell>
          <cell r="U11">
            <v>1.7500000000000002E-2</v>
          </cell>
          <cell r="Z11">
            <v>8.5000000000000006E-3</v>
          </cell>
          <cell r="AA11">
            <v>0.42630000000000001</v>
          </cell>
          <cell r="AC11">
            <v>0.31909999999999999</v>
          </cell>
          <cell r="AD11">
            <v>1.7500000000000002E-2</v>
          </cell>
          <cell r="AI11">
            <v>8.5000000000000006E-3</v>
          </cell>
          <cell r="AJ11">
            <v>0.34510000000000002</v>
          </cell>
        </row>
        <row r="12">
          <cell r="A12">
            <v>35096</v>
          </cell>
          <cell r="B12">
            <v>0.30020000000000002</v>
          </cell>
          <cell r="C12">
            <v>1.7500000000000002E-2</v>
          </cell>
          <cell r="H12">
            <v>8.5000000000000006E-3</v>
          </cell>
          <cell r="I12">
            <v>0.32620000000000005</v>
          </cell>
          <cell r="K12">
            <v>0.34320000000000001</v>
          </cell>
          <cell r="L12">
            <v>1.7500000000000002E-2</v>
          </cell>
          <cell r="Q12">
            <v>8.5000000000000006E-3</v>
          </cell>
          <cell r="R12">
            <v>0.36920000000000003</v>
          </cell>
          <cell r="T12">
            <v>0.40129999999999999</v>
          </cell>
          <cell r="U12">
            <v>1.7500000000000002E-2</v>
          </cell>
          <cell r="Z12">
            <v>8.5000000000000006E-3</v>
          </cell>
          <cell r="AA12">
            <v>0.42730000000000001</v>
          </cell>
          <cell r="AC12">
            <v>0.3201</v>
          </cell>
          <cell r="AD12">
            <v>1.7500000000000002E-2</v>
          </cell>
          <cell r="AI12">
            <v>8.5000000000000006E-3</v>
          </cell>
          <cell r="AJ12">
            <v>0.34610000000000002</v>
          </cell>
        </row>
        <row r="13">
          <cell r="A13">
            <v>35125</v>
          </cell>
          <cell r="B13">
            <v>0.24440000000000001</v>
          </cell>
          <cell r="C13">
            <v>1.7500000000000002E-2</v>
          </cell>
          <cell r="H13">
            <v>8.5000000000000006E-3</v>
          </cell>
          <cell r="I13">
            <v>0.27040000000000003</v>
          </cell>
          <cell r="K13">
            <v>0.28189999999999998</v>
          </cell>
          <cell r="L13">
            <v>1.7500000000000002E-2</v>
          </cell>
          <cell r="Q13">
            <v>8.5000000000000006E-3</v>
          </cell>
          <cell r="R13">
            <v>0.30790000000000001</v>
          </cell>
          <cell r="T13">
            <v>0.32969999999999999</v>
          </cell>
          <cell r="U13">
            <v>1.7500000000000002E-2</v>
          </cell>
          <cell r="Z13">
            <v>8.5000000000000006E-3</v>
          </cell>
          <cell r="AA13">
            <v>0.35570000000000002</v>
          </cell>
          <cell r="AC13">
            <v>0.26250000000000001</v>
          </cell>
          <cell r="AD13">
            <v>1.7500000000000002E-2</v>
          </cell>
          <cell r="AI13">
            <v>8.5000000000000006E-3</v>
          </cell>
          <cell r="AJ13">
            <v>0.28850000000000003</v>
          </cell>
        </row>
        <row r="14">
          <cell r="A14">
            <v>35247</v>
          </cell>
          <cell r="B14">
            <v>0.25729999999999997</v>
          </cell>
          <cell r="C14">
            <v>1.7500000000000002E-2</v>
          </cell>
          <cell r="D14">
            <v>-1.4999999999999999E-2</v>
          </cell>
          <cell r="E14">
            <v>2.2000000000000001E-3</v>
          </cell>
          <cell r="F14">
            <v>-1E-4</v>
          </cell>
          <cell r="G14">
            <v>-1.1999999999999999E-3</v>
          </cell>
          <cell r="H14">
            <v>8.5000000000000006E-3</v>
          </cell>
          <cell r="I14">
            <v>0.26919999999999999</v>
          </cell>
          <cell r="K14">
            <v>0.29480000000000001</v>
          </cell>
          <cell r="L14">
            <v>1.7500000000000002E-2</v>
          </cell>
          <cell r="M14">
            <v>-1.4999999999999999E-2</v>
          </cell>
          <cell r="N14">
            <v>2.2000000000000001E-3</v>
          </cell>
          <cell r="O14">
            <v>-1E-4</v>
          </cell>
          <cell r="P14">
            <v>-1.1999999999999999E-3</v>
          </cell>
          <cell r="Q14">
            <v>8.5000000000000006E-3</v>
          </cell>
          <cell r="R14">
            <v>0.30670000000000003</v>
          </cell>
          <cell r="T14">
            <v>0.34260000000000002</v>
          </cell>
          <cell r="U14">
            <v>1.7500000000000002E-2</v>
          </cell>
          <cell r="V14">
            <v>-1.4999999999999999E-2</v>
          </cell>
          <cell r="W14">
            <v>2.2000000000000001E-3</v>
          </cell>
          <cell r="X14">
            <v>-1E-4</v>
          </cell>
          <cell r="Y14">
            <v>-1.1999999999999999E-3</v>
          </cell>
          <cell r="Z14">
            <v>8.5000000000000006E-3</v>
          </cell>
          <cell r="AA14">
            <v>0.35450000000000004</v>
          </cell>
          <cell r="AC14">
            <v>0.27539999999999998</v>
          </cell>
          <cell r="AD14">
            <v>1.7500000000000002E-2</v>
          </cell>
          <cell r="AE14">
            <v>-1.4999999999999999E-2</v>
          </cell>
          <cell r="AF14">
            <v>2.2000000000000001E-3</v>
          </cell>
          <cell r="AG14">
            <v>-1E-4</v>
          </cell>
          <cell r="AH14">
            <v>-1.1999999999999999E-3</v>
          </cell>
          <cell r="AI14">
            <v>8.5000000000000006E-3</v>
          </cell>
          <cell r="AJ14">
            <v>0.2873</v>
          </cell>
        </row>
        <row r="15">
          <cell r="A15">
            <v>35309</v>
          </cell>
          <cell r="B15">
            <v>0.25729999999999997</v>
          </cell>
          <cell r="C15">
            <v>1.7500000000000002E-2</v>
          </cell>
          <cell r="D15">
            <v>-1.8100000000000002E-2</v>
          </cell>
          <cell r="E15">
            <v>-9.4000000000000004E-3</v>
          </cell>
          <cell r="F15">
            <v>-1E-4</v>
          </cell>
          <cell r="G15">
            <v>-1.1999999999999999E-3</v>
          </cell>
          <cell r="H15">
            <v>8.5000000000000006E-3</v>
          </cell>
          <cell r="I15">
            <v>0.2545</v>
          </cell>
          <cell r="K15">
            <v>0.29480000000000001</v>
          </cell>
          <cell r="L15">
            <v>1.7500000000000002E-2</v>
          </cell>
          <cell r="M15">
            <v>-1.8100000000000002E-2</v>
          </cell>
          <cell r="N15">
            <v>-9.4000000000000004E-3</v>
          </cell>
          <cell r="O15">
            <v>-1E-4</v>
          </cell>
          <cell r="P15">
            <v>-1.1999999999999999E-3</v>
          </cell>
          <cell r="Q15">
            <v>8.5000000000000006E-3</v>
          </cell>
          <cell r="R15">
            <v>0.29200000000000004</v>
          </cell>
          <cell r="T15">
            <v>0.34260000000000002</v>
          </cell>
          <cell r="U15">
            <v>1.7500000000000002E-2</v>
          </cell>
          <cell r="V15">
            <v>-1.8100000000000002E-2</v>
          </cell>
          <cell r="W15">
            <v>-9.4000000000000004E-3</v>
          </cell>
          <cell r="X15">
            <v>-1E-4</v>
          </cell>
          <cell r="Y15">
            <v>-1.1999999999999999E-3</v>
          </cell>
          <cell r="Z15">
            <v>8.5000000000000006E-3</v>
          </cell>
          <cell r="AA15">
            <v>0.33980000000000005</v>
          </cell>
          <cell r="AC15">
            <v>0.27539999999999998</v>
          </cell>
          <cell r="AD15">
            <v>1.7500000000000002E-2</v>
          </cell>
          <cell r="AE15">
            <v>-1.8100000000000002E-2</v>
          </cell>
          <cell r="AF15">
            <v>-9.4000000000000004E-3</v>
          </cell>
          <cell r="AG15">
            <v>-1E-4</v>
          </cell>
          <cell r="AH15">
            <v>-1.1999999999999999E-3</v>
          </cell>
          <cell r="AI15">
            <v>8.5000000000000006E-3</v>
          </cell>
          <cell r="AJ15">
            <v>0.27260000000000001</v>
          </cell>
        </row>
        <row r="16">
          <cell r="A16">
            <v>35462</v>
          </cell>
          <cell r="B16">
            <v>0.25729999999999997</v>
          </cell>
          <cell r="C16">
            <v>1.7500000000000002E-2</v>
          </cell>
          <cell r="D16">
            <v>-1.8100000000000002E-2</v>
          </cell>
          <cell r="E16">
            <v>-9.4000000000000004E-3</v>
          </cell>
          <cell r="G16">
            <v>-1.1999999999999999E-3</v>
          </cell>
          <cell r="H16">
            <v>8.5000000000000006E-3</v>
          </cell>
          <cell r="I16">
            <v>0.25459999999999999</v>
          </cell>
          <cell r="K16">
            <v>0.29480000000000001</v>
          </cell>
          <cell r="L16">
            <v>1.7500000000000002E-2</v>
          </cell>
          <cell r="M16">
            <v>-1.8100000000000002E-2</v>
          </cell>
          <cell r="N16">
            <v>-9.4000000000000004E-3</v>
          </cell>
          <cell r="P16">
            <v>-1.1999999999999999E-3</v>
          </cell>
          <cell r="Q16">
            <v>8.5000000000000006E-3</v>
          </cell>
          <cell r="R16">
            <v>0.29210000000000003</v>
          </cell>
          <cell r="T16">
            <v>0.34260000000000002</v>
          </cell>
          <cell r="U16">
            <v>1.7500000000000002E-2</v>
          </cell>
          <cell r="V16">
            <v>-1.8100000000000002E-2</v>
          </cell>
          <cell r="W16">
            <v>-9.4000000000000004E-3</v>
          </cell>
          <cell r="Y16">
            <v>-1.1999999999999999E-3</v>
          </cell>
          <cell r="Z16">
            <v>8.5000000000000006E-3</v>
          </cell>
          <cell r="AA16">
            <v>0.33990000000000004</v>
          </cell>
          <cell r="AC16">
            <v>0.27539999999999998</v>
          </cell>
          <cell r="AD16">
            <v>1.7500000000000002E-2</v>
          </cell>
          <cell r="AE16">
            <v>-1.8100000000000002E-2</v>
          </cell>
          <cell r="AF16">
            <v>-9.4000000000000004E-3</v>
          </cell>
          <cell r="AH16">
            <v>-1.1999999999999999E-3</v>
          </cell>
          <cell r="AI16">
            <v>8.5000000000000006E-3</v>
          </cell>
          <cell r="AJ16">
            <v>0.2727</v>
          </cell>
        </row>
        <row r="17">
          <cell r="A17">
            <v>35490</v>
          </cell>
          <cell r="B17">
            <v>0.25729999999999997</v>
          </cell>
          <cell r="C17">
            <v>1.7500000000000002E-2</v>
          </cell>
          <cell r="D17">
            <v>-1.7999999999999999E-2</v>
          </cell>
          <cell r="E17">
            <v>3.8E-3</v>
          </cell>
          <cell r="G17">
            <v>-1.1999999999999999E-3</v>
          </cell>
          <cell r="H17">
            <v>8.5000000000000006E-3</v>
          </cell>
          <cell r="I17">
            <v>0.26790000000000003</v>
          </cell>
          <cell r="K17">
            <v>0.29480000000000001</v>
          </cell>
          <cell r="L17">
            <v>1.7500000000000002E-2</v>
          </cell>
          <cell r="M17">
            <v>-1.7999999999999999E-2</v>
          </cell>
          <cell r="N17">
            <v>3.8E-3</v>
          </cell>
          <cell r="P17">
            <v>-1.1999999999999999E-3</v>
          </cell>
          <cell r="Q17">
            <v>8.5000000000000006E-3</v>
          </cell>
          <cell r="R17">
            <v>0.30540000000000006</v>
          </cell>
          <cell r="T17">
            <v>0.34260000000000002</v>
          </cell>
          <cell r="U17">
            <v>1.7500000000000002E-2</v>
          </cell>
          <cell r="V17">
            <v>-1.7999999999999999E-2</v>
          </cell>
          <cell r="W17">
            <v>3.8E-3</v>
          </cell>
          <cell r="Y17">
            <v>-1.1999999999999999E-3</v>
          </cell>
          <cell r="Z17">
            <v>8.5000000000000006E-3</v>
          </cell>
          <cell r="AA17">
            <v>0.35320000000000007</v>
          </cell>
          <cell r="AC17">
            <v>0.27539999999999998</v>
          </cell>
          <cell r="AD17">
            <v>1.7500000000000002E-2</v>
          </cell>
          <cell r="AE17">
            <v>-1.7999999999999999E-2</v>
          </cell>
          <cell r="AF17">
            <v>3.8E-3</v>
          </cell>
          <cell r="AH17">
            <v>-1.1999999999999999E-3</v>
          </cell>
          <cell r="AI17">
            <v>8.5000000000000006E-3</v>
          </cell>
          <cell r="AJ17">
            <v>0.28600000000000003</v>
          </cell>
        </row>
        <row r="18">
          <cell r="A18">
            <v>35612</v>
          </cell>
          <cell r="B18">
            <v>0.25729999999999997</v>
          </cell>
          <cell r="C18">
            <v>1.7500000000000002E-2</v>
          </cell>
          <cell r="D18">
            <v>-1.7999999999999999E-2</v>
          </cell>
          <cell r="E18">
            <v>3.8E-3</v>
          </cell>
          <cell r="F18">
            <v>-1E-4</v>
          </cell>
          <cell r="G18">
            <v>-1.1999999999999999E-3</v>
          </cell>
          <cell r="H18">
            <v>8.5000000000000006E-3</v>
          </cell>
          <cell r="I18">
            <v>0.26780000000000004</v>
          </cell>
          <cell r="K18">
            <v>0.29480000000000001</v>
          </cell>
          <cell r="L18">
            <v>1.7500000000000002E-2</v>
          </cell>
          <cell r="M18">
            <v>-1.7999999999999999E-2</v>
          </cell>
          <cell r="N18">
            <v>3.8E-3</v>
          </cell>
          <cell r="O18">
            <v>-1E-4</v>
          </cell>
          <cell r="P18">
            <v>-1.1999999999999999E-3</v>
          </cell>
          <cell r="Q18">
            <v>8.5000000000000006E-3</v>
          </cell>
          <cell r="R18">
            <v>0.30530000000000007</v>
          </cell>
          <cell r="T18">
            <v>0.34260000000000002</v>
          </cell>
          <cell r="U18">
            <v>1.7500000000000002E-2</v>
          </cell>
          <cell r="V18">
            <v>-1.7999999999999999E-2</v>
          </cell>
          <cell r="W18">
            <v>3.8E-3</v>
          </cell>
          <cell r="X18">
            <v>-1E-4</v>
          </cell>
          <cell r="Y18">
            <v>-1.1999999999999999E-3</v>
          </cell>
          <cell r="Z18">
            <v>8.5000000000000006E-3</v>
          </cell>
          <cell r="AA18">
            <v>0.35310000000000008</v>
          </cell>
          <cell r="AC18">
            <v>0.27539999999999998</v>
          </cell>
          <cell r="AD18">
            <v>1.7500000000000002E-2</v>
          </cell>
          <cell r="AE18">
            <v>-1.7999999999999999E-2</v>
          </cell>
          <cell r="AF18">
            <v>3.8E-3</v>
          </cell>
          <cell r="AG18">
            <v>-1E-4</v>
          </cell>
          <cell r="AH18">
            <v>-1.1999999999999999E-3</v>
          </cell>
          <cell r="AI18">
            <v>8.5000000000000006E-3</v>
          </cell>
          <cell r="AJ18">
            <v>0.28590000000000004</v>
          </cell>
        </row>
        <row r="19">
          <cell r="A19">
            <v>35735</v>
          </cell>
          <cell r="B19">
            <v>0.30230000000000001</v>
          </cell>
          <cell r="C19">
            <v>1.7500000000000002E-2</v>
          </cell>
          <cell r="G19">
            <v>-1.1999999999999999E-3</v>
          </cell>
          <cell r="H19">
            <v>8.5000000000000006E-3</v>
          </cell>
          <cell r="I19">
            <v>0.32710000000000006</v>
          </cell>
          <cell r="K19">
            <v>0.35339999999999999</v>
          </cell>
          <cell r="L19">
            <v>1.7500000000000002E-2</v>
          </cell>
          <cell r="P19">
            <v>-1.1999999999999999E-3</v>
          </cell>
          <cell r="Q19">
            <v>8.5000000000000006E-3</v>
          </cell>
          <cell r="R19">
            <v>0.37820000000000004</v>
          </cell>
          <cell r="T19">
            <v>0.4138</v>
          </cell>
          <cell r="U19">
            <v>1.7500000000000002E-2</v>
          </cell>
          <cell r="Y19">
            <v>-1.1999999999999999E-3</v>
          </cell>
          <cell r="Z19">
            <v>8.5000000000000006E-3</v>
          </cell>
          <cell r="AA19">
            <v>0.43860000000000005</v>
          </cell>
          <cell r="AC19">
            <v>0.3392</v>
          </cell>
          <cell r="AD19">
            <v>1.7500000000000002E-2</v>
          </cell>
          <cell r="AH19">
            <v>-1.1999999999999999E-3</v>
          </cell>
          <cell r="AI19">
            <v>8.5000000000000006E-3</v>
          </cell>
          <cell r="AJ19">
            <v>0.36400000000000005</v>
          </cell>
        </row>
        <row r="20">
          <cell r="A20">
            <v>35796</v>
          </cell>
          <cell r="B20">
            <v>0.26</v>
          </cell>
          <cell r="C20">
            <v>0</v>
          </cell>
          <cell r="F20">
            <v>-1E-4</v>
          </cell>
          <cell r="G20">
            <v>-1.1999999999999999E-3</v>
          </cell>
          <cell r="H20">
            <v>8.5000000000000006E-3</v>
          </cell>
          <cell r="I20">
            <v>0.26720000000000005</v>
          </cell>
          <cell r="K20">
            <v>0.30499999999999999</v>
          </cell>
          <cell r="L20">
            <v>0</v>
          </cell>
          <cell r="O20">
            <v>-1E-4</v>
          </cell>
          <cell r="P20">
            <v>-1.1999999999999999E-3</v>
          </cell>
          <cell r="Q20">
            <v>8.5000000000000006E-3</v>
          </cell>
          <cell r="R20">
            <v>0.31220000000000003</v>
          </cell>
          <cell r="T20">
            <v>0.33500000000000002</v>
          </cell>
          <cell r="U20">
            <v>0</v>
          </cell>
          <cell r="X20">
            <v>-1E-4</v>
          </cell>
          <cell r="Y20">
            <v>-1.1999999999999999E-3</v>
          </cell>
          <cell r="Z20">
            <v>8.5000000000000006E-3</v>
          </cell>
          <cell r="AA20">
            <v>0.34220000000000006</v>
          </cell>
          <cell r="AC20">
            <v>0.29249999999999998</v>
          </cell>
          <cell r="AD20">
            <v>0</v>
          </cell>
          <cell r="AG20">
            <v>-1E-4</v>
          </cell>
          <cell r="AH20">
            <v>-1.1999999999999999E-3</v>
          </cell>
          <cell r="AI20">
            <v>8.5000000000000006E-3</v>
          </cell>
          <cell r="AJ20">
            <v>0.29970000000000002</v>
          </cell>
        </row>
        <row r="21">
          <cell r="A21">
            <v>35827</v>
          </cell>
          <cell r="B21">
            <v>0.26</v>
          </cell>
          <cell r="C21">
            <v>0</v>
          </cell>
          <cell r="F21">
            <v>-8.0000000000000004E-4</v>
          </cell>
          <cell r="G21">
            <v>-1.2999999999999999E-3</v>
          </cell>
          <cell r="H21">
            <v>8.5000000000000006E-3</v>
          </cell>
          <cell r="I21">
            <v>0.26639999999999997</v>
          </cell>
          <cell r="K21">
            <v>0.30499999999999999</v>
          </cell>
          <cell r="L21">
            <v>0</v>
          </cell>
          <cell r="O21">
            <v>-8.0000000000000004E-4</v>
          </cell>
          <cell r="P21">
            <v>-1.2999999999999999E-3</v>
          </cell>
          <cell r="Q21">
            <v>8.5000000000000006E-3</v>
          </cell>
          <cell r="R21">
            <v>0.31139999999999995</v>
          </cell>
          <cell r="T21">
            <v>0.33500000000000002</v>
          </cell>
          <cell r="U21">
            <v>0</v>
          </cell>
          <cell r="X21">
            <v>-8.0000000000000004E-4</v>
          </cell>
          <cell r="Y21">
            <v>-1.2999999999999999E-3</v>
          </cell>
          <cell r="Z21">
            <v>8.5000000000000006E-3</v>
          </cell>
          <cell r="AA21">
            <v>0.34139999999999998</v>
          </cell>
          <cell r="AC21">
            <v>0.29249999999999998</v>
          </cell>
          <cell r="AD21">
            <v>0</v>
          </cell>
          <cell r="AG21">
            <v>-8.0000000000000004E-4</v>
          </cell>
          <cell r="AH21">
            <v>-1.2999999999999999E-3</v>
          </cell>
          <cell r="AI21">
            <v>8.5000000000000006E-3</v>
          </cell>
          <cell r="AJ21">
            <v>0.29889999999999994</v>
          </cell>
        </row>
        <row r="22">
          <cell r="A22">
            <v>35947</v>
          </cell>
          <cell r="B22">
            <v>0.21729999999999999</v>
          </cell>
          <cell r="C22">
            <v>0</v>
          </cell>
          <cell r="F22">
            <v>-8.0000000000000004E-4</v>
          </cell>
          <cell r="G22">
            <v>-1.2999999999999999E-3</v>
          </cell>
          <cell r="H22">
            <v>8.5000000000000006E-3</v>
          </cell>
          <cell r="I22">
            <v>0.22370000000000001</v>
          </cell>
          <cell r="K22">
            <v>0.25800000000000001</v>
          </cell>
          <cell r="L22">
            <v>0</v>
          </cell>
          <cell r="O22">
            <v>-8.0000000000000004E-4</v>
          </cell>
          <cell r="P22">
            <v>-1.2999999999999999E-3</v>
          </cell>
          <cell r="Q22">
            <v>8.5000000000000006E-3</v>
          </cell>
          <cell r="R22">
            <v>0.26439999999999997</v>
          </cell>
          <cell r="T22">
            <v>0.31119999999999998</v>
          </cell>
          <cell r="U22">
            <v>0</v>
          </cell>
          <cell r="X22">
            <v>-8.0000000000000004E-4</v>
          </cell>
          <cell r="Y22">
            <v>-1.2999999999999999E-3</v>
          </cell>
          <cell r="Z22">
            <v>8.5000000000000006E-3</v>
          </cell>
          <cell r="AA22">
            <v>0.31759999999999994</v>
          </cell>
          <cell r="AC22">
            <v>0.24990000000000001</v>
          </cell>
          <cell r="AD22">
            <v>0</v>
          </cell>
          <cell r="AG22">
            <v>-8.0000000000000004E-4</v>
          </cell>
          <cell r="AH22">
            <v>-1.2999999999999999E-3</v>
          </cell>
          <cell r="AI22">
            <v>8.5000000000000006E-3</v>
          </cell>
          <cell r="AJ22">
            <v>0.25630000000000003</v>
          </cell>
        </row>
        <row r="23">
          <cell r="A23">
            <v>35977</v>
          </cell>
          <cell r="B23">
            <v>0.2122</v>
          </cell>
          <cell r="C23">
            <v>0</v>
          </cell>
          <cell r="F23">
            <v>-6.9999999999999999E-4</v>
          </cell>
          <cell r="G23">
            <v>-1E-4</v>
          </cell>
          <cell r="H23">
            <v>8.5000000000000006E-3</v>
          </cell>
          <cell r="I23">
            <v>0.21990000000000001</v>
          </cell>
          <cell r="K23">
            <v>0.25290000000000001</v>
          </cell>
          <cell r="L23">
            <v>0</v>
          </cell>
          <cell r="O23">
            <v>-6.9999999999999999E-4</v>
          </cell>
          <cell r="P23">
            <v>-1E-4</v>
          </cell>
          <cell r="Q23">
            <v>8.5000000000000006E-3</v>
          </cell>
          <cell r="R23">
            <v>0.26060000000000005</v>
          </cell>
          <cell r="T23">
            <v>0.30609999999999998</v>
          </cell>
          <cell r="U23">
            <v>0</v>
          </cell>
          <cell r="X23">
            <v>-6.9999999999999999E-4</v>
          </cell>
          <cell r="Y23">
            <v>-1E-4</v>
          </cell>
          <cell r="Z23">
            <v>8.5000000000000006E-3</v>
          </cell>
          <cell r="AA23">
            <v>0.31380000000000002</v>
          </cell>
          <cell r="AC23">
            <v>0.24479999999999999</v>
          </cell>
          <cell r="AD23">
            <v>0</v>
          </cell>
          <cell r="AG23">
            <v>-6.9999999999999999E-4</v>
          </cell>
          <cell r="AH23">
            <v>-1E-4</v>
          </cell>
          <cell r="AI23">
            <v>8.5000000000000006E-3</v>
          </cell>
          <cell r="AJ23">
            <v>0.2525</v>
          </cell>
        </row>
        <row r="24">
          <cell r="A24">
            <v>36192</v>
          </cell>
          <cell r="B24">
            <v>0.2122</v>
          </cell>
          <cell r="C24">
            <v>0</v>
          </cell>
          <cell r="F24">
            <v>0</v>
          </cell>
          <cell r="G24">
            <v>-1E-3</v>
          </cell>
          <cell r="H24">
            <v>7.6E-3</v>
          </cell>
          <cell r="I24">
            <v>0.21879999999999999</v>
          </cell>
          <cell r="K24">
            <v>0.25290000000000001</v>
          </cell>
          <cell r="L24">
            <v>0</v>
          </cell>
          <cell r="O24">
            <v>0</v>
          </cell>
          <cell r="P24">
            <v>-1E-3</v>
          </cell>
          <cell r="Q24">
            <v>7.6E-3</v>
          </cell>
          <cell r="R24">
            <v>0.25950000000000001</v>
          </cell>
          <cell r="T24">
            <v>0.30430000000000001</v>
          </cell>
          <cell r="U24">
            <v>0</v>
          </cell>
          <cell r="X24">
            <v>0</v>
          </cell>
          <cell r="Y24">
            <v>-1E-3</v>
          </cell>
          <cell r="Z24">
            <v>7.6E-3</v>
          </cell>
          <cell r="AA24">
            <v>0.31090000000000001</v>
          </cell>
          <cell r="AC24">
            <v>0.22270000000000001</v>
          </cell>
          <cell r="AD24">
            <v>0</v>
          </cell>
          <cell r="AG24">
            <v>0</v>
          </cell>
          <cell r="AH24">
            <v>-1E-3</v>
          </cell>
          <cell r="AI24">
            <v>7.6E-3</v>
          </cell>
          <cell r="AJ24">
            <v>0.2293</v>
          </cell>
        </row>
        <row r="25">
          <cell r="A25">
            <v>36831</v>
          </cell>
          <cell r="B25">
            <v>0.2097</v>
          </cell>
          <cell r="C25">
            <v>0</v>
          </cell>
          <cell r="F25">
            <v>0</v>
          </cell>
          <cell r="G25">
            <v>0</v>
          </cell>
          <cell r="H25">
            <v>6.6E-3</v>
          </cell>
          <cell r="I25">
            <v>0.21629999999999999</v>
          </cell>
          <cell r="K25">
            <v>0.25040000000000001</v>
          </cell>
          <cell r="L25">
            <v>0</v>
          </cell>
          <cell r="O25">
            <v>0</v>
          </cell>
          <cell r="P25">
            <v>0</v>
          </cell>
          <cell r="Q25">
            <v>6.6E-3</v>
          </cell>
          <cell r="R25">
            <v>0.25700000000000001</v>
          </cell>
          <cell r="T25">
            <v>0.30180000000000001</v>
          </cell>
          <cell r="U25">
            <v>0</v>
          </cell>
          <cell r="X25">
            <v>0</v>
          </cell>
          <cell r="Y25">
            <v>0</v>
          </cell>
          <cell r="Z25">
            <v>6.6E-3</v>
          </cell>
          <cell r="AA25">
            <v>0.30840000000000001</v>
          </cell>
          <cell r="AC25">
            <v>0.22020000000000001</v>
          </cell>
          <cell r="AD25">
            <v>0</v>
          </cell>
          <cell r="AG25">
            <v>0</v>
          </cell>
          <cell r="AH25">
            <v>0</v>
          </cell>
          <cell r="AI25">
            <v>6.6E-3</v>
          </cell>
          <cell r="AJ25">
            <v>0.2268</v>
          </cell>
        </row>
        <row r="26">
          <cell r="A26">
            <v>36923</v>
          </cell>
          <cell r="B26">
            <v>0.2838</v>
          </cell>
          <cell r="C26">
            <v>0</v>
          </cell>
          <cell r="F26">
            <v>0</v>
          </cell>
          <cell r="G26">
            <v>0</v>
          </cell>
          <cell r="H26">
            <v>6.6E-3</v>
          </cell>
          <cell r="I26">
            <v>0.29039999999999999</v>
          </cell>
          <cell r="K26">
            <v>0.34370000000000001</v>
          </cell>
          <cell r="L26">
            <v>0</v>
          </cell>
          <cell r="O26">
            <v>0</v>
          </cell>
          <cell r="P26">
            <v>0</v>
          </cell>
          <cell r="Q26">
            <v>6.6E-3</v>
          </cell>
          <cell r="R26">
            <v>0.3503</v>
          </cell>
          <cell r="T26">
            <v>0.41749999999999998</v>
          </cell>
          <cell r="U26">
            <v>0</v>
          </cell>
          <cell r="X26">
            <v>0</v>
          </cell>
          <cell r="Y26">
            <v>0</v>
          </cell>
          <cell r="Z26">
            <v>6.6E-3</v>
          </cell>
          <cell r="AA26">
            <v>0.42409999999999998</v>
          </cell>
          <cell r="AC26">
            <v>0.31369999999999998</v>
          </cell>
          <cell r="AD26">
            <v>0</v>
          </cell>
          <cell r="AG26">
            <v>0</v>
          </cell>
          <cell r="AH26">
            <v>0</v>
          </cell>
          <cell r="AI26">
            <v>6.6E-3</v>
          </cell>
          <cell r="AJ26">
            <v>0.32029999999999997</v>
          </cell>
        </row>
        <row r="27">
          <cell r="A27">
            <v>37012</v>
          </cell>
          <cell r="B27">
            <v>0.245</v>
          </cell>
          <cell r="C27">
            <v>0</v>
          </cell>
          <cell r="F27">
            <v>0</v>
          </cell>
          <cell r="G27">
            <v>0</v>
          </cell>
          <cell r="H27">
            <v>3.0000000000000001E-3</v>
          </cell>
          <cell r="I27">
            <v>0.248</v>
          </cell>
          <cell r="K27">
            <v>0.28999999999999998</v>
          </cell>
          <cell r="L27">
            <v>0</v>
          </cell>
          <cell r="O27">
            <v>0</v>
          </cell>
          <cell r="P27">
            <v>0</v>
          </cell>
          <cell r="Q27">
            <v>3.0000000000000001E-3</v>
          </cell>
          <cell r="R27">
            <v>0.29299999999999998</v>
          </cell>
          <cell r="T27">
            <v>0.35</v>
          </cell>
          <cell r="U27">
            <v>0</v>
          </cell>
          <cell r="X27">
            <v>0</v>
          </cell>
          <cell r="Y27">
            <v>0</v>
          </cell>
          <cell r="Z27">
            <v>3.0000000000000001E-3</v>
          </cell>
          <cell r="AA27">
            <v>0.35299999999999998</v>
          </cell>
          <cell r="AC27">
            <v>0.26</v>
          </cell>
          <cell r="AD27">
            <v>0</v>
          </cell>
          <cell r="AG27">
            <v>0</v>
          </cell>
          <cell r="AH27">
            <v>0</v>
          </cell>
          <cell r="AI27">
            <v>3.0000000000000001E-3</v>
          </cell>
          <cell r="AJ27">
            <v>0.26300000000000001</v>
          </cell>
        </row>
        <row r="28">
          <cell r="A28">
            <v>37561</v>
          </cell>
          <cell r="B28">
            <v>0.21229999999999999</v>
          </cell>
          <cell r="C28">
            <v>0</v>
          </cell>
          <cell r="F28">
            <v>0</v>
          </cell>
          <cell r="G28">
            <v>0</v>
          </cell>
          <cell r="H28">
            <v>2.2000000000000001E-3</v>
          </cell>
          <cell r="I28">
            <v>0.2145</v>
          </cell>
          <cell r="K28">
            <v>0.25369999999999998</v>
          </cell>
          <cell r="L28">
            <v>0</v>
          </cell>
          <cell r="O28">
            <v>0</v>
          </cell>
          <cell r="P28">
            <v>0</v>
          </cell>
          <cell r="Q28">
            <v>2.2000000000000001E-3</v>
          </cell>
          <cell r="R28">
            <v>0.25589999999999996</v>
          </cell>
          <cell r="T28">
            <v>0.30599999999999999</v>
          </cell>
          <cell r="U28">
            <v>0</v>
          </cell>
          <cell r="X28">
            <v>0</v>
          </cell>
          <cell r="Y28">
            <v>0</v>
          </cell>
          <cell r="Z28">
            <v>2.2000000000000001E-3</v>
          </cell>
          <cell r="AA28">
            <v>0.30819999999999997</v>
          </cell>
          <cell r="AC28">
            <v>0.22270000000000001</v>
          </cell>
          <cell r="AD28">
            <v>0</v>
          </cell>
          <cell r="AG28">
            <v>0</v>
          </cell>
          <cell r="AH28">
            <v>0</v>
          </cell>
          <cell r="AI28">
            <v>2.2000000000000001E-3</v>
          </cell>
          <cell r="AJ28">
            <v>0.22490000000000002</v>
          </cell>
        </row>
        <row r="29">
          <cell r="A29">
            <v>37834</v>
          </cell>
          <cell r="B29">
            <v>0.20569999999999999</v>
          </cell>
          <cell r="C29">
            <v>0</v>
          </cell>
          <cell r="F29">
            <v>0</v>
          </cell>
          <cell r="G29">
            <v>0</v>
          </cell>
          <cell r="H29">
            <v>1.6000000000000001E-3</v>
          </cell>
          <cell r="I29">
            <v>0.20729999999999998</v>
          </cell>
          <cell r="K29">
            <v>0.24709999999999999</v>
          </cell>
          <cell r="L29">
            <v>0</v>
          </cell>
          <cell r="O29">
            <v>0</v>
          </cell>
          <cell r="P29">
            <v>0</v>
          </cell>
          <cell r="Q29">
            <v>1.6000000000000001E-3</v>
          </cell>
          <cell r="R29">
            <v>0.24869999999999998</v>
          </cell>
          <cell r="T29">
            <v>0.2994</v>
          </cell>
          <cell r="U29">
            <v>0</v>
          </cell>
          <cell r="X29">
            <v>0</v>
          </cell>
          <cell r="Y29">
            <v>0</v>
          </cell>
          <cell r="Z29">
            <v>1.6000000000000001E-3</v>
          </cell>
          <cell r="AA29">
            <v>0.30099999999999999</v>
          </cell>
          <cell r="AC29">
            <v>0.21609999999999999</v>
          </cell>
          <cell r="AD29">
            <v>0</v>
          </cell>
          <cell r="AG29">
            <v>0</v>
          </cell>
          <cell r="AH29">
            <v>0</v>
          </cell>
          <cell r="AI29">
            <v>1.6000000000000001E-3</v>
          </cell>
          <cell r="AJ29">
            <v>0.21769999999999998</v>
          </cell>
        </row>
        <row r="30">
          <cell r="A30">
            <v>38200</v>
          </cell>
          <cell r="B30">
            <v>0.20569999999999999</v>
          </cell>
          <cell r="H30">
            <v>0</v>
          </cell>
          <cell r="I30">
            <v>0.20569999999999999</v>
          </cell>
          <cell r="K30">
            <v>0.24709999999999999</v>
          </cell>
          <cell r="Q30">
            <v>0</v>
          </cell>
          <cell r="R30">
            <v>0.24709999999999999</v>
          </cell>
          <cell r="T30">
            <v>0.2994</v>
          </cell>
          <cell r="Z30">
            <v>0</v>
          </cell>
          <cell r="AA30">
            <v>0.2994</v>
          </cell>
          <cell r="AC30">
            <v>0.21609999999999999</v>
          </cell>
          <cell r="AI30">
            <v>0</v>
          </cell>
          <cell r="AJ30">
            <v>0.21609999999999999</v>
          </cell>
        </row>
        <row r="31">
          <cell r="A31">
            <v>38384</v>
          </cell>
          <cell r="B31">
            <v>0.20569999999999999</v>
          </cell>
          <cell r="H31">
            <v>0</v>
          </cell>
          <cell r="I31">
            <v>0.20569999999999999</v>
          </cell>
          <cell r="K31">
            <v>0.24709999999999999</v>
          </cell>
          <cell r="Q31">
            <v>0</v>
          </cell>
          <cell r="R31">
            <v>0.24709999999999999</v>
          </cell>
          <cell r="T31">
            <v>0.2994</v>
          </cell>
          <cell r="Z31">
            <v>0</v>
          </cell>
          <cell r="AA31">
            <v>0.2994</v>
          </cell>
          <cell r="AC31">
            <v>0.21609999999999999</v>
          </cell>
          <cell r="AI31">
            <v>0</v>
          </cell>
          <cell r="AJ31">
            <v>0.21609999999999999</v>
          </cell>
        </row>
        <row r="32">
          <cell r="A32">
            <v>38473</v>
          </cell>
          <cell r="B32">
            <v>0.20569999999999999</v>
          </cell>
          <cell r="H32">
            <v>0</v>
          </cell>
          <cell r="I32">
            <v>0.20569999999999999</v>
          </cell>
          <cell r="K32">
            <v>0.24709999999999999</v>
          </cell>
          <cell r="Q32">
            <v>0</v>
          </cell>
          <cell r="R32">
            <v>0.24709999999999999</v>
          </cell>
          <cell r="T32">
            <v>0.2994</v>
          </cell>
          <cell r="Z32">
            <v>0</v>
          </cell>
          <cell r="AA32">
            <v>0.2994</v>
          </cell>
          <cell r="AC32">
            <v>0.21609999999999999</v>
          </cell>
          <cell r="AI32">
            <v>0</v>
          </cell>
          <cell r="AJ32">
            <v>0.21609999999999999</v>
          </cell>
        </row>
        <row r="33">
          <cell r="A33">
            <v>38687</v>
          </cell>
          <cell r="B33">
            <v>0.26229999999999998</v>
          </cell>
          <cell r="H33">
            <v>0</v>
          </cell>
          <cell r="I33">
            <v>0.26229999999999998</v>
          </cell>
          <cell r="K33">
            <v>0.3125</v>
          </cell>
          <cell r="Q33">
            <v>0</v>
          </cell>
          <cell r="R33">
            <v>0.3125</v>
          </cell>
          <cell r="T33">
            <v>0.37380000000000002</v>
          </cell>
          <cell r="Z33">
            <v>0</v>
          </cell>
          <cell r="AA33">
            <v>0.37380000000000002</v>
          </cell>
          <cell r="AC33">
            <v>0.28249999999999997</v>
          </cell>
          <cell r="AI33">
            <v>0</v>
          </cell>
          <cell r="AJ33">
            <v>0.28249999999999997</v>
          </cell>
        </row>
        <row r="34">
          <cell r="A34">
            <v>38838</v>
          </cell>
          <cell r="B34">
            <v>0.21199999999999999</v>
          </cell>
          <cell r="H34">
            <v>0</v>
          </cell>
          <cell r="I34">
            <v>0.21199999999999999</v>
          </cell>
          <cell r="K34">
            <v>0.24940000000000001</v>
          </cell>
          <cell r="Q34">
            <v>0</v>
          </cell>
          <cell r="R34">
            <v>0.24940000000000001</v>
          </cell>
          <cell r="T34">
            <v>0.31419999999999998</v>
          </cell>
          <cell r="Z34">
            <v>0</v>
          </cell>
          <cell r="AA34">
            <v>0.31419999999999998</v>
          </cell>
          <cell r="AC34">
            <v>0.21940000000000001</v>
          </cell>
          <cell r="AI34">
            <v>0</v>
          </cell>
          <cell r="AJ34">
            <v>0.21940000000000001</v>
          </cell>
        </row>
        <row r="35">
          <cell r="A35">
            <v>39114</v>
          </cell>
          <cell r="B35">
            <v>0.21199999999999999</v>
          </cell>
          <cell r="H35">
            <v>0</v>
          </cell>
          <cell r="I35">
            <v>0.21199999999999999</v>
          </cell>
          <cell r="K35">
            <v>0.24940000000000001</v>
          </cell>
          <cell r="Q35">
            <v>0</v>
          </cell>
          <cell r="R35">
            <v>0.24940000000000001</v>
          </cell>
          <cell r="T35">
            <v>0.31419999999999998</v>
          </cell>
          <cell r="Z35">
            <v>0</v>
          </cell>
          <cell r="AA35">
            <v>0.31419999999999998</v>
          </cell>
          <cell r="AC35">
            <v>0.21940000000000001</v>
          </cell>
          <cell r="AI35">
            <v>0</v>
          </cell>
          <cell r="AJ35">
            <v>0.21940000000000001</v>
          </cell>
        </row>
        <row r="36">
          <cell r="A36">
            <v>54789</v>
          </cell>
        </row>
      </sheetData>
      <sheetData sheetId="68">
        <row r="10">
          <cell r="A10">
            <v>34973</v>
          </cell>
          <cell r="B10">
            <v>2.7800000000000002E-2</v>
          </cell>
          <cell r="F10">
            <v>8.5000000000000006E-3</v>
          </cell>
          <cell r="G10">
            <v>2.1000000000000003E-3</v>
          </cell>
          <cell r="H10">
            <v>3.8399999999999997E-2</v>
          </cell>
          <cell r="J10">
            <v>3.3100000000000004E-2</v>
          </cell>
          <cell r="N10">
            <v>8.5000000000000006E-3</v>
          </cell>
          <cell r="O10">
            <v>2.1000000000000003E-3</v>
          </cell>
          <cell r="P10">
            <v>4.3700000000000003E-2</v>
          </cell>
          <cell r="R10">
            <v>3.6000000000000004E-2</v>
          </cell>
          <cell r="V10">
            <v>8.5000000000000006E-3</v>
          </cell>
          <cell r="W10">
            <v>2.1000000000000003E-3</v>
          </cell>
          <cell r="X10">
            <v>4.6600000000000003E-2</v>
          </cell>
          <cell r="Z10">
            <v>3.1300000000000001E-2</v>
          </cell>
          <cell r="AD10">
            <v>8.5000000000000006E-3</v>
          </cell>
          <cell r="AE10">
            <v>2.1000000000000003E-3</v>
          </cell>
          <cell r="AF10">
            <v>4.19E-2</v>
          </cell>
        </row>
        <row r="11">
          <cell r="A11">
            <v>35065</v>
          </cell>
          <cell r="B11">
            <v>2.7800000000000002E-2</v>
          </cell>
          <cell r="F11">
            <v>8.8000000000000005E-3</v>
          </cell>
          <cell r="G11">
            <v>2.1000000000000003E-3</v>
          </cell>
          <cell r="H11">
            <v>3.8699999999999998E-2</v>
          </cell>
          <cell r="J11">
            <v>3.3100000000000004E-2</v>
          </cell>
          <cell r="N11">
            <v>8.8000000000000005E-3</v>
          </cell>
          <cell r="O11">
            <v>2.1000000000000003E-3</v>
          </cell>
          <cell r="P11">
            <v>4.4000000000000004E-2</v>
          </cell>
          <cell r="R11">
            <v>3.6000000000000004E-2</v>
          </cell>
          <cell r="V11">
            <v>8.8000000000000005E-3</v>
          </cell>
          <cell r="W11">
            <v>2.1000000000000003E-3</v>
          </cell>
          <cell r="X11">
            <v>4.6900000000000004E-2</v>
          </cell>
          <cell r="Z11">
            <v>3.1300000000000001E-2</v>
          </cell>
          <cell r="AD11">
            <v>8.8000000000000005E-3</v>
          </cell>
          <cell r="AE11">
            <v>2.1000000000000003E-3</v>
          </cell>
          <cell r="AF11">
            <v>4.2200000000000001E-2</v>
          </cell>
        </row>
        <row r="12">
          <cell r="A12">
            <v>35096</v>
          </cell>
          <cell r="B12">
            <v>2.7800000000000002E-2</v>
          </cell>
          <cell r="F12">
            <v>8.8000000000000005E-3</v>
          </cell>
          <cell r="G12">
            <v>2.1000000000000003E-3</v>
          </cell>
          <cell r="H12">
            <v>3.8699999999999998E-2</v>
          </cell>
          <cell r="J12">
            <v>3.3100000000000004E-2</v>
          </cell>
          <cell r="N12">
            <v>8.8000000000000005E-3</v>
          </cell>
          <cell r="O12">
            <v>2.1000000000000003E-3</v>
          </cell>
          <cell r="P12">
            <v>4.4000000000000004E-2</v>
          </cell>
          <cell r="R12">
            <v>3.6000000000000004E-2</v>
          </cell>
          <cell r="V12">
            <v>8.8000000000000005E-3</v>
          </cell>
          <cell r="W12">
            <v>2.1000000000000003E-3</v>
          </cell>
          <cell r="X12">
            <v>4.6900000000000004E-2</v>
          </cell>
          <cell r="Z12">
            <v>3.1300000000000001E-2</v>
          </cell>
          <cell r="AD12">
            <v>8.8000000000000005E-3</v>
          </cell>
          <cell r="AE12">
            <v>2.1000000000000003E-3</v>
          </cell>
          <cell r="AF12">
            <v>4.2200000000000001E-2</v>
          </cell>
        </row>
        <row r="13">
          <cell r="A13">
            <v>35125</v>
          </cell>
          <cell r="B13">
            <v>1.41E-2</v>
          </cell>
          <cell r="F13">
            <v>8.8000000000000005E-3</v>
          </cell>
          <cell r="G13">
            <v>2.1000000000000003E-3</v>
          </cell>
          <cell r="H13">
            <v>2.5000000000000001E-2</v>
          </cell>
          <cell r="J13">
            <v>1.8800000000000001E-2</v>
          </cell>
          <cell r="N13">
            <v>8.8000000000000005E-3</v>
          </cell>
          <cell r="O13">
            <v>2.1000000000000003E-3</v>
          </cell>
          <cell r="P13">
            <v>2.9700000000000001E-2</v>
          </cell>
          <cell r="R13">
            <v>2.1600000000000001E-2</v>
          </cell>
          <cell r="V13">
            <v>8.8000000000000005E-3</v>
          </cell>
          <cell r="W13">
            <v>2.1000000000000003E-3</v>
          </cell>
          <cell r="X13">
            <v>3.2500000000000001E-2</v>
          </cell>
          <cell r="Z13">
            <v>1.7100000000000001E-2</v>
          </cell>
          <cell r="AD13">
            <v>8.8000000000000005E-3</v>
          </cell>
          <cell r="AE13">
            <v>2.1000000000000003E-3</v>
          </cell>
          <cell r="AF13">
            <v>2.8000000000000001E-2</v>
          </cell>
        </row>
        <row r="14">
          <cell r="A14">
            <v>35247</v>
          </cell>
          <cell r="B14">
            <v>2.5999999999999999E-2</v>
          </cell>
          <cell r="C14">
            <v>-6.7000000000000002E-3</v>
          </cell>
          <cell r="D14">
            <v>-2.5999999999999999E-3</v>
          </cell>
          <cell r="E14">
            <v>-2.5999999999999999E-3</v>
          </cell>
          <cell r="F14">
            <v>8.8000000000000005E-3</v>
          </cell>
          <cell r="G14">
            <v>2.1000000000000003E-3</v>
          </cell>
          <cell r="H14">
            <v>2.5000000000000001E-2</v>
          </cell>
          <cell r="J14">
            <v>3.0700000000000002E-2</v>
          </cell>
          <cell r="K14">
            <v>-6.7000000000000002E-3</v>
          </cell>
          <cell r="L14">
            <v>-2.5999999999999999E-3</v>
          </cell>
          <cell r="M14">
            <v>-2.5999999999999999E-3</v>
          </cell>
          <cell r="N14">
            <v>8.8000000000000005E-3</v>
          </cell>
          <cell r="O14">
            <v>2.1000000000000003E-3</v>
          </cell>
          <cell r="P14">
            <v>2.9700000000000008E-2</v>
          </cell>
          <cell r="R14">
            <v>3.3500000000000002E-2</v>
          </cell>
          <cell r="S14">
            <v>-6.7000000000000002E-3</v>
          </cell>
          <cell r="T14">
            <v>-2.5999999999999999E-3</v>
          </cell>
          <cell r="U14">
            <v>-2.5999999999999999E-3</v>
          </cell>
          <cell r="V14">
            <v>8.8000000000000005E-3</v>
          </cell>
          <cell r="W14">
            <v>2.1000000000000003E-3</v>
          </cell>
          <cell r="X14">
            <v>3.2500000000000001E-2</v>
          </cell>
          <cell r="Z14">
            <v>2.9000000000000001E-2</v>
          </cell>
          <cell r="AA14">
            <v>-6.7000000000000002E-3</v>
          </cell>
          <cell r="AB14">
            <v>-2.5999999999999999E-3</v>
          </cell>
          <cell r="AC14">
            <v>-2.5999999999999999E-3</v>
          </cell>
          <cell r="AD14">
            <v>8.8000000000000005E-3</v>
          </cell>
          <cell r="AE14">
            <v>2.1000000000000003E-3</v>
          </cell>
          <cell r="AF14">
            <v>2.8000000000000008E-2</v>
          </cell>
        </row>
        <row r="15">
          <cell r="A15">
            <v>35309</v>
          </cell>
          <cell r="B15">
            <v>2.5999999999999999E-2</v>
          </cell>
          <cell r="C15">
            <v>-7.1999999999999998E-3</v>
          </cell>
          <cell r="D15">
            <v>-5.0000000000000001E-3</v>
          </cell>
          <cell r="E15">
            <v>-2.5999999999999999E-3</v>
          </cell>
          <cell r="F15">
            <v>8.8000000000000005E-3</v>
          </cell>
          <cell r="G15">
            <v>2.1000000000000003E-3</v>
          </cell>
          <cell r="H15">
            <v>2.2099999999999998E-2</v>
          </cell>
          <cell r="J15">
            <v>3.0700000000000002E-2</v>
          </cell>
          <cell r="K15">
            <v>-7.1999999999999998E-3</v>
          </cell>
          <cell r="L15">
            <v>-5.0000000000000001E-3</v>
          </cell>
          <cell r="M15">
            <v>-2.5999999999999999E-3</v>
          </cell>
          <cell r="N15">
            <v>8.8000000000000005E-3</v>
          </cell>
          <cell r="O15">
            <v>2.1000000000000003E-3</v>
          </cell>
          <cell r="P15">
            <v>2.6800000000000001E-2</v>
          </cell>
          <cell r="R15">
            <v>3.3500000000000002E-2</v>
          </cell>
          <cell r="S15">
            <v>-7.1999999999999998E-3</v>
          </cell>
          <cell r="T15">
            <v>-5.0000000000000001E-3</v>
          </cell>
          <cell r="U15">
            <v>-2.5999999999999999E-3</v>
          </cell>
          <cell r="V15">
            <v>8.8000000000000005E-3</v>
          </cell>
          <cell r="W15">
            <v>2.1000000000000003E-3</v>
          </cell>
          <cell r="X15">
            <v>2.9600000000000005E-2</v>
          </cell>
          <cell r="Z15">
            <v>2.9000000000000001E-2</v>
          </cell>
          <cell r="AA15">
            <v>-7.1999999999999998E-3</v>
          </cell>
          <cell r="AB15">
            <v>-5.0000000000000001E-3</v>
          </cell>
          <cell r="AC15">
            <v>-2.5999999999999999E-3</v>
          </cell>
          <cell r="AD15">
            <v>8.8000000000000005E-3</v>
          </cell>
          <cell r="AE15">
            <v>2.1000000000000003E-3</v>
          </cell>
          <cell r="AF15">
            <v>2.5100000000000001E-2</v>
          </cell>
        </row>
        <row r="16">
          <cell r="A16">
            <v>35339</v>
          </cell>
          <cell r="B16">
            <v>2.5999999999999999E-2</v>
          </cell>
          <cell r="C16">
            <v>-7.1999999999999998E-3</v>
          </cell>
          <cell r="D16">
            <v>-5.0000000000000001E-3</v>
          </cell>
          <cell r="E16">
            <v>-2.5999999999999999E-3</v>
          </cell>
          <cell r="F16">
            <v>8.8000000000000005E-3</v>
          </cell>
          <cell r="G16">
            <v>1.8E-3</v>
          </cell>
          <cell r="H16">
            <v>2.1799999999999996E-2</v>
          </cell>
          <cell r="J16">
            <v>3.0700000000000002E-2</v>
          </cell>
          <cell r="K16">
            <v>-7.1999999999999998E-3</v>
          </cell>
          <cell r="L16">
            <v>-5.0000000000000001E-3</v>
          </cell>
          <cell r="M16">
            <v>-2.5999999999999999E-3</v>
          </cell>
          <cell r="N16">
            <v>8.8000000000000005E-3</v>
          </cell>
          <cell r="O16">
            <v>1.8E-3</v>
          </cell>
          <cell r="P16">
            <v>2.6499999999999999E-2</v>
          </cell>
          <cell r="R16">
            <v>3.3500000000000002E-2</v>
          </cell>
          <cell r="S16">
            <v>-7.1999999999999998E-3</v>
          </cell>
          <cell r="T16">
            <v>-5.0000000000000001E-3</v>
          </cell>
          <cell r="U16">
            <v>-2.5999999999999999E-3</v>
          </cell>
          <cell r="V16">
            <v>8.8000000000000005E-3</v>
          </cell>
          <cell r="W16">
            <v>1.8E-3</v>
          </cell>
          <cell r="X16">
            <v>2.9300000000000003E-2</v>
          </cell>
          <cell r="Z16">
            <v>2.9000000000000001E-2</v>
          </cell>
          <cell r="AA16">
            <v>-7.1999999999999998E-3</v>
          </cell>
          <cell r="AB16">
            <v>-5.0000000000000001E-3</v>
          </cell>
          <cell r="AC16">
            <v>-2.5999999999999999E-3</v>
          </cell>
          <cell r="AD16">
            <v>8.8000000000000005E-3</v>
          </cell>
          <cell r="AE16">
            <v>1.8E-3</v>
          </cell>
          <cell r="AF16">
            <v>2.4799999999999999E-2</v>
          </cell>
        </row>
        <row r="17">
          <cell r="A17">
            <v>35490</v>
          </cell>
          <cell r="B17">
            <v>2.5999999999999999E-2</v>
          </cell>
          <cell r="C17">
            <v>-6.8999999999999999E-3</v>
          </cell>
          <cell r="D17">
            <v>1E-4</v>
          </cell>
          <cell r="F17">
            <v>8.8000000000000005E-3</v>
          </cell>
          <cell r="G17">
            <v>1.8E-3</v>
          </cell>
          <cell r="H17">
            <v>2.9799999999999997E-2</v>
          </cell>
          <cell r="J17">
            <v>3.0700000000000002E-2</v>
          </cell>
          <cell r="K17">
            <v>-6.8999999999999999E-3</v>
          </cell>
          <cell r="L17">
            <v>1E-4</v>
          </cell>
          <cell r="N17">
            <v>8.8000000000000005E-3</v>
          </cell>
          <cell r="O17">
            <v>1.8E-3</v>
          </cell>
          <cell r="P17">
            <v>3.4500000000000003E-2</v>
          </cell>
          <cell r="R17">
            <v>3.3500000000000002E-2</v>
          </cell>
          <cell r="S17">
            <v>-6.8999999999999999E-3</v>
          </cell>
          <cell r="T17">
            <v>1E-4</v>
          </cell>
          <cell r="V17">
            <v>8.8000000000000005E-3</v>
          </cell>
          <cell r="W17">
            <v>1.8E-3</v>
          </cell>
          <cell r="X17">
            <v>3.7300000000000007E-2</v>
          </cell>
          <cell r="Z17">
            <v>2.9000000000000001E-2</v>
          </cell>
          <cell r="AA17">
            <v>-6.8999999999999999E-3</v>
          </cell>
          <cell r="AB17">
            <v>1E-4</v>
          </cell>
          <cell r="AD17">
            <v>8.8000000000000005E-3</v>
          </cell>
          <cell r="AE17">
            <v>1.8E-3</v>
          </cell>
          <cell r="AF17">
            <v>3.2800000000000003E-2</v>
          </cell>
        </row>
        <row r="18">
          <cell r="A18">
            <v>35674</v>
          </cell>
          <cell r="B18">
            <v>2.5999999999999999E-2</v>
          </cell>
          <cell r="C18">
            <v>-7.1999999999999998E-3</v>
          </cell>
          <cell r="F18">
            <v>8.8000000000000005E-3</v>
          </cell>
          <cell r="G18">
            <v>1.8E-3</v>
          </cell>
          <cell r="H18">
            <v>2.9399999999999999E-2</v>
          </cell>
          <cell r="J18">
            <v>3.0700000000000002E-2</v>
          </cell>
          <cell r="K18">
            <v>-7.1999999999999998E-3</v>
          </cell>
          <cell r="N18">
            <v>8.8000000000000005E-3</v>
          </cell>
          <cell r="O18">
            <v>1.8E-3</v>
          </cell>
          <cell r="P18">
            <v>3.4100000000000005E-2</v>
          </cell>
          <cell r="R18">
            <v>3.3500000000000002E-2</v>
          </cell>
          <cell r="S18">
            <v>-7.1999999999999998E-3</v>
          </cell>
          <cell r="V18">
            <v>8.8000000000000005E-3</v>
          </cell>
          <cell r="W18">
            <v>1.8E-3</v>
          </cell>
          <cell r="X18">
            <v>3.6900000000000009E-2</v>
          </cell>
          <cell r="Z18">
            <v>2.9000000000000001E-2</v>
          </cell>
          <cell r="AA18">
            <v>-7.1999999999999998E-3</v>
          </cell>
          <cell r="AD18">
            <v>8.8000000000000005E-3</v>
          </cell>
          <cell r="AE18">
            <v>1.8E-3</v>
          </cell>
          <cell r="AF18">
            <v>3.2400000000000005E-2</v>
          </cell>
        </row>
        <row r="19">
          <cell r="A19">
            <v>36161</v>
          </cell>
          <cell r="B19">
            <v>2.2100000000000002E-2</v>
          </cell>
          <cell r="C19">
            <v>0</v>
          </cell>
          <cell r="F19">
            <v>7.4999999999999997E-3</v>
          </cell>
          <cell r="G19">
            <v>2.2000000000000001E-3</v>
          </cell>
          <cell r="H19">
            <v>3.1800000000000002E-2</v>
          </cell>
          <cell r="J19">
            <v>2.81E-2</v>
          </cell>
          <cell r="K19">
            <v>0</v>
          </cell>
          <cell r="N19">
            <v>7.4999999999999997E-3</v>
          </cell>
          <cell r="O19">
            <v>2.2000000000000001E-3</v>
          </cell>
          <cell r="P19">
            <v>3.78E-2</v>
          </cell>
          <cell r="R19">
            <v>3.1199999999999999E-2</v>
          </cell>
          <cell r="S19">
            <v>0</v>
          </cell>
          <cell r="V19">
            <v>7.4999999999999997E-3</v>
          </cell>
          <cell r="W19">
            <v>2.2000000000000001E-3</v>
          </cell>
          <cell r="X19">
            <v>4.0899999999999999E-2</v>
          </cell>
          <cell r="Z19">
            <v>2.6200000000000001E-2</v>
          </cell>
          <cell r="AA19">
            <v>0</v>
          </cell>
          <cell r="AD19">
            <v>7.4999999999999997E-3</v>
          </cell>
          <cell r="AE19">
            <v>2.2000000000000001E-3</v>
          </cell>
          <cell r="AF19">
            <v>3.5900000000000001E-2</v>
          </cell>
        </row>
        <row r="20">
          <cell r="A20">
            <v>36831</v>
          </cell>
          <cell r="B20">
            <v>2.12E-2</v>
          </cell>
          <cell r="C20">
            <v>0</v>
          </cell>
          <cell r="F20">
            <v>7.1999999999999998E-3</v>
          </cell>
          <cell r="G20">
            <v>2.2000000000000001E-3</v>
          </cell>
          <cell r="H20">
            <v>3.0600000000000002E-2</v>
          </cell>
          <cell r="J20">
            <v>2.7199999999999998E-2</v>
          </cell>
          <cell r="K20">
            <v>0</v>
          </cell>
          <cell r="N20">
            <v>7.1999999999999998E-3</v>
          </cell>
          <cell r="O20">
            <v>2.2000000000000001E-3</v>
          </cell>
          <cell r="P20">
            <v>3.6600000000000001E-2</v>
          </cell>
          <cell r="R20">
            <v>3.0300000000000001E-2</v>
          </cell>
          <cell r="S20">
            <v>0</v>
          </cell>
          <cell r="V20">
            <v>7.1999999999999998E-3</v>
          </cell>
          <cell r="W20">
            <v>2.2000000000000001E-3</v>
          </cell>
          <cell r="X20">
            <v>3.9699999999999999E-2</v>
          </cell>
          <cell r="Z20">
            <v>2.53E-2</v>
          </cell>
          <cell r="AA20">
            <v>0</v>
          </cell>
          <cell r="AD20">
            <v>7.1999999999999998E-3</v>
          </cell>
          <cell r="AE20">
            <v>2.2000000000000001E-3</v>
          </cell>
          <cell r="AF20">
            <v>3.4700000000000002E-2</v>
          </cell>
        </row>
        <row r="21">
          <cell r="A21">
            <v>36923</v>
          </cell>
          <cell r="B21">
            <v>1.55E-2</v>
          </cell>
          <cell r="C21">
            <v>0</v>
          </cell>
          <cell r="F21">
            <v>7.1999999999999998E-3</v>
          </cell>
          <cell r="G21">
            <v>2.2000000000000001E-3</v>
          </cell>
          <cell r="H21">
            <v>2.4899999999999999E-2</v>
          </cell>
          <cell r="J21">
            <v>1.9400000000000001E-2</v>
          </cell>
          <cell r="K21">
            <v>0</v>
          </cell>
          <cell r="N21">
            <v>7.1999999999999998E-3</v>
          </cell>
          <cell r="O21">
            <v>2.2000000000000001E-3</v>
          </cell>
          <cell r="P21">
            <v>2.8799999999999999E-2</v>
          </cell>
          <cell r="R21">
            <v>2.1999999999999999E-2</v>
          </cell>
          <cell r="S21">
            <v>0</v>
          </cell>
          <cell r="V21">
            <v>7.1999999999999998E-3</v>
          </cell>
          <cell r="W21">
            <v>2.2000000000000001E-3</v>
          </cell>
          <cell r="X21">
            <v>3.1399999999999997E-2</v>
          </cell>
          <cell r="Z21">
            <v>1.7899999999999999E-2</v>
          </cell>
          <cell r="AA21">
            <v>0</v>
          </cell>
          <cell r="AD21">
            <v>7.1999999999999998E-3</v>
          </cell>
          <cell r="AE21">
            <v>2.2000000000000001E-3</v>
          </cell>
          <cell r="AF21">
            <v>2.7299999999999998E-2</v>
          </cell>
        </row>
        <row r="22">
          <cell r="A22">
            <v>37196</v>
          </cell>
          <cell r="B22">
            <v>1.55E-2</v>
          </cell>
          <cell r="C22">
            <v>0</v>
          </cell>
          <cell r="F22">
            <v>7.0000000000000001E-3</v>
          </cell>
          <cell r="G22">
            <v>2.2000000000000001E-3</v>
          </cell>
          <cell r="H22">
            <v>2.47E-2</v>
          </cell>
          <cell r="J22">
            <v>1.9400000000000001E-2</v>
          </cell>
          <cell r="K22">
            <v>0</v>
          </cell>
          <cell r="N22">
            <v>7.0000000000000001E-3</v>
          </cell>
          <cell r="O22">
            <v>2.2000000000000001E-3</v>
          </cell>
          <cell r="P22">
            <v>2.86E-2</v>
          </cell>
          <cell r="R22">
            <v>2.1999999999999999E-2</v>
          </cell>
          <cell r="S22">
            <v>0</v>
          </cell>
          <cell r="V22">
            <v>7.0000000000000001E-3</v>
          </cell>
          <cell r="W22">
            <v>2.2000000000000001E-3</v>
          </cell>
          <cell r="X22">
            <v>3.1199999999999999E-2</v>
          </cell>
          <cell r="Z22">
            <v>1.7899999999999999E-2</v>
          </cell>
          <cell r="AA22">
            <v>0</v>
          </cell>
          <cell r="AD22">
            <v>7.0000000000000001E-3</v>
          </cell>
          <cell r="AE22">
            <v>2.2000000000000001E-3</v>
          </cell>
          <cell r="AF22">
            <v>2.7099999999999999E-2</v>
          </cell>
        </row>
        <row r="23">
          <cell r="A23">
            <v>37561</v>
          </cell>
          <cell r="B23">
            <v>3.5499999999999997E-2</v>
          </cell>
          <cell r="C23">
            <v>0</v>
          </cell>
          <cell r="F23">
            <v>5.4999999999999997E-3</v>
          </cell>
          <cell r="G23">
            <v>2.0999999999999999E-3</v>
          </cell>
          <cell r="H23">
            <v>4.3099999999999992E-2</v>
          </cell>
          <cell r="J23">
            <v>4.5900000000000003E-2</v>
          </cell>
          <cell r="K23">
            <v>0</v>
          </cell>
          <cell r="N23">
            <v>5.4999999999999997E-3</v>
          </cell>
          <cell r="O23">
            <v>2.0999999999999999E-3</v>
          </cell>
          <cell r="P23">
            <v>5.3499999999999999E-2</v>
          </cell>
          <cell r="R23">
            <v>5.1799999999999999E-2</v>
          </cell>
          <cell r="S23">
            <v>0</v>
          </cell>
          <cell r="V23">
            <v>5.4999999999999997E-3</v>
          </cell>
          <cell r="W23">
            <v>2.0999999999999999E-3</v>
          </cell>
          <cell r="X23">
            <v>5.9399999999999994E-2</v>
          </cell>
          <cell r="Z23">
            <v>4.1799999999999997E-2</v>
          </cell>
          <cell r="AA23">
            <v>0</v>
          </cell>
          <cell r="AD23">
            <v>5.4999999999999997E-3</v>
          </cell>
          <cell r="AE23">
            <v>2.0999999999999999E-3</v>
          </cell>
          <cell r="AF23">
            <v>4.9399999999999993E-2</v>
          </cell>
        </row>
        <row r="24">
          <cell r="A24">
            <v>37834</v>
          </cell>
          <cell r="B24">
            <v>3.5400000000000001E-2</v>
          </cell>
          <cell r="C24">
            <v>0</v>
          </cell>
          <cell r="F24">
            <v>4.0000000000000001E-3</v>
          </cell>
          <cell r="G24">
            <v>2.0999999999999999E-3</v>
          </cell>
          <cell r="H24">
            <v>4.1500000000000002E-2</v>
          </cell>
          <cell r="J24">
            <v>4.58E-2</v>
          </cell>
          <cell r="K24">
            <v>0</v>
          </cell>
          <cell r="N24">
            <v>4.0000000000000001E-3</v>
          </cell>
          <cell r="O24">
            <v>2.0999999999999999E-3</v>
          </cell>
          <cell r="P24">
            <v>5.1899999999999995E-2</v>
          </cell>
          <cell r="R24">
            <v>5.1700000000000003E-2</v>
          </cell>
          <cell r="S24">
            <v>0</v>
          </cell>
          <cell r="V24">
            <v>4.0000000000000001E-3</v>
          </cell>
          <cell r="W24">
            <v>2.0999999999999999E-3</v>
          </cell>
          <cell r="X24">
            <v>5.7799999999999997E-2</v>
          </cell>
          <cell r="Z24">
            <v>4.1700000000000001E-2</v>
          </cell>
          <cell r="AA24">
            <v>0</v>
          </cell>
          <cell r="AD24">
            <v>4.0000000000000001E-3</v>
          </cell>
          <cell r="AE24">
            <v>2.0999999999999999E-3</v>
          </cell>
          <cell r="AF24">
            <v>4.7800000000000002E-2</v>
          </cell>
        </row>
        <row r="25">
          <cell r="A25">
            <v>38200</v>
          </cell>
          <cell r="B25">
            <v>3.5400000000000001E-2</v>
          </cell>
          <cell r="F25">
            <v>0</v>
          </cell>
          <cell r="G25">
            <v>2.0999999999999999E-3</v>
          </cell>
          <cell r="H25">
            <v>3.7499999999999999E-2</v>
          </cell>
          <cell r="J25">
            <v>4.58E-2</v>
          </cell>
          <cell r="N25">
            <v>0</v>
          </cell>
          <cell r="O25">
            <v>2.0999999999999999E-3</v>
          </cell>
          <cell r="P25">
            <v>4.7899999999999998E-2</v>
          </cell>
          <cell r="R25">
            <v>5.1700000000000003E-2</v>
          </cell>
          <cell r="V25">
            <v>0</v>
          </cell>
          <cell r="W25">
            <v>2.0999999999999999E-3</v>
          </cell>
          <cell r="X25">
            <v>5.3800000000000001E-2</v>
          </cell>
          <cell r="Z25">
            <v>4.1700000000000001E-2</v>
          </cell>
          <cell r="AD25">
            <v>0</v>
          </cell>
          <cell r="AE25">
            <v>2.0999999999999999E-3</v>
          </cell>
          <cell r="AF25">
            <v>4.3799999999999999E-2</v>
          </cell>
        </row>
        <row r="26">
          <cell r="A26">
            <v>38384</v>
          </cell>
          <cell r="B26">
            <v>3.5400000000000001E-2</v>
          </cell>
          <cell r="F26">
            <v>0</v>
          </cell>
          <cell r="G26">
            <v>1.9E-3</v>
          </cell>
          <cell r="H26">
            <v>3.73E-2</v>
          </cell>
          <cell r="J26">
            <v>4.58E-2</v>
          </cell>
          <cell r="N26">
            <v>0</v>
          </cell>
          <cell r="O26">
            <v>1.9E-3</v>
          </cell>
          <cell r="P26">
            <v>4.7699999999999999E-2</v>
          </cell>
          <cell r="R26">
            <v>5.1700000000000003E-2</v>
          </cell>
          <cell r="V26">
            <v>0</v>
          </cell>
          <cell r="W26">
            <v>1.9E-3</v>
          </cell>
          <cell r="X26">
            <v>5.3600000000000002E-2</v>
          </cell>
          <cell r="Z26">
            <v>4.1700000000000001E-2</v>
          </cell>
          <cell r="AD26">
            <v>0</v>
          </cell>
          <cell r="AE26">
            <v>1.9E-3</v>
          </cell>
          <cell r="AF26">
            <v>4.36E-2</v>
          </cell>
        </row>
        <row r="27">
          <cell r="A27">
            <v>38473</v>
          </cell>
          <cell r="B27">
            <v>3.5400000000000001E-2</v>
          </cell>
          <cell r="F27">
            <v>0</v>
          </cell>
          <cell r="G27">
            <v>1.9E-3</v>
          </cell>
          <cell r="H27">
            <v>3.73E-2</v>
          </cell>
          <cell r="J27">
            <v>4.58E-2</v>
          </cell>
          <cell r="N27">
            <v>0</v>
          </cell>
          <cell r="O27">
            <v>1.9E-3</v>
          </cell>
          <cell r="P27">
            <v>4.7699999999999999E-2</v>
          </cell>
          <cell r="R27">
            <v>5.1700000000000003E-2</v>
          </cell>
          <cell r="V27">
            <v>0</v>
          </cell>
          <cell r="W27">
            <v>1.9E-3</v>
          </cell>
          <cell r="X27">
            <v>5.3600000000000002E-2</v>
          </cell>
          <cell r="Z27">
            <v>4.1700000000000001E-2</v>
          </cell>
          <cell r="AD27">
            <v>0</v>
          </cell>
          <cell r="AE27">
            <v>1.9E-3</v>
          </cell>
          <cell r="AF27">
            <v>4.36E-2</v>
          </cell>
        </row>
        <row r="28">
          <cell r="A28">
            <v>38687</v>
          </cell>
          <cell r="B28">
            <v>4.36E-2</v>
          </cell>
          <cell r="F28">
            <v>0</v>
          </cell>
          <cell r="G28">
            <v>1.8E-3</v>
          </cell>
          <cell r="H28">
            <v>4.5400000000000003E-2</v>
          </cell>
          <cell r="J28">
            <v>4.9700000000000001E-2</v>
          </cell>
          <cell r="N28">
            <v>0</v>
          </cell>
          <cell r="O28">
            <v>1.8E-3</v>
          </cell>
          <cell r="P28">
            <v>5.1500000000000004E-2</v>
          </cell>
          <cell r="R28">
            <v>5.7200000000000001E-2</v>
          </cell>
          <cell r="V28">
            <v>0</v>
          </cell>
          <cell r="W28">
            <v>1.8E-3</v>
          </cell>
          <cell r="X28">
            <v>5.9000000000000004E-2</v>
          </cell>
          <cell r="Z28">
            <v>4.6600000000000003E-2</v>
          </cell>
          <cell r="AD28">
            <v>0</v>
          </cell>
          <cell r="AE28">
            <v>1.8E-3</v>
          </cell>
          <cell r="AF28">
            <v>4.8400000000000006E-2</v>
          </cell>
        </row>
        <row r="29">
          <cell r="A29">
            <v>38838</v>
          </cell>
          <cell r="B29">
            <v>3.9899999999999998E-2</v>
          </cell>
          <cell r="F29">
            <v>0</v>
          </cell>
          <cell r="G29">
            <v>1.8E-3</v>
          </cell>
          <cell r="H29">
            <v>4.1700000000000001E-2</v>
          </cell>
          <cell r="J29">
            <v>4.4499999999999998E-2</v>
          </cell>
          <cell r="N29">
            <v>0</v>
          </cell>
          <cell r="O29">
            <v>1.8E-3</v>
          </cell>
          <cell r="P29">
            <v>4.6300000000000001E-2</v>
          </cell>
          <cell r="R29">
            <v>5.28E-2</v>
          </cell>
          <cell r="V29">
            <v>0</v>
          </cell>
          <cell r="W29">
            <v>1.8E-3</v>
          </cell>
          <cell r="X29">
            <v>5.4600000000000003E-2</v>
          </cell>
          <cell r="Z29">
            <v>4.2200000000000001E-2</v>
          </cell>
          <cell r="AD29">
            <v>0</v>
          </cell>
          <cell r="AE29">
            <v>1.8E-3</v>
          </cell>
          <cell r="AF29">
            <v>4.4000000000000004E-2</v>
          </cell>
        </row>
        <row r="30">
          <cell r="A30">
            <v>39114</v>
          </cell>
          <cell r="B30">
            <v>3.9899999999999998E-2</v>
          </cell>
          <cell r="F30">
            <v>0</v>
          </cell>
          <cell r="G30">
            <v>1.6000000000000001E-3</v>
          </cell>
          <cell r="H30">
            <v>4.1499999999999995E-2</v>
          </cell>
          <cell r="J30">
            <v>4.4499999999999998E-2</v>
          </cell>
          <cell r="N30">
            <v>0</v>
          </cell>
          <cell r="O30">
            <v>1.6000000000000001E-3</v>
          </cell>
          <cell r="P30">
            <v>4.6099999999999995E-2</v>
          </cell>
          <cell r="R30">
            <v>5.28E-2</v>
          </cell>
          <cell r="V30">
            <v>0</v>
          </cell>
          <cell r="W30">
            <v>1.6000000000000001E-3</v>
          </cell>
          <cell r="X30">
            <v>5.4399999999999997E-2</v>
          </cell>
          <cell r="Z30">
            <v>4.2200000000000001E-2</v>
          </cell>
          <cell r="AD30">
            <v>0</v>
          </cell>
          <cell r="AE30">
            <v>1.6000000000000001E-3</v>
          </cell>
          <cell r="AF30">
            <v>4.3799999999999999E-2</v>
          </cell>
        </row>
        <row r="31">
          <cell r="A31">
            <v>54789</v>
          </cell>
        </row>
      </sheetData>
      <sheetData sheetId="69">
        <row r="10">
          <cell r="A10">
            <v>35004</v>
          </cell>
          <cell r="B10">
            <v>3.2399999999999998E-2</v>
          </cell>
          <cell r="C10">
            <v>1.72E-2</v>
          </cell>
          <cell r="D10">
            <v>2.6700000000000002E-2</v>
          </cell>
          <cell r="E10">
            <v>2.35E-2</v>
          </cell>
          <cell r="G10">
            <v>4.5100000000000001E-2</v>
          </cell>
          <cell r="H10">
            <v>2.18E-2</v>
          </cell>
          <cell r="I10">
            <v>3.7100000000000001E-2</v>
          </cell>
          <cell r="J10">
            <v>3.1800000000000002E-2</v>
          </cell>
          <cell r="L10">
            <v>5.6500000000000002E-2</v>
          </cell>
          <cell r="M10">
            <v>2.63E-2</v>
          </cell>
          <cell r="N10">
            <v>4.1700000000000001E-2</v>
          </cell>
          <cell r="O10">
            <v>2.7200000000000002E-2</v>
          </cell>
        </row>
        <row r="11">
          <cell r="A11">
            <v>35370</v>
          </cell>
          <cell r="B11">
            <v>2.6200000000000001E-2</v>
          </cell>
          <cell r="C11">
            <v>2.9100000000000001E-2</v>
          </cell>
          <cell r="D11">
            <v>2.6499999999999999E-2</v>
          </cell>
          <cell r="E11">
            <v>2.69E-2</v>
          </cell>
          <cell r="G11">
            <v>4.5600000000000002E-2</v>
          </cell>
          <cell r="H11">
            <v>2.6100000000000002E-2</v>
          </cell>
          <cell r="I11">
            <v>3.7699999999999997E-2</v>
          </cell>
          <cell r="J11">
            <v>3.32E-2</v>
          </cell>
          <cell r="L11">
            <v>5.9900000000000002E-2</v>
          </cell>
          <cell r="M11">
            <v>2.01E-2</v>
          </cell>
          <cell r="N11">
            <v>3.6200000000000003E-2</v>
          </cell>
          <cell r="O11">
            <v>3.9600000000000003E-2</v>
          </cell>
        </row>
        <row r="12">
          <cell r="A12">
            <v>35735</v>
          </cell>
          <cell r="B12">
            <v>2.4E-2</v>
          </cell>
          <cell r="C12">
            <v>3.0200000000000001E-2</v>
          </cell>
          <cell r="D12">
            <v>2.1100000000000001E-2</v>
          </cell>
          <cell r="E12">
            <v>2.63E-2</v>
          </cell>
          <cell r="G12">
            <v>3.0300000000000001E-2</v>
          </cell>
          <cell r="H12">
            <v>3.1199999999999999E-2</v>
          </cell>
          <cell r="I12">
            <v>2.6499999999999999E-2</v>
          </cell>
          <cell r="J12">
            <v>2.7799999999999998E-2</v>
          </cell>
          <cell r="L12">
            <v>4.2599999999999999E-2</v>
          </cell>
          <cell r="M12">
            <v>2.29E-2</v>
          </cell>
          <cell r="N12">
            <v>3.0300000000000001E-2</v>
          </cell>
          <cell r="O12">
            <v>3.9E-2</v>
          </cell>
        </row>
        <row r="13">
          <cell r="A13">
            <v>36465</v>
          </cell>
          <cell r="B13">
            <v>2.7099999999999999E-2</v>
          </cell>
          <cell r="C13">
            <v>1.9E-2</v>
          </cell>
          <cell r="D13">
            <v>2.23E-2</v>
          </cell>
          <cell r="E13">
            <v>2.0799999999999999E-2</v>
          </cell>
          <cell r="G13">
            <v>3.3300000000000003E-2</v>
          </cell>
          <cell r="H13">
            <v>2.1399999999999999E-2</v>
          </cell>
          <cell r="I13">
            <v>2.93E-2</v>
          </cell>
          <cell r="J13">
            <v>2.6599999999999999E-2</v>
          </cell>
          <cell r="L13">
            <v>4.3099999999999999E-2</v>
          </cell>
          <cell r="M13">
            <v>2.9100000000000001E-2</v>
          </cell>
          <cell r="N13">
            <v>3.3700000000000001E-2</v>
          </cell>
          <cell r="O13">
            <v>2.6800000000000001E-2</v>
          </cell>
        </row>
        <row r="14">
          <cell r="A14">
            <v>36831</v>
          </cell>
          <cell r="B14">
            <v>2.7099999999999999E-2</v>
          </cell>
          <cell r="C14">
            <v>1.9E-2</v>
          </cell>
          <cell r="D14">
            <v>2.23E-2</v>
          </cell>
          <cell r="E14">
            <v>2.0799999999999999E-2</v>
          </cell>
          <cell r="G14">
            <v>3.3300000000000003E-2</v>
          </cell>
          <cell r="H14">
            <v>2.1399999999999999E-2</v>
          </cell>
          <cell r="I14">
            <v>2.93E-2</v>
          </cell>
          <cell r="J14">
            <v>2.6599999999999999E-2</v>
          </cell>
          <cell r="L14">
            <v>4.3099999999999999E-2</v>
          </cell>
          <cell r="M14">
            <v>2.9100000000000001E-2</v>
          </cell>
          <cell r="N14">
            <v>3.3700000000000001E-2</v>
          </cell>
          <cell r="O14">
            <v>2.6800000000000001E-2</v>
          </cell>
        </row>
        <row r="15">
          <cell r="A15">
            <v>37196</v>
          </cell>
          <cell r="B15">
            <v>1.8200000000000001E-2</v>
          </cell>
          <cell r="C15">
            <v>2.4500000000000001E-2</v>
          </cell>
          <cell r="D15">
            <v>2.29E-2</v>
          </cell>
          <cell r="E15">
            <v>2.2800000000000001E-2</v>
          </cell>
          <cell r="G15">
            <v>2.75E-2</v>
          </cell>
          <cell r="H15">
            <v>2.69E-2</v>
          </cell>
          <cell r="I15">
            <v>2.8000000000000001E-2</v>
          </cell>
          <cell r="J15">
            <v>2.5000000000000001E-2</v>
          </cell>
          <cell r="L15">
            <v>3.1800000000000002E-2</v>
          </cell>
          <cell r="M15">
            <v>3.1899999999999998E-2</v>
          </cell>
          <cell r="N15">
            <v>3.27E-2</v>
          </cell>
          <cell r="O15">
            <v>2.9600000000000001E-2</v>
          </cell>
        </row>
        <row r="16">
          <cell r="A16">
            <v>37561</v>
          </cell>
          <cell r="B16">
            <v>3.27E-2</v>
          </cell>
          <cell r="C16">
            <v>3.1300000000000001E-2</v>
          </cell>
          <cell r="D16">
            <v>2.07E-2</v>
          </cell>
          <cell r="E16">
            <v>2.3800000000000002E-2</v>
          </cell>
          <cell r="G16">
            <v>3.32E-2</v>
          </cell>
          <cell r="H16">
            <v>3.3099999999999997E-2</v>
          </cell>
          <cell r="I16">
            <v>2.76E-2</v>
          </cell>
          <cell r="J16">
            <v>3.0200000000000001E-2</v>
          </cell>
          <cell r="L16">
            <v>3.8899999999999997E-2</v>
          </cell>
          <cell r="M16">
            <v>3.6999999999999998E-2</v>
          </cell>
          <cell r="N16">
            <v>3.1699999999999999E-2</v>
          </cell>
          <cell r="O16">
            <v>3.49E-2</v>
          </cell>
        </row>
        <row r="17">
          <cell r="A17">
            <v>37926</v>
          </cell>
          <cell r="B17">
            <v>2.3099999999999999E-2</v>
          </cell>
          <cell r="C17">
            <v>2.5700000000000001E-2</v>
          </cell>
          <cell r="D17">
            <v>2.1399999999999999E-2</v>
          </cell>
          <cell r="E17">
            <v>2.18E-2</v>
          </cell>
          <cell r="G17">
            <v>2.98E-2</v>
          </cell>
          <cell r="H17">
            <v>3.4500000000000003E-2</v>
          </cell>
          <cell r="I17">
            <v>2.8400000000000002E-2</v>
          </cell>
          <cell r="J17">
            <v>3.2399999999999998E-2</v>
          </cell>
          <cell r="L17">
            <v>3.8699999999999998E-2</v>
          </cell>
          <cell r="M17">
            <v>3.6900000000000002E-2</v>
          </cell>
          <cell r="N17">
            <v>3.2899999999999999E-2</v>
          </cell>
          <cell r="O17">
            <v>3.7400000000000003E-2</v>
          </cell>
        </row>
        <row r="18">
          <cell r="A18">
            <v>38292</v>
          </cell>
          <cell r="B18">
            <v>1.9599999999999999E-2</v>
          </cell>
          <cell r="C18">
            <v>1.4500000000000001E-2</v>
          </cell>
          <cell r="D18">
            <v>1.6E-2</v>
          </cell>
          <cell r="E18">
            <v>1.2500000000000001E-2</v>
          </cell>
          <cell r="G18">
            <v>2.7699999999999999E-2</v>
          </cell>
          <cell r="H18">
            <v>2.23E-2</v>
          </cell>
          <cell r="I18">
            <v>2.12E-2</v>
          </cell>
          <cell r="J18">
            <v>1.89E-2</v>
          </cell>
          <cell r="L18">
            <v>3.44E-2</v>
          </cell>
          <cell r="M18">
            <v>2.35E-2</v>
          </cell>
          <cell r="N18">
            <v>2.86E-2</v>
          </cell>
          <cell r="O18">
            <v>2.2700000000000001E-2</v>
          </cell>
        </row>
        <row r="19">
          <cell r="A19">
            <v>38384</v>
          </cell>
          <cell r="B19">
            <v>2.4299999999999999E-2</v>
          </cell>
          <cell r="C19">
            <v>2.01E-2</v>
          </cell>
          <cell r="D19">
            <v>1.9199999999999998E-2</v>
          </cell>
          <cell r="E19">
            <v>1.0699999999999999E-2</v>
          </cell>
          <cell r="G19">
            <v>2.7300000000000001E-2</v>
          </cell>
          <cell r="H19">
            <v>2.1499999999999998E-2</v>
          </cell>
          <cell r="I19">
            <v>2.8400000000000002E-2</v>
          </cell>
          <cell r="J19">
            <v>1.9400000000000001E-2</v>
          </cell>
          <cell r="L19">
            <v>3.0200000000000001E-2</v>
          </cell>
          <cell r="M19">
            <v>2.1499999999999998E-2</v>
          </cell>
          <cell r="N19">
            <v>2.9000000000000001E-2</v>
          </cell>
          <cell r="O19">
            <v>2.5600000000000001E-2</v>
          </cell>
        </row>
        <row r="20">
          <cell r="A20">
            <v>38473</v>
          </cell>
          <cell r="B20">
            <v>2.4299999999999999E-2</v>
          </cell>
          <cell r="C20">
            <v>2.01E-2</v>
          </cell>
          <cell r="D20">
            <v>1.9199999999999998E-2</v>
          </cell>
          <cell r="E20">
            <v>1.0699999999999999E-2</v>
          </cell>
          <cell r="G20">
            <v>2.7300000000000001E-2</v>
          </cell>
          <cell r="H20">
            <v>2.1499999999999998E-2</v>
          </cell>
          <cell r="I20">
            <v>2.8400000000000002E-2</v>
          </cell>
          <cell r="J20">
            <v>1.9400000000000001E-2</v>
          </cell>
          <cell r="L20">
            <v>3.0200000000000001E-2</v>
          </cell>
          <cell r="M20">
            <v>2.1499999999999998E-2</v>
          </cell>
          <cell r="N20">
            <v>2.9000000000000001E-2</v>
          </cell>
          <cell r="O20">
            <v>2.5600000000000001E-2</v>
          </cell>
        </row>
        <row r="21">
          <cell r="A21">
            <v>39022</v>
          </cell>
          <cell r="B21">
            <v>2.07E-2</v>
          </cell>
          <cell r="C21">
            <v>2.7099999999999999E-2</v>
          </cell>
          <cell r="D21">
            <v>1.06E-2</v>
          </cell>
          <cell r="E21">
            <v>1.6199999999999999E-2</v>
          </cell>
          <cell r="G21">
            <v>2.0500000000000001E-2</v>
          </cell>
          <cell r="H21">
            <v>2.5600000000000001E-2</v>
          </cell>
          <cell r="I21">
            <v>2.1000000000000001E-2</v>
          </cell>
          <cell r="J21">
            <v>2.3E-2</v>
          </cell>
          <cell r="L21">
            <v>3.61E-2</v>
          </cell>
          <cell r="M21">
            <v>3.2300000000000002E-2</v>
          </cell>
          <cell r="N21">
            <v>2.4400000000000002E-2</v>
          </cell>
          <cell r="O21">
            <v>3.0800000000000001E-2</v>
          </cell>
        </row>
        <row r="22">
          <cell r="A22">
            <v>39114</v>
          </cell>
          <cell r="B22">
            <v>2.7E-2</v>
          </cell>
          <cell r="C22">
            <v>2.3599999999999999E-2</v>
          </cell>
          <cell r="D22">
            <v>1.5599999999999999E-2</v>
          </cell>
          <cell r="E22">
            <v>1.8700000000000001E-2</v>
          </cell>
          <cell r="G22">
            <v>3.1699999999999999E-2</v>
          </cell>
          <cell r="H22">
            <v>3.2300000000000002E-2</v>
          </cell>
          <cell r="I22">
            <v>1.7299999999999999E-2</v>
          </cell>
          <cell r="J22">
            <v>2.01E-2</v>
          </cell>
          <cell r="L22">
            <v>3.9600000000000003E-2</v>
          </cell>
          <cell r="M22">
            <v>0.03</v>
          </cell>
          <cell r="N22">
            <v>2.4899999999999999E-2</v>
          </cell>
          <cell r="O22">
            <v>2.2200000000000001E-2</v>
          </cell>
        </row>
        <row r="23">
          <cell r="A23">
            <v>54789</v>
          </cell>
        </row>
      </sheetData>
      <sheetData sheetId="70">
        <row r="10">
          <cell r="A10">
            <v>34912</v>
          </cell>
          <cell r="B10">
            <v>1.4259999999999999</v>
          </cell>
        </row>
        <row r="11">
          <cell r="A11">
            <v>34943</v>
          </cell>
          <cell r="B11">
            <v>1.605</v>
          </cell>
        </row>
        <row r="12">
          <cell r="A12">
            <v>34973</v>
          </cell>
          <cell r="B12">
            <v>1.6890000000000001</v>
          </cell>
        </row>
        <row r="13">
          <cell r="A13">
            <v>35004</v>
          </cell>
          <cell r="B13">
            <v>1.8169999999999999</v>
          </cell>
        </row>
        <row r="14">
          <cell r="A14">
            <v>35034</v>
          </cell>
          <cell r="B14">
            <v>2.2749999999999999</v>
          </cell>
        </row>
        <row r="15">
          <cell r="A15">
            <v>35065</v>
          </cell>
          <cell r="B15">
            <v>3.2410000000000001</v>
          </cell>
        </row>
        <row r="16">
          <cell r="A16">
            <v>35096</v>
          </cell>
          <cell r="B16">
            <v>3.82</v>
          </cell>
        </row>
        <row r="17">
          <cell r="A17">
            <v>35125</v>
          </cell>
          <cell r="B17">
            <v>2.839</v>
          </cell>
        </row>
        <row r="18">
          <cell r="A18">
            <v>35156</v>
          </cell>
          <cell r="B18">
            <v>2.536</v>
          </cell>
        </row>
        <row r="19">
          <cell r="A19">
            <v>35186</v>
          </cell>
          <cell r="B19">
            <v>2.198</v>
          </cell>
        </row>
        <row r="20">
          <cell r="A20">
            <v>35217</v>
          </cell>
          <cell r="B20">
            <v>2.339</v>
          </cell>
        </row>
        <row r="21">
          <cell r="A21">
            <v>35247</v>
          </cell>
          <cell r="B21">
            <v>2.61</v>
          </cell>
        </row>
        <row r="22">
          <cell r="A22">
            <v>35278</v>
          </cell>
          <cell r="B22">
            <v>2.2570000000000001</v>
          </cell>
        </row>
        <row r="23">
          <cell r="A23">
            <v>35309</v>
          </cell>
          <cell r="B23">
            <v>1.8280000000000001</v>
          </cell>
        </row>
        <row r="24">
          <cell r="A24">
            <v>35339</v>
          </cell>
          <cell r="B24">
            <v>2.0449999999999999</v>
          </cell>
        </row>
        <row r="25">
          <cell r="A25">
            <v>35370</v>
          </cell>
          <cell r="B25">
            <v>2.63</v>
          </cell>
        </row>
        <row r="26">
          <cell r="A26">
            <v>35400</v>
          </cell>
          <cell r="B26">
            <v>3.355</v>
          </cell>
        </row>
        <row r="27">
          <cell r="A27">
            <v>35431</v>
          </cell>
          <cell r="B27">
            <v>3.851</v>
          </cell>
        </row>
        <row r="28">
          <cell r="A28">
            <v>35462</v>
          </cell>
          <cell r="B28">
            <v>2.669</v>
          </cell>
        </row>
        <row r="29">
          <cell r="A29">
            <v>35490</v>
          </cell>
          <cell r="B29">
            <v>1.8540000000000001</v>
          </cell>
        </row>
        <row r="30">
          <cell r="A30">
            <v>35521</v>
          </cell>
          <cell r="B30">
            <v>1.893</v>
          </cell>
        </row>
        <row r="31">
          <cell r="A31">
            <v>35551</v>
          </cell>
          <cell r="B31">
            <v>2.1459999999999999</v>
          </cell>
        </row>
        <row r="32">
          <cell r="A32">
            <v>35582</v>
          </cell>
          <cell r="B32">
            <v>2.1930000000000001</v>
          </cell>
        </row>
        <row r="33">
          <cell r="A33">
            <v>35612</v>
          </cell>
          <cell r="B33">
            <v>2.1800000000000002</v>
          </cell>
        </row>
        <row r="34">
          <cell r="A34">
            <v>35643</v>
          </cell>
          <cell r="B34">
            <v>2.306</v>
          </cell>
        </row>
        <row r="35">
          <cell r="A35">
            <v>35674</v>
          </cell>
          <cell r="B35">
            <v>2.629</v>
          </cell>
        </row>
        <row r="36">
          <cell r="A36">
            <v>35704</v>
          </cell>
          <cell r="B36">
            <v>2.899</v>
          </cell>
        </row>
        <row r="37">
          <cell r="A37">
            <v>35735</v>
          </cell>
          <cell r="B37">
            <v>3.1789999999999998</v>
          </cell>
        </row>
        <row r="38">
          <cell r="A38">
            <v>35765</v>
          </cell>
          <cell r="B38">
            <v>2.3759999999999999</v>
          </cell>
        </row>
        <row r="39">
          <cell r="A39">
            <v>35796</v>
          </cell>
          <cell r="B39">
            <v>2.1139999999999999</v>
          </cell>
        </row>
        <row r="40">
          <cell r="A40">
            <v>35827</v>
          </cell>
          <cell r="B40">
            <v>2.169</v>
          </cell>
        </row>
        <row r="41">
          <cell r="A41">
            <v>35855</v>
          </cell>
          <cell r="B41">
            <v>2.2149999999999999</v>
          </cell>
        </row>
        <row r="42">
          <cell r="A42">
            <v>35886</v>
          </cell>
          <cell r="B42">
            <v>2.448</v>
          </cell>
        </row>
        <row r="43">
          <cell r="A43">
            <v>35916</v>
          </cell>
          <cell r="B43">
            <v>2.19</v>
          </cell>
        </row>
        <row r="44">
          <cell r="A44">
            <v>35947</v>
          </cell>
          <cell r="B44">
            <v>2.1320000000000001</v>
          </cell>
        </row>
        <row r="45">
          <cell r="A45">
            <v>35977</v>
          </cell>
          <cell r="B45">
            <v>2.2509999999999999</v>
          </cell>
        </row>
        <row r="46">
          <cell r="A46">
            <v>36008</v>
          </cell>
          <cell r="B46">
            <v>1.883</v>
          </cell>
        </row>
        <row r="47">
          <cell r="A47">
            <v>36039</v>
          </cell>
          <cell r="B47">
            <v>1.919</v>
          </cell>
        </row>
        <row r="48">
          <cell r="A48">
            <v>36069</v>
          </cell>
          <cell r="B48">
            <v>1.9590000000000001</v>
          </cell>
        </row>
        <row r="49">
          <cell r="A49">
            <v>36100</v>
          </cell>
          <cell r="B49">
            <v>2.0680000000000001</v>
          </cell>
        </row>
        <row r="50">
          <cell r="A50">
            <v>36130</v>
          </cell>
          <cell r="B50">
            <v>1.7330000000000001</v>
          </cell>
        </row>
        <row r="51">
          <cell r="A51">
            <v>36161</v>
          </cell>
          <cell r="B51">
            <v>1.855</v>
          </cell>
        </row>
        <row r="52">
          <cell r="A52">
            <v>36192</v>
          </cell>
          <cell r="B52">
            <v>1.7749999999999999</v>
          </cell>
        </row>
        <row r="53">
          <cell r="A53">
            <v>36220</v>
          </cell>
          <cell r="B53">
            <v>1.754</v>
          </cell>
        </row>
        <row r="54">
          <cell r="A54">
            <v>36251</v>
          </cell>
          <cell r="B54">
            <v>2.0430000000000001</v>
          </cell>
        </row>
        <row r="55">
          <cell r="A55">
            <v>36281</v>
          </cell>
          <cell r="B55">
            <v>2.2589999999999999</v>
          </cell>
        </row>
        <row r="56">
          <cell r="A56">
            <v>36312</v>
          </cell>
          <cell r="B56">
            <v>2.2789999999999999</v>
          </cell>
        </row>
        <row r="57">
          <cell r="A57">
            <v>36342</v>
          </cell>
          <cell r="B57">
            <v>2.2210000000000001</v>
          </cell>
        </row>
        <row r="58">
          <cell r="A58">
            <v>36373</v>
          </cell>
          <cell r="B58">
            <v>2.738</v>
          </cell>
        </row>
        <row r="59">
          <cell r="A59">
            <v>36404</v>
          </cell>
          <cell r="B59">
            <v>2.605</v>
          </cell>
        </row>
        <row r="60">
          <cell r="A60">
            <v>36434</v>
          </cell>
          <cell r="B60">
            <v>2.625</v>
          </cell>
        </row>
        <row r="61">
          <cell r="A61">
            <v>36465</v>
          </cell>
          <cell r="B61">
            <v>2.4700000000000002</v>
          </cell>
        </row>
        <row r="62">
          <cell r="A62">
            <v>36495</v>
          </cell>
          <cell r="B62">
            <v>2.3450000000000002</v>
          </cell>
        </row>
        <row r="63">
          <cell r="A63">
            <v>36526</v>
          </cell>
          <cell r="B63">
            <v>2.375</v>
          </cell>
        </row>
        <row r="64">
          <cell r="A64">
            <v>36557</v>
          </cell>
          <cell r="B64">
            <v>2.6389999999999998</v>
          </cell>
        </row>
        <row r="65">
          <cell r="A65">
            <v>36586</v>
          </cell>
          <cell r="B65">
            <v>2.7389999999999999</v>
          </cell>
        </row>
        <row r="66">
          <cell r="A66">
            <v>36617</v>
          </cell>
          <cell r="B66">
            <v>2.9849999999999999</v>
          </cell>
        </row>
        <row r="67">
          <cell r="A67">
            <v>36647</v>
          </cell>
          <cell r="B67">
            <v>3.411</v>
          </cell>
        </row>
        <row r="68">
          <cell r="A68">
            <v>36678</v>
          </cell>
          <cell r="B68">
            <v>4.2709999999999999</v>
          </cell>
        </row>
        <row r="69">
          <cell r="A69">
            <v>36708</v>
          </cell>
          <cell r="B69">
            <v>4.0659999999999998</v>
          </cell>
        </row>
        <row r="70">
          <cell r="A70">
            <v>36739</v>
          </cell>
          <cell r="B70">
            <v>4.3289999999999997</v>
          </cell>
        </row>
        <row r="71">
          <cell r="A71">
            <v>36770</v>
          </cell>
          <cell r="B71">
            <v>4.9189999999999996</v>
          </cell>
        </row>
        <row r="72">
          <cell r="A72">
            <v>36800</v>
          </cell>
          <cell r="B72">
            <v>5.101</v>
          </cell>
        </row>
        <row r="73">
          <cell r="A73">
            <v>36831</v>
          </cell>
          <cell r="B73">
            <v>5.3540000000000001</v>
          </cell>
        </row>
        <row r="74">
          <cell r="A74">
            <v>36861</v>
          </cell>
          <cell r="B74">
            <v>8.0909999999999993</v>
          </cell>
        </row>
        <row r="75">
          <cell r="A75">
            <v>36892</v>
          </cell>
          <cell r="B75">
            <v>8.8379999999999992</v>
          </cell>
        </row>
        <row r="76">
          <cell r="A76">
            <v>36923</v>
          </cell>
          <cell r="B76">
            <v>5.6980000000000004</v>
          </cell>
        </row>
        <row r="77">
          <cell r="A77">
            <v>36951</v>
          </cell>
          <cell r="B77">
            <v>5.1150000000000002</v>
          </cell>
        </row>
        <row r="78">
          <cell r="A78">
            <v>36982</v>
          </cell>
          <cell r="B78">
            <v>5.24</v>
          </cell>
        </row>
        <row r="79">
          <cell r="A79">
            <v>37012</v>
          </cell>
          <cell r="B79">
            <v>4.2759999999999998</v>
          </cell>
        </row>
        <row r="80">
          <cell r="A80">
            <v>37043</v>
          </cell>
          <cell r="B80">
            <v>3.835</v>
          </cell>
        </row>
        <row r="81">
          <cell r="A81">
            <v>37073</v>
          </cell>
          <cell r="B81">
            <v>3.1309999999999998</v>
          </cell>
        </row>
        <row r="82">
          <cell r="A82">
            <v>37104</v>
          </cell>
          <cell r="B82">
            <v>3.11</v>
          </cell>
        </row>
        <row r="83">
          <cell r="A83">
            <v>37135</v>
          </cell>
          <cell r="B83">
            <v>2.2989999999999999</v>
          </cell>
        </row>
        <row r="84">
          <cell r="A84">
            <v>37165</v>
          </cell>
          <cell r="B84">
            <v>2.4020000000000001</v>
          </cell>
        </row>
        <row r="85">
          <cell r="A85">
            <v>37196</v>
          </cell>
          <cell r="B85">
            <v>2.411</v>
          </cell>
        </row>
        <row r="86">
          <cell r="A86">
            <v>37226</v>
          </cell>
          <cell r="B86">
            <v>2.387</v>
          </cell>
        </row>
        <row r="87">
          <cell r="A87">
            <v>37257</v>
          </cell>
          <cell r="B87">
            <v>2.274</v>
          </cell>
        </row>
        <row r="88">
          <cell r="A88">
            <v>37288</v>
          </cell>
          <cell r="B88">
            <v>2.2690000000000001</v>
          </cell>
        </row>
        <row r="89">
          <cell r="A89">
            <v>37316</v>
          </cell>
          <cell r="B89">
            <v>2.9329999999999998</v>
          </cell>
        </row>
        <row r="90">
          <cell r="A90">
            <v>37347</v>
          </cell>
          <cell r="B90">
            <v>3.448</v>
          </cell>
        </row>
        <row r="91">
          <cell r="A91">
            <v>37377</v>
          </cell>
          <cell r="B91">
            <v>3.4830000000000001</v>
          </cell>
        </row>
        <row r="92">
          <cell r="A92">
            <v>37408</v>
          </cell>
          <cell r="B92">
            <v>3.23</v>
          </cell>
        </row>
        <row r="93">
          <cell r="A93">
            <v>37438</v>
          </cell>
          <cell r="B93">
            <v>3.05</v>
          </cell>
        </row>
        <row r="94">
          <cell r="A94">
            <v>37469</v>
          </cell>
          <cell r="B94">
            <v>3.07</v>
          </cell>
        </row>
        <row r="95">
          <cell r="A95">
            <v>37500</v>
          </cell>
          <cell r="B95">
            <v>3.4910000000000001</v>
          </cell>
        </row>
        <row r="96">
          <cell r="A96">
            <v>37530</v>
          </cell>
          <cell r="B96">
            <v>4.0830000000000002</v>
          </cell>
        </row>
        <row r="97">
          <cell r="A97">
            <v>37561</v>
          </cell>
          <cell r="B97">
            <v>4.0709999999999997</v>
          </cell>
        </row>
        <row r="98">
          <cell r="A98">
            <v>37591</v>
          </cell>
          <cell r="B98">
            <v>4.6379999999999999</v>
          </cell>
        </row>
        <row r="99">
          <cell r="A99">
            <v>37622</v>
          </cell>
          <cell r="B99">
            <v>5.3529999999999998</v>
          </cell>
        </row>
        <row r="100">
          <cell r="A100">
            <v>37653</v>
          </cell>
          <cell r="B100">
            <v>7.2919999999999998</v>
          </cell>
        </row>
        <row r="101">
          <cell r="A101">
            <v>37681</v>
          </cell>
          <cell r="B101">
            <v>6.8330000000000002</v>
          </cell>
        </row>
        <row r="102">
          <cell r="A102">
            <v>37712</v>
          </cell>
          <cell r="B102">
            <v>5.2460000000000004</v>
          </cell>
        </row>
        <row r="103">
          <cell r="A103">
            <v>37742</v>
          </cell>
          <cell r="B103">
            <v>5.6470000000000002</v>
          </cell>
        </row>
        <row r="104">
          <cell r="A104">
            <v>37773</v>
          </cell>
          <cell r="B104">
            <v>5.16</v>
          </cell>
        </row>
        <row r="105">
          <cell r="A105">
            <v>37803</v>
          </cell>
          <cell r="B105">
            <v>5.0190000000000001</v>
          </cell>
        </row>
        <row r="106">
          <cell r="A106">
            <v>37834</v>
          </cell>
          <cell r="B106">
            <v>4.8330000000000002</v>
          </cell>
        </row>
        <row r="107">
          <cell r="A107">
            <v>37865</v>
          </cell>
          <cell r="B107">
            <v>4.5819999999999999</v>
          </cell>
        </row>
        <row r="108">
          <cell r="A108">
            <v>37895</v>
          </cell>
          <cell r="B108">
            <v>4.6130000000000004</v>
          </cell>
        </row>
        <row r="109">
          <cell r="A109">
            <v>37926</v>
          </cell>
          <cell r="B109">
            <v>4.4539999999999997</v>
          </cell>
        </row>
        <row r="110">
          <cell r="A110">
            <v>37956</v>
          </cell>
          <cell r="B110">
            <v>5.7830000000000004</v>
          </cell>
        </row>
        <row r="111">
          <cell r="A111">
            <v>37987</v>
          </cell>
          <cell r="B111">
            <v>6.0380000000000003</v>
          </cell>
        </row>
        <row r="112">
          <cell r="A112">
            <v>38018</v>
          </cell>
          <cell r="B112">
            <v>5.4539999999999997</v>
          </cell>
        </row>
        <row r="113">
          <cell r="A113">
            <v>38047</v>
          </cell>
          <cell r="B113">
            <v>5.34</v>
          </cell>
        </row>
        <row r="114">
          <cell r="A114">
            <v>38078</v>
          </cell>
          <cell r="B114">
            <v>5.6509999999999998</v>
          </cell>
        </row>
        <row r="115">
          <cell r="A115">
            <v>38108</v>
          </cell>
          <cell r="B115">
            <v>6.218</v>
          </cell>
        </row>
        <row r="116">
          <cell r="A116">
            <v>38139</v>
          </cell>
          <cell r="B116">
            <v>6.2080000000000002</v>
          </cell>
        </row>
        <row r="117">
          <cell r="A117">
            <v>38169</v>
          </cell>
          <cell r="B117">
            <v>5.915</v>
          </cell>
        </row>
        <row r="118">
          <cell r="A118">
            <v>38200</v>
          </cell>
          <cell r="B118">
            <v>5.34</v>
          </cell>
        </row>
        <row r="119">
          <cell r="A119">
            <v>38231</v>
          </cell>
          <cell r="B119">
            <v>5.0149999999999997</v>
          </cell>
        </row>
        <row r="120">
          <cell r="A120">
            <v>38261</v>
          </cell>
          <cell r="B120">
            <v>6.14</v>
          </cell>
        </row>
        <row r="121">
          <cell r="A121">
            <v>38292</v>
          </cell>
          <cell r="B121">
            <v>6.1580000000000004</v>
          </cell>
        </row>
        <row r="122">
          <cell r="A122">
            <v>38322</v>
          </cell>
          <cell r="B122">
            <v>6.5860000000000003</v>
          </cell>
        </row>
        <row r="123">
          <cell r="A123">
            <v>38353</v>
          </cell>
          <cell r="B123">
            <v>6.181</v>
          </cell>
        </row>
        <row r="124">
          <cell r="A124">
            <v>38384</v>
          </cell>
          <cell r="B124">
            <v>6.1609999999999996</v>
          </cell>
        </row>
        <row r="125">
          <cell r="A125">
            <v>38412</v>
          </cell>
          <cell r="B125">
            <v>6.1609999999999996</v>
          </cell>
        </row>
        <row r="126">
          <cell r="A126">
            <v>38443</v>
          </cell>
          <cell r="B126">
            <v>7.0960000000000001</v>
          </cell>
        </row>
        <row r="127">
          <cell r="A127">
            <v>38473</v>
          </cell>
          <cell r="B127">
            <v>6.508</v>
          </cell>
        </row>
        <row r="128">
          <cell r="A128">
            <v>38504</v>
          </cell>
          <cell r="B128">
            <v>7.0880000000000001</v>
          </cell>
        </row>
        <row r="129">
          <cell r="A129">
            <v>38534</v>
          </cell>
          <cell r="B129">
            <v>7.5519999999999996</v>
          </cell>
        </row>
        <row r="130">
          <cell r="A130">
            <v>38565</v>
          </cell>
          <cell r="B130">
            <v>9.343</v>
          </cell>
        </row>
        <row r="131">
          <cell r="A131">
            <v>38596</v>
          </cell>
          <cell r="B131">
            <v>12.372</v>
          </cell>
        </row>
        <row r="132">
          <cell r="A132">
            <v>38626</v>
          </cell>
          <cell r="B132">
            <v>12.823</v>
          </cell>
        </row>
        <row r="133">
          <cell r="A133">
            <v>38657</v>
          </cell>
          <cell r="B133">
            <v>9.8360000000000003</v>
          </cell>
        </row>
        <row r="134">
          <cell r="A134">
            <v>38930</v>
          </cell>
          <cell r="B134">
            <v>6.99</v>
          </cell>
        </row>
        <row r="135">
          <cell r="A135">
            <v>39022</v>
          </cell>
          <cell r="B135">
            <v>7.3879999999999999</v>
          </cell>
        </row>
        <row r="136">
          <cell r="A136">
            <v>43831</v>
          </cell>
        </row>
      </sheetData>
      <sheetData sheetId="71"/>
      <sheetData sheetId="72">
        <row r="8">
          <cell r="A8" t="str">
            <v>Effective</v>
          </cell>
          <cell r="B8" t="str">
            <v>Base</v>
          </cell>
          <cell r="C8" t="str">
            <v>ACA</v>
          </cell>
          <cell r="D8" t="str">
            <v>GRI</v>
          </cell>
          <cell r="E8" t="str">
            <v>GSR</v>
          </cell>
          <cell r="F8" t="str">
            <v>CDT</v>
          </cell>
          <cell r="G8" t="str">
            <v>TCRA</v>
          </cell>
          <cell r="H8" t="str">
            <v>TCSM</v>
          </cell>
          <cell r="I8" t="str">
            <v>PCB Adj</v>
          </cell>
          <cell r="J8" t="str">
            <v>Settlemnt</v>
          </cell>
          <cell r="K8" t="str">
            <v xml:space="preserve">Total </v>
          </cell>
          <cell r="M8" t="str">
            <v>Base</v>
          </cell>
          <cell r="N8" t="str">
            <v>ACA</v>
          </cell>
          <cell r="O8" t="str">
            <v>GRI</v>
          </cell>
          <cell r="P8" t="str">
            <v>GSR</v>
          </cell>
          <cell r="Q8" t="str">
            <v>CDT</v>
          </cell>
          <cell r="R8" t="str">
            <v>TCRA</v>
          </cell>
          <cell r="S8" t="str">
            <v>TCSM</v>
          </cell>
          <cell r="T8" t="str">
            <v>PCB Adj</v>
          </cell>
          <cell r="U8" t="str">
            <v>Settlemnt</v>
          </cell>
          <cell r="V8" t="str">
            <v xml:space="preserve">Total </v>
          </cell>
        </row>
        <row r="9">
          <cell r="A9">
            <v>34881</v>
          </cell>
          <cell r="B9">
            <v>0.73680000000000001</v>
          </cell>
          <cell r="C9">
            <v>2.2000000000000001E-3</v>
          </cell>
          <cell r="D9">
            <v>0.02</v>
          </cell>
          <cell r="E9">
            <v>0.1244</v>
          </cell>
          <cell r="F9">
            <v>4.8999999999999998E-3</v>
          </cell>
          <cell r="G9">
            <v>2.41E-2</v>
          </cell>
          <cell r="H9">
            <v>3.1E-2</v>
          </cell>
          <cell r="K9">
            <v>0.94340000000000002</v>
          </cell>
          <cell r="M9">
            <v>0.62409999999999999</v>
          </cell>
          <cell r="N9">
            <v>2.2000000000000001E-3</v>
          </cell>
          <cell r="O9">
            <v>0.02</v>
          </cell>
          <cell r="P9">
            <v>0.1244</v>
          </cell>
          <cell r="Q9">
            <v>4.8999999999999998E-3</v>
          </cell>
          <cell r="R9">
            <v>2.41E-2</v>
          </cell>
          <cell r="S9">
            <v>3.1E-2</v>
          </cell>
          <cell r="V9">
            <v>0.83069999999999999</v>
          </cell>
        </row>
        <row r="10">
          <cell r="A10">
            <v>35004</v>
          </cell>
          <cell r="B10">
            <v>0.73680000000000001</v>
          </cell>
          <cell r="C10">
            <v>2.2000000000000001E-3</v>
          </cell>
          <cell r="D10">
            <v>0.02</v>
          </cell>
          <cell r="E10">
            <v>0.10630000000000001</v>
          </cell>
          <cell r="F10">
            <v>2.7000000000000001E-3</v>
          </cell>
          <cell r="G10">
            <v>2.41E-2</v>
          </cell>
          <cell r="H10">
            <v>3.1E-2</v>
          </cell>
          <cell r="K10">
            <v>0.92310000000000003</v>
          </cell>
          <cell r="M10">
            <v>0.62409999999999999</v>
          </cell>
          <cell r="N10">
            <v>2.2000000000000001E-3</v>
          </cell>
          <cell r="O10">
            <v>0.02</v>
          </cell>
          <cell r="P10">
            <v>0.10630000000000001</v>
          </cell>
          <cell r="Q10">
            <v>2.7000000000000001E-3</v>
          </cell>
          <cell r="R10">
            <v>2.41E-2</v>
          </cell>
          <cell r="S10">
            <v>3.1E-2</v>
          </cell>
          <cell r="V10">
            <v>0.81040000000000001</v>
          </cell>
        </row>
        <row r="11">
          <cell r="A11">
            <v>35096</v>
          </cell>
          <cell r="B11">
            <v>0.73680000000000001</v>
          </cell>
          <cell r="C11">
            <v>2.2000000000000001E-3</v>
          </cell>
          <cell r="D11">
            <v>0.02</v>
          </cell>
          <cell r="E11">
            <v>0.1024</v>
          </cell>
          <cell r="F11">
            <v>2.7000000000000001E-3</v>
          </cell>
          <cell r="G11">
            <v>1.4800000000000001E-2</v>
          </cell>
          <cell r="H11">
            <v>0</v>
          </cell>
          <cell r="K11">
            <v>0.87890000000000013</v>
          </cell>
          <cell r="M11">
            <v>0.62409999999999999</v>
          </cell>
          <cell r="N11">
            <v>2.2000000000000001E-3</v>
          </cell>
          <cell r="O11">
            <v>0.02</v>
          </cell>
          <cell r="P11">
            <v>0.1024</v>
          </cell>
          <cell r="Q11">
            <v>2.7000000000000001E-3</v>
          </cell>
          <cell r="R11">
            <v>1.4800000000000001E-2</v>
          </cell>
          <cell r="S11">
            <v>0</v>
          </cell>
          <cell r="V11">
            <v>0.7662000000000001</v>
          </cell>
        </row>
        <row r="12">
          <cell r="A12">
            <v>35186</v>
          </cell>
          <cell r="B12">
            <v>0.71760000000000002</v>
          </cell>
          <cell r="C12">
            <v>2.2000000000000001E-3</v>
          </cell>
          <cell r="D12">
            <v>0.02</v>
          </cell>
          <cell r="E12">
            <v>0.1145</v>
          </cell>
          <cell r="F12">
            <v>0</v>
          </cell>
          <cell r="G12">
            <v>1.4800000000000001E-2</v>
          </cell>
          <cell r="H12">
            <v>0</v>
          </cell>
          <cell r="K12">
            <v>0.86910000000000009</v>
          </cell>
          <cell r="M12">
            <v>0.60709999999999997</v>
          </cell>
          <cell r="N12">
            <v>2.2000000000000001E-3</v>
          </cell>
          <cell r="O12">
            <v>0.02</v>
          </cell>
          <cell r="P12">
            <v>0.1145</v>
          </cell>
          <cell r="Q12">
            <v>0</v>
          </cell>
          <cell r="R12">
            <v>1.4800000000000001E-2</v>
          </cell>
          <cell r="S12">
            <v>0</v>
          </cell>
          <cell r="V12">
            <v>0.75860000000000005</v>
          </cell>
        </row>
        <row r="13">
          <cell r="A13">
            <v>35278</v>
          </cell>
          <cell r="B13">
            <v>0.71760000000000002</v>
          </cell>
          <cell r="C13">
            <v>2.2000000000000001E-3</v>
          </cell>
          <cell r="D13">
            <v>0.02</v>
          </cell>
          <cell r="E13">
            <v>0.1419</v>
          </cell>
          <cell r="F13">
            <v>0</v>
          </cell>
          <cell r="G13">
            <v>1.4800000000000001E-2</v>
          </cell>
          <cell r="H13">
            <v>0</v>
          </cell>
          <cell r="K13">
            <v>0.89650000000000007</v>
          </cell>
          <cell r="M13">
            <v>0.60709999999999997</v>
          </cell>
          <cell r="N13">
            <v>2.2000000000000001E-3</v>
          </cell>
          <cell r="O13">
            <v>0.02</v>
          </cell>
          <cell r="P13">
            <v>0.1419</v>
          </cell>
          <cell r="Q13">
            <v>0</v>
          </cell>
          <cell r="R13">
            <v>1.4800000000000001E-2</v>
          </cell>
          <cell r="S13">
            <v>0</v>
          </cell>
          <cell r="V13">
            <v>0.78600000000000003</v>
          </cell>
        </row>
        <row r="14">
          <cell r="A14">
            <v>35400</v>
          </cell>
          <cell r="B14">
            <v>0.71760000000000002</v>
          </cell>
          <cell r="C14">
            <v>1.9E-3</v>
          </cell>
          <cell r="D14">
            <v>0.02</v>
          </cell>
          <cell r="E14">
            <v>0.22070000000000001</v>
          </cell>
          <cell r="F14">
            <v>0</v>
          </cell>
          <cell r="G14">
            <v>1.4800000000000001E-2</v>
          </cell>
          <cell r="H14">
            <v>0</v>
          </cell>
          <cell r="K14">
            <v>0.97500000000000009</v>
          </cell>
          <cell r="M14">
            <v>0.60709999999999997</v>
          </cell>
          <cell r="N14">
            <v>1.9E-3</v>
          </cell>
          <cell r="O14">
            <v>0.02</v>
          </cell>
          <cell r="P14">
            <v>0.22070000000000001</v>
          </cell>
          <cell r="Q14">
            <v>0</v>
          </cell>
          <cell r="R14">
            <v>1.4800000000000001E-2</v>
          </cell>
          <cell r="S14">
            <v>0</v>
          </cell>
          <cell r="V14">
            <v>0.86450000000000005</v>
          </cell>
        </row>
        <row r="15">
          <cell r="A15">
            <v>35462</v>
          </cell>
          <cell r="B15">
            <v>0.71760000000000002</v>
          </cell>
          <cell r="C15">
            <v>1.9E-3</v>
          </cell>
          <cell r="D15">
            <v>0.02</v>
          </cell>
          <cell r="E15">
            <v>0.22070000000000001</v>
          </cell>
          <cell r="F15">
            <v>0</v>
          </cell>
          <cell r="G15">
            <v>1.37E-2</v>
          </cell>
          <cell r="H15">
            <v>0</v>
          </cell>
          <cell r="K15">
            <v>0.9739000000000001</v>
          </cell>
          <cell r="M15">
            <v>0.60709999999999997</v>
          </cell>
          <cell r="N15">
            <v>1.9E-3</v>
          </cell>
          <cell r="O15">
            <v>0.02</v>
          </cell>
          <cell r="P15">
            <v>0.22070000000000001</v>
          </cell>
          <cell r="Q15">
            <v>0</v>
          </cell>
          <cell r="R15">
            <v>1.37E-2</v>
          </cell>
          <cell r="S15">
            <v>0</v>
          </cell>
          <cell r="V15">
            <v>0.86340000000000006</v>
          </cell>
        </row>
        <row r="16">
          <cell r="A16">
            <v>35490</v>
          </cell>
          <cell r="B16">
            <v>0.58560000000000001</v>
          </cell>
          <cell r="C16">
            <v>1.9E-3</v>
          </cell>
          <cell r="D16">
            <v>0.02</v>
          </cell>
          <cell r="E16">
            <v>0.22070000000000001</v>
          </cell>
          <cell r="F16">
            <v>0</v>
          </cell>
          <cell r="G16">
            <v>1.37E-2</v>
          </cell>
          <cell r="H16">
            <v>0</v>
          </cell>
          <cell r="K16">
            <v>0.84190000000000009</v>
          </cell>
          <cell r="M16">
            <v>0.49569999999999997</v>
          </cell>
          <cell r="N16">
            <v>1.9E-3</v>
          </cell>
          <cell r="O16">
            <v>0.02</v>
          </cell>
          <cell r="P16">
            <v>0.22070000000000001</v>
          </cell>
          <cell r="Q16">
            <v>0</v>
          </cell>
          <cell r="R16">
            <v>1.37E-2</v>
          </cell>
          <cell r="S16">
            <v>0</v>
          </cell>
          <cell r="V16">
            <v>0.752</v>
          </cell>
        </row>
        <row r="17">
          <cell r="A17">
            <v>35551</v>
          </cell>
          <cell r="B17">
            <v>0.58560000000000001</v>
          </cell>
          <cell r="C17">
            <v>1.9E-3</v>
          </cell>
          <cell r="D17">
            <v>0.02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1.9199999999999998E-2</v>
          </cell>
          <cell r="J17">
            <v>8.9300000000000004E-2</v>
          </cell>
          <cell r="K17">
            <v>0.71600000000000008</v>
          </cell>
          <cell r="M17">
            <v>0.49569999999999997</v>
          </cell>
          <cell r="N17">
            <v>1.9E-3</v>
          </cell>
          <cell r="O17">
            <v>0.02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1.7000000000000001E-2</v>
          </cell>
          <cell r="U17">
            <v>8.9300000000000004E-2</v>
          </cell>
          <cell r="V17">
            <v>0.62390000000000001</v>
          </cell>
        </row>
        <row r="18">
          <cell r="A18">
            <v>35704</v>
          </cell>
          <cell r="B18">
            <v>0.58560000000000001</v>
          </cell>
          <cell r="C18">
            <v>2.2000000000000001E-3</v>
          </cell>
          <cell r="D18">
            <v>0.02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1.9199999999999998E-2</v>
          </cell>
          <cell r="J18">
            <v>8.9300000000000004E-2</v>
          </cell>
          <cell r="K18">
            <v>0.71630000000000005</v>
          </cell>
          <cell r="M18">
            <v>0.49569999999999997</v>
          </cell>
          <cell r="N18">
            <v>2.2000000000000001E-3</v>
          </cell>
          <cell r="O18">
            <v>0.02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1.7000000000000001E-2</v>
          </cell>
          <cell r="U18">
            <v>8.9300000000000004E-2</v>
          </cell>
          <cell r="V18">
            <v>0.62419999999999998</v>
          </cell>
        </row>
        <row r="19">
          <cell r="A19">
            <v>36281</v>
          </cell>
          <cell r="B19">
            <v>0.58440000000000003</v>
          </cell>
          <cell r="C19">
            <v>2.2000000000000001E-3</v>
          </cell>
          <cell r="D19">
            <v>1.7999999999999999E-2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1.9199999999999998E-2</v>
          </cell>
          <cell r="J19">
            <v>0</v>
          </cell>
          <cell r="K19">
            <v>0.62380000000000002</v>
          </cell>
          <cell r="M19">
            <v>0.49509999999999998</v>
          </cell>
          <cell r="N19">
            <v>2.2000000000000001E-3</v>
          </cell>
          <cell r="O19">
            <v>1.7999999999999999E-2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1.7000000000000001E-2</v>
          </cell>
          <cell r="U19">
            <v>0</v>
          </cell>
          <cell r="V19">
            <v>0.5323</v>
          </cell>
        </row>
        <row r="20">
          <cell r="A20">
            <v>36831</v>
          </cell>
          <cell r="B20">
            <v>0.58440000000000003</v>
          </cell>
          <cell r="C20">
            <v>2.2000000000000001E-3</v>
          </cell>
          <cell r="D20">
            <v>1.6E-2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0.60260000000000002</v>
          </cell>
          <cell r="M20">
            <v>0.49509999999999998</v>
          </cell>
          <cell r="N20">
            <v>2.2000000000000001E-3</v>
          </cell>
          <cell r="O20">
            <v>1.6E-2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0.51329999999999998</v>
          </cell>
        </row>
        <row r="21">
          <cell r="A21">
            <v>37043</v>
          </cell>
          <cell r="B21">
            <v>0.58440000000000003</v>
          </cell>
          <cell r="C21">
            <v>2.2000000000000001E-3</v>
          </cell>
          <cell r="D21">
            <v>1.0999999999999999E-2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0.59760000000000002</v>
          </cell>
          <cell r="M21">
            <v>0.49509999999999998</v>
          </cell>
          <cell r="N21">
            <v>2.2000000000000001E-3</v>
          </cell>
          <cell r="O21">
            <v>1.0999999999999999E-2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0.50829999999999997</v>
          </cell>
        </row>
        <row r="22">
          <cell r="A22">
            <v>37561</v>
          </cell>
          <cell r="B22">
            <v>0.58440000000000003</v>
          </cell>
          <cell r="C22">
            <v>2.0999999999999999E-3</v>
          </cell>
          <cell r="D22">
            <v>8.8000000000000005E-3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0.59530000000000005</v>
          </cell>
          <cell r="M22">
            <v>0.49509999999999998</v>
          </cell>
          <cell r="N22">
            <v>2.0999999999999999E-3</v>
          </cell>
          <cell r="O22">
            <v>8.8000000000000005E-3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0.50600000000000001</v>
          </cell>
        </row>
        <row r="23">
          <cell r="A23">
            <v>37834</v>
          </cell>
          <cell r="B23">
            <v>0.58440000000000003</v>
          </cell>
          <cell r="C23">
            <v>2.0999999999999999E-3</v>
          </cell>
          <cell r="D23">
            <v>6.0000000000000001E-3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0.59250000000000003</v>
          </cell>
          <cell r="M23">
            <v>0.49509999999999998</v>
          </cell>
          <cell r="N23">
            <v>2.0999999999999999E-3</v>
          </cell>
          <cell r="O23">
            <v>6.0000000000000001E-3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0.50319999999999998</v>
          </cell>
        </row>
        <row r="24">
          <cell r="A24">
            <v>38200</v>
          </cell>
          <cell r="B24">
            <v>0.58440000000000003</v>
          </cell>
          <cell r="C24">
            <v>2.0999999999999999E-3</v>
          </cell>
          <cell r="D24">
            <v>0</v>
          </cell>
          <cell r="E24" t="str">
            <v/>
          </cell>
          <cell r="F24">
            <v>0</v>
          </cell>
          <cell r="K24">
            <v>0.58650000000000002</v>
          </cell>
          <cell r="M24">
            <v>0.49509999999999998</v>
          </cell>
          <cell r="N24">
            <v>2.0999999999999999E-3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0.49719999999999998</v>
          </cell>
        </row>
        <row r="25">
          <cell r="A25">
            <v>38384</v>
          </cell>
          <cell r="B25">
            <v>0.58440000000000003</v>
          </cell>
          <cell r="C25">
            <v>1.9E-3</v>
          </cell>
          <cell r="D25">
            <v>0</v>
          </cell>
          <cell r="E25" t="str">
            <v/>
          </cell>
          <cell r="F25">
            <v>0</v>
          </cell>
          <cell r="K25">
            <v>0.58630000000000004</v>
          </cell>
          <cell r="M25">
            <v>0.49509999999999998</v>
          </cell>
          <cell r="N25">
            <v>1.9E-3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0.497</v>
          </cell>
        </row>
        <row r="26">
          <cell r="A26">
            <v>38473</v>
          </cell>
          <cell r="B26">
            <v>0.58440000000000003</v>
          </cell>
          <cell r="C26">
            <v>1.9E-3</v>
          </cell>
          <cell r="D26">
            <v>0</v>
          </cell>
          <cell r="E26" t="str">
            <v/>
          </cell>
          <cell r="F26">
            <v>0</v>
          </cell>
          <cell r="K26">
            <v>0.58630000000000004</v>
          </cell>
          <cell r="M26">
            <v>0.49509999999999998</v>
          </cell>
          <cell r="N26">
            <v>1.9E-3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0.497</v>
          </cell>
        </row>
        <row r="27">
          <cell r="A27">
            <v>38687</v>
          </cell>
          <cell r="B27">
            <v>0.58440000000000003</v>
          </cell>
          <cell r="C27">
            <v>1.8E-3</v>
          </cell>
          <cell r="D27">
            <v>0</v>
          </cell>
          <cell r="E27" t="str">
            <v/>
          </cell>
          <cell r="F27">
            <v>0</v>
          </cell>
          <cell r="K27">
            <v>0.58620000000000005</v>
          </cell>
          <cell r="M27">
            <v>0.49509999999999998</v>
          </cell>
          <cell r="N27">
            <v>1.8E-3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0.49690000000000001</v>
          </cell>
        </row>
        <row r="28">
          <cell r="A28">
            <v>39114</v>
          </cell>
          <cell r="B28">
            <v>0.58440000000000003</v>
          </cell>
          <cell r="C28">
            <v>1.6000000000000001E-3</v>
          </cell>
          <cell r="D28">
            <v>0</v>
          </cell>
          <cell r="E28" t="str">
            <v/>
          </cell>
          <cell r="F28">
            <v>0</v>
          </cell>
          <cell r="K28">
            <v>0.58600000000000008</v>
          </cell>
          <cell r="M28">
            <v>0.49509999999999998</v>
          </cell>
          <cell r="N28">
            <v>1.6000000000000001E-3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0.49669999999999997</v>
          </cell>
        </row>
        <row r="29">
          <cell r="A29">
            <v>54789</v>
          </cell>
        </row>
      </sheetData>
      <sheetData sheetId="73">
        <row r="9">
          <cell r="A9">
            <v>35490</v>
          </cell>
          <cell r="B9">
            <v>1.61E-2</v>
          </cell>
          <cell r="C9">
            <v>1.9E-3</v>
          </cell>
          <cell r="D9">
            <v>8.8000000000000005E-3</v>
          </cell>
          <cell r="E9">
            <v>2.6799999999999997E-2</v>
          </cell>
        </row>
        <row r="10">
          <cell r="A10">
            <v>35704</v>
          </cell>
          <cell r="B10">
            <v>1.61E-2</v>
          </cell>
          <cell r="C10">
            <v>2.2000000000000001E-3</v>
          </cell>
          <cell r="D10">
            <v>8.8000000000000005E-3</v>
          </cell>
          <cell r="E10">
            <v>2.7099999999999999E-2</v>
          </cell>
        </row>
        <row r="11">
          <cell r="A11">
            <v>36281</v>
          </cell>
          <cell r="B11">
            <v>1.61E-2</v>
          </cell>
          <cell r="C11">
            <v>2.2000000000000001E-3</v>
          </cell>
          <cell r="D11">
            <v>7.4999999999999997E-3</v>
          </cell>
          <cell r="E11">
            <v>2.58E-2</v>
          </cell>
        </row>
        <row r="12">
          <cell r="A12">
            <v>36831</v>
          </cell>
          <cell r="B12">
            <v>1.61E-2</v>
          </cell>
          <cell r="C12">
            <v>2.2000000000000001E-3</v>
          </cell>
          <cell r="D12">
            <v>7.1999999999999998E-3</v>
          </cell>
          <cell r="E12">
            <v>2.5500000000000002E-2</v>
          </cell>
        </row>
        <row r="13">
          <cell r="A13">
            <v>37043</v>
          </cell>
          <cell r="B13">
            <v>1.61E-2</v>
          </cell>
          <cell r="C13">
            <v>2.2000000000000001E-3</v>
          </cell>
          <cell r="D13">
            <v>7.0000000000000001E-3</v>
          </cell>
          <cell r="E13">
            <v>2.53E-2</v>
          </cell>
        </row>
        <row r="14">
          <cell r="A14">
            <v>37165</v>
          </cell>
          <cell r="B14">
            <v>1.61E-2</v>
          </cell>
          <cell r="C14">
            <v>2.0999999999999999E-3</v>
          </cell>
          <cell r="D14">
            <v>7.0000000000000001E-3</v>
          </cell>
          <cell r="E14">
            <v>2.52E-2</v>
          </cell>
        </row>
        <row r="15">
          <cell r="A15">
            <v>37561</v>
          </cell>
          <cell r="B15">
            <v>1.61E-2</v>
          </cell>
          <cell r="C15">
            <v>2.0999999999999999E-3</v>
          </cell>
          <cell r="D15">
            <v>5.4999999999999997E-3</v>
          </cell>
          <cell r="E15">
            <v>2.3699999999999999E-2</v>
          </cell>
        </row>
        <row r="16">
          <cell r="A16">
            <v>37834</v>
          </cell>
          <cell r="B16">
            <v>1.61E-2</v>
          </cell>
          <cell r="C16">
            <v>2.0999999999999999E-3</v>
          </cell>
          <cell r="D16">
            <v>4.0000000000000001E-3</v>
          </cell>
          <cell r="E16">
            <v>2.2200000000000001E-2</v>
          </cell>
        </row>
        <row r="17">
          <cell r="A17">
            <v>38292</v>
          </cell>
          <cell r="B17">
            <v>1.61E-2</v>
          </cell>
          <cell r="C17">
            <v>2.0999999999999999E-3</v>
          </cell>
          <cell r="D17">
            <v>0</v>
          </cell>
          <cell r="E17">
            <v>1.8200000000000001E-2</v>
          </cell>
        </row>
        <row r="18">
          <cell r="A18">
            <v>38384</v>
          </cell>
          <cell r="B18">
            <v>1.61E-2</v>
          </cell>
          <cell r="C18">
            <v>1.9E-3</v>
          </cell>
          <cell r="D18">
            <v>0</v>
          </cell>
          <cell r="E18">
            <v>1.7999999999999999E-2</v>
          </cell>
        </row>
        <row r="19">
          <cell r="A19">
            <v>38473</v>
          </cell>
          <cell r="B19">
            <v>1.61E-2</v>
          </cell>
          <cell r="C19">
            <v>1.9E-3</v>
          </cell>
          <cell r="D19">
            <v>0</v>
          </cell>
          <cell r="E19">
            <v>1.7999999999999999E-2</v>
          </cell>
        </row>
        <row r="20">
          <cell r="A20">
            <v>38687</v>
          </cell>
          <cell r="B20">
            <v>1.61E-2</v>
          </cell>
          <cell r="C20">
            <v>1.8E-3</v>
          </cell>
          <cell r="D20">
            <v>0</v>
          </cell>
          <cell r="E20">
            <v>1.7899999999999999E-2</v>
          </cell>
        </row>
        <row r="21">
          <cell r="A21">
            <v>39114</v>
          </cell>
          <cell r="B21">
            <v>1.61E-2</v>
          </cell>
          <cell r="C21">
            <v>1.6000000000000001E-3</v>
          </cell>
          <cell r="D21">
            <v>0</v>
          </cell>
          <cell r="E21">
            <v>1.77E-2</v>
          </cell>
        </row>
        <row r="22">
          <cell r="A22">
            <v>54789</v>
          </cell>
        </row>
      </sheetData>
      <sheetData sheetId="74">
        <row r="9">
          <cell r="A9" t="str">
            <v>Effective</v>
          </cell>
          <cell r="B9" t="str">
            <v>Base</v>
          </cell>
          <cell r="C9" t="str">
            <v>GSR</v>
          </cell>
          <cell r="D9" t="str">
            <v>CDT</v>
          </cell>
          <cell r="E9" t="str">
            <v>PCB Adj</v>
          </cell>
          <cell r="F9" t="str">
            <v>TCRA</v>
          </cell>
          <cell r="G9" t="str">
            <v>Settlemnt</v>
          </cell>
          <cell r="H9" t="str">
            <v xml:space="preserve">Total </v>
          </cell>
          <cell r="J9" t="str">
            <v>Base</v>
          </cell>
          <cell r="K9" t="str">
            <v>GSR</v>
          </cell>
          <cell r="L9" t="str">
            <v>CDT</v>
          </cell>
          <cell r="M9" t="str">
            <v>PCB Adj</v>
          </cell>
          <cell r="N9" t="str">
            <v>TCRA</v>
          </cell>
          <cell r="O9" t="str">
            <v>Settlemnt</v>
          </cell>
          <cell r="P9" t="str">
            <v xml:space="preserve">Total </v>
          </cell>
        </row>
        <row r="10">
          <cell r="A10">
            <v>34973</v>
          </cell>
          <cell r="B10">
            <v>13.15</v>
          </cell>
          <cell r="C10">
            <v>2.27</v>
          </cell>
          <cell r="D10">
            <v>0.09</v>
          </cell>
          <cell r="F10">
            <v>0.44</v>
          </cell>
          <cell r="H10">
            <v>15.95</v>
          </cell>
          <cell r="J10">
            <v>11.15</v>
          </cell>
          <cell r="K10">
            <v>2.27</v>
          </cell>
          <cell r="L10">
            <v>0.09</v>
          </cell>
          <cell r="N10">
            <v>0.44</v>
          </cell>
          <cell r="P10">
            <v>13.95</v>
          </cell>
        </row>
        <row r="11">
          <cell r="A11">
            <v>35004.056410256409</v>
          </cell>
          <cell r="B11">
            <v>13.15</v>
          </cell>
          <cell r="C11">
            <v>1.94</v>
          </cell>
          <cell r="D11">
            <v>0.05</v>
          </cell>
          <cell r="F11">
            <v>0.44</v>
          </cell>
          <cell r="H11">
            <v>15.58</v>
          </cell>
          <cell r="J11">
            <v>11.15</v>
          </cell>
          <cell r="K11">
            <v>1.94</v>
          </cell>
          <cell r="L11">
            <v>0.05</v>
          </cell>
          <cell r="N11">
            <v>0.44</v>
          </cell>
          <cell r="P11">
            <v>13.58</v>
          </cell>
        </row>
        <row r="12">
          <cell r="A12">
            <v>35096</v>
          </cell>
          <cell r="B12">
            <v>13.15</v>
          </cell>
          <cell r="C12">
            <v>1.87</v>
          </cell>
          <cell r="D12">
            <v>0.05</v>
          </cell>
          <cell r="F12">
            <v>0.27</v>
          </cell>
          <cell r="H12">
            <v>15.34</v>
          </cell>
          <cell r="J12">
            <v>11.15</v>
          </cell>
          <cell r="K12">
            <v>1.87</v>
          </cell>
          <cell r="L12">
            <v>0.05</v>
          </cell>
          <cell r="N12">
            <v>0.27</v>
          </cell>
          <cell r="P12">
            <v>13.34</v>
          </cell>
        </row>
        <row r="13">
          <cell r="A13">
            <v>35186</v>
          </cell>
          <cell r="B13">
            <v>12.8</v>
          </cell>
          <cell r="C13">
            <v>2.09</v>
          </cell>
          <cell r="D13">
            <v>0</v>
          </cell>
          <cell r="F13">
            <v>0.27</v>
          </cell>
          <cell r="H13">
            <v>15.16</v>
          </cell>
          <cell r="J13">
            <v>10.84</v>
          </cell>
          <cell r="K13">
            <v>2.09</v>
          </cell>
          <cell r="L13">
            <v>0</v>
          </cell>
          <cell r="N13">
            <v>0.27</v>
          </cell>
          <cell r="P13">
            <v>13.2</v>
          </cell>
        </row>
        <row r="14">
          <cell r="A14">
            <v>35278</v>
          </cell>
          <cell r="B14">
            <v>12.8</v>
          </cell>
          <cell r="C14">
            <v>2.59</v>
          </cell>
          <cell r="D14">
            <v>0</v>
          </cell>
          <cell r="E14">
            <v>0.35</v>
          </cell>
          <cell r="F14">
            <v>0.27</v>
          </cell>
          <cell r="H14">
            <v>16.010000000000002</v>
          </cell>
          <cell r="J14">
            <v>10.84</v>
          </cell>
          <cell r="K14">
            <v>2.59</v>
          </cell>
          <cell r="L14">
            <v>0</v>
          </cell>
          <cell r="M14">
            <v>0.31</v>
          </cell>
          <cell r="N14">
            <v>0.27</v>
          </cell>
          <cell r="P14">
            <v>14.01</v>
          </cell>
        </row>
        <row r="15">
          <cell r="A15">
            <v>35400</v>
          </cell>
          <cell r="B15">
            <v>12.8</v>
          </cell>
          <cell r="C15">
            <v>4.03</v>
          </cell>
          <cell r="D15">
            <v>0</v>
          </cell>
          <cell r="E15">
            <v>0.35</v>
          </cell>
          <cell r="F15">
            <v>0.27</v>
          </cell>
          <cell r="H15">
            <v>17.450000000000003</v>
          </cell>
          <cell r="J15">
            <v>10.84</v>
          </cell>
          <cell r="K15">
            <v>4.03</v>
          </cell>
          <cell r="L15">
            <v>0</v>
          </cell>
          <cell r="M15">
            <v>0.31</v>
          </cell>
          <cell r="N15">
            <v>0.27</v>
          </cell>
          <cell r="P15">
            <v>15.450000000000001</v>
          </cell>
        </row>
        <row r="16">
          <cell r="A16">
            <v>35462</v>
          </cell>
          <cell r="B16">
            <v>12.8</v>
          </cell>
          <cell r="C16">
            <v>4.03</v>
          </cell>
          <cell r="D16">
            <v>0</v>
          </cell>
          <cell r="E16">
            <v>0.35</v>
          </cell>
          <cell r="F16">
            <v>0.25</v>
          </cell>
          <cell r="H16">
            <v>17.430000000000003</v>
          </cell>
          <cell r="J16">
            <v>10.84</v>
          </cell>
          <cell r="K16">
            <v>4.03</v>
          </cell>
          <cell r="L16">
            <v>0</v>
          </cell>
          <cell r="M16">
            <v>0.31</v>
          </cell>
          <cell r="N16">
            <v>0.25</v>
          </cell>
          <cell r="P16">
            <v>15.430000000000001</v>
          </cell>
        </row>
        <row r="17">
          <cell r="A17">
            <v>35490</v>
          </cell>
          <cell r="B17">
            <v>9.08</v>
          </cell>
          <cell r="C17">
            <v>4.03</v>
          </cell>
          <cell r="D17">
            <v>0</v>
          </cell>
          <cell r="E17">
            <v>0.35</v>
          </cell>
          <cell r="F17">
            <v>0.25</v>
          </cell>
          <cell r="H17">
            <v>13.709999999999999</v>
          </cell>
          <cell r="J17">
            <v>7.63</v>
          </cell>
          <cell r="K17">
            <v>4.03</v>
          </cell>
          <cell r="L17">
            <v>0</v>
          </cell>
          <cell r="M17">
            <v>0.31</v>
          </cell>
          <cell r="N17">
            <v>0.25</v>
          </cell>
          <cell r="P17">
            <v>12.22</v>
          </cell>
        </row>
        <row r="18">
          <cell r="A18">
            <v>35551</v>
          </cell>
          <cell r="B18">
            <v>9.08</v>
          </cell>
          <cell r="C18">
            <v>0</v>
          </cell>
          <cell r="D18">
            <v>0</v>
          </cell>
          <cell r="E18">
            <v>0.35</v>
          </cell>
          <cell r="F18">
            <v>0</v>
          </cell>
          <cell r="G18">
            <v>1.63</v>
          </cell>
          <cell r="H18">
            <v>11.059999999999999</v>
          </cell>
          <cell r="J18">
            <v>7.63</v>
          </cell>
          <cell r="K18">
            <v>0</v>
          </cell>
          <cell r="L18">
            <v>0</v>
          </cell>
          <cell r="M18">
            <v>0.31</v>
          </cell>
          <cell r="N18">
            <v>0</v>
          </cell>
          <cell r="O18">
            <v>1.63</v>
          </cell>
          <cell r="P18">
            <v>9.57</v>
          </cell>
        </row>
        <row r="19">
          <cell r="A19">
            <v>36281</v>
          </cell>
          <cell r="B19">
            <v>9.06</v>
          </cell>
          <cell r="C19">
            <v>0</v>
          </cell>
          <cell r="D19">
            <v>0</v>
          </cell>
          <cell r="E19">
            <v>0.35</v>
          </cell>
          <cell r="F19">
            <v>0</v>
          </cell>
          <cell r="G19">
            <v>0</v>
          </cell>
          <cell r="H19">
            <v>9.41</v>
          </cell>
          <cell r="J19">
            <v>7.62</v>
          </cell>
          <cell r="K19">
            <v>0</v>
          </cell>
          <cell r="L19">
            <v>0</v>
          </cell>
          <cell r="M19">
            <v>0.31</v>
          </cell>
          <cell r="N19">
            <v>0</v>
          </cell>
          <cell r="O19">
            <v>0</v>
          </cell>
          <cell r="P19">
            <v>7.93</v>
          </cell>
        </row>
        <row r="20">
          <cell r="A20">
            <v>36831</v>
          </cell>
          <cell r="B20">
            <v>9.06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9.06</v>
          </cell>
          <cell r="J20">
            <v>7.62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7.62</v>
          </cell>
        </row>
        <row r="21">
          <cell r="A21">
            <v>37561</v>
          </cell>
          <cell r="B21">
            <v>9.06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9.06</v>
          </cell>
          <cell r="J21">
            <v>7.62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7.62</v>
          </cell>
        </row>
        <row r="22">
          <cell r="A22">
            <v>37834</v>
          </cell>
          <cell r="B22">
            <v>9.06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9.06</v>
          </cell>
          <cell r="J22">
            <v>7.62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7.62</v>
          </cell>
        </row>
        <row r="23">
          <cell r="A23">
            <v>38200</v>
          </cell>
          <cell r="B23">
            <v>9.06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9.06</v>
          </cell>
          <cell r="J23">
            <v>7.62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7.62</v>
          </cell>
        </row>
        <row r="24">
          <cell r="A24">
            <v>38384</v>
          </cell>
          <cell r="B24">
            <v>9.06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9.06</v>
          </cell>
          <cell r="J24">
            <v>7.62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7.62</v>
          </cell>
        </row>
        <row r="25">
          <cell r="A25">
            <v>38473</v>
          </cell>
          <cell r="B25">
            <v>9.06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9.06</v>
          </cell>
          <cell r="J25">
            <v>7.62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7.62</v>
          </cell>
        </row>
        <row r="26">
          <cell r="A26">
            <v>39114</v>
          </cell>
          <cell r="B26">
            <v>9.06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9.06</v>
          </cell>
          <cell r="J26">
            <v>7.62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7.62</v>
          </cell>
        </row>
        <row r="27">
          <cell r="A27">
            <v>54789</v>
          </cell>
        </row>
      </sheetData>
      <sheetData sheetId="75">
        <row r="9">
          <cell r="A9">
            <v>34881</v>
          </cell>
          <cell r="B9">
            <v>1.6199999999999999E-2</v>
          </cell>
          <cell r="C9">
            <v>2.2000000000000001E-3</v>
          </cell>
          <cell r="D9">
            <v>0.02</v>
          </cell>
          <cell r="E9">
            <v>3.1E-2</v>
          </cell>
          <cell r="F9">
            <v>6.9400000000000003E-2</v>
          </cell>
          <cell r="H9">
            <v>1.3000000000000001E-2</v>
          </cell>
          <cell r="I9">
            <v>2.2000000000000001E-3</v>
          </cell>
          <cell r="J9">
            <v>0.02</v>
          </cell>
          <cell r="K9">
            <v>3.1E-2</v>
          </cell>
          <cell r="L9">
            <v>6.6200000000000009E-2</v>
          </cell>
        </row>
        <row r="10">
          <cell r="A10">
            <v>35004</v>
          </cell>
          <cell r="B10">
            <v>1.6199999999999999E-2</v>
          </cell>
          <cell r="C10">
            <v>2.2000000000000001E-3</v>
          </cell>
          <cell r="D10">
            <v>0.02</v>
          </cell>
          <cell r="E10">
            <v>3.1E-2</v>
          </cell>
          <cell r="F10">
            <v>6.9400000000000003E-2</v>
          </cell>
          <cell r="H10">
            <v>1.3000000000000001E-2</v>
          </cell>
          <cell r="I10">
            <v>2.2000000000000001E-3</v>
          </cell>
          <cell r="J10">
            <v>0.02</v>
          </cell>
          <cell r="K10">
            <v>3.1E-2</v>
          </cell>
          <cell r="L10">
            <v>6.6200000000000009E-2</v>
          </cell>
        </row>
        <row r="11">
          <cell r="A11">
            <v>35096</v>
          </cell>
          <cell r="B11">
            <v>1.6199999999999999E-2</v>
          </cell>
          <cell r="C11">
            <v>2.2000000000000001E-3</v>
          </cell>
          <cell r="D11">
            <v>0.02</v>
          </cell>
          <cell r="E11">
            <v>0</v>
          </cell>
          <cell r="F11">
            <v>3.8400000000000004E-2</v>
          </cell>
          <cell r="H11">
            <v>1.3000000000000001E-2</v>
          </cell>
          <cell r="I11">
            <v>2.2000000000000001E-3</v>
          </cell>
          <cell r="J11">
            <v>0.02</v>
          </cell>
          <cell r="K11">
            <v>0</v>
          </cell>
          <cell r="L11">
            <v>3.5200000000000002E-2</v>
          </cell>
        </row>
        <row r="12">
          <cell r="A12">
            <v>35339</v>
          </cell>
          <cell r="B12">
            <v>1.6199999999999999E-2</v>
          </cell>
          <cell r="C12">
            <v>1.9E-3</v>
          </cell>
          <cell r="D12">
            <v>0.02</v>
          </cell>
          <cell r="E12">
            <v>2.2499999999999999E-2</v>
          </cell>
          <cell r="F12">
            <v>6.0599999999999994E-2</v>
          </cell>
          <cell r="H12">
            <v>1.3000000000000001E-2</v>
          </cell>
          <cell r="I12">
            <v>1.9E-3</v>
          </cell>
          <cell r="J12">
            <v>0.02</v>
          </cell>
          <cell r="K12">
            <v>2.2499999999999999E-2</v>
          </cell>
          <cell r="L12">
            <v>5.74E-2</v>
          </cell>
        </row>
        <row r="13">
          <cell r="A13">
            <v>35490</v>
          </cell>
          <cell r="B13">
            <v>8.8099999999999998E-2</v>
          </cell>
          <cell r="C13">
            <v>1.9E-3</v>
          </cell>
          <cell r="D13">
            <v>0.02</v>
          </cell>
          <cell r="E13">
            <v>2.2499999999999999E-2</v>
          </cell>
          <cell r="F13">
            <v>0.13250000000000001</v>
          </cell>
          <cell r="H13">
            <v>7.7600000000000002E-2</v>
          </cell>
          <cell r="I13">
            <v>1.9E-3</v>
          </cell>
          <cell r="J13">
            <v>0.02</v>
          </cell>
          <cell r="K13">
            <v>2.2499999999999999E-2</v>
          </cell>
          <cell r="L13">
            <v>0.122</v>
          </cell>
        </row>
        <row r="14">
          <cell r="A14">
            <v>35704</v>
          </cell>
          <cell r="B14">
            <v>8.8099999999999998E-2</v>
          </cell>
          <cell r="C14">
            <v>2.2000000000000001E-3</v>
          </cell>
          <cell r="D14">
            <v>0.02</v>
          </cell>
          <cell r="E14">
            <v>2.2499999999999999E-2</v>
          </cell>
          <cell r="F14">
            <v>0.1328</v>
          </cell>
          <cell r="H14">
            <v>7.7600000000000002E-2</v>
          </cell>
          <cell r="I14">
            <v>2.2000000000000001E-3</v>
          </cell>
          <cell r="J14">
            <v>0.02</v>
          </cell>
          <cell r="K14">
            <v>2.2499999999999999E-2</v>
          </cell>
          <cell r="L14">
            <v>0.12229999999999999</v>
          </cell>
        </row>
        <row r="15">
          <cell r="A15">
            <v>36281</v>
          </cell>
          <cell r="B15">
            <v>8.7999999999999995E-2</v>
          </cell>
          <cell r="C15">
            <v>2.2000000000000001E-3</v>
          </cell>
          <cell r="D15">
            <v>1.7999999999999999E-2</v>
          </cell>
          <cell r="E15">
            <v>2.2499999999999999E-2</v>
          </cell>
          <cell r="F15">
            <v>0.13069999999999998</v>
          </cell>
          <cell r="H15">
            <v>7.7600000000000002E-2</v>
          </cell>
          <cell r="I15">
            <v>2.2000000000000001E-3</v>
          </cell>
          <cell r="J15">
            <v>1.7999999999999999E-2</v>
          </cell>
          <cell r="K15">
            <v>2.2499999999999999E-2</v>
          </cell>
          <cell r="L15">
            <v>0.12029999999999999</v>
          </cell>
        </row>
        <row r="16">
          <cell r="A16">
            <v>36831</v>
          </cell>
          <cell r="B16">
            <v>8.7999999999999995E-2</v>
          </cell>
          <cell r="C16">
            <v>2.2000000000000001E-3</v>
          </cell>
          <cell r="D16">
            <v>1.6E-2</v>
          </cell>
          <cell r="E16">
            <v>2.2499999999999999E-2</v>
          </cell>
          <cell r="F16">
            <v>0.12869999999999998</v>
          </cell>
          <cell r="H16">
            <v>7.7600000000000002E-2</v>
          </cell>
          <cell r="I16">
            <v>2.2000000000000001E-3</v>
          </cell>
          <cell r="J16">
            <v>1.6E-2</v>
          </cell>
          <cell r="K16">
            <v>2.2499999999999999E-2</v>
          </cell>
          <cell r="L16">
            <v>0.11829999999999999</v>
          </cell>
        </row>
        <row r="17">
          <cell r="A17">
            <v>37043</v>
          </cell>
          <cell r="B17">
            <v>8.7999999999999995E-2</v>
          </cell>
          <cell r="C17">
            <v>2.2000000000000001E-3</v>
          </cell>
          <cell r="D17">
            <v>1.0999999999999999E-2</v>
          </cell>
          <cell r="E17">
            <v>2.2499999999999999E-2</v>
          </cell>
          <cell r="F17">
            <v>0.12369999999999998</v>
          </cell>
          <cell r="H17">
            <v>7.7600000000000002E-2</v>
          </cell>
          <cell r="I17">
            <v>2.2000000000000001E-3</v>
          </cell>
          <cell r="J17">
            <v>1.0999999999999999E-2</v>
          </cell>
          <cell r="K17">
            <v>2.2499999999999999E-2</v>
          </cell>
          <cell r="L17">
            <v>0.11329999999999998</v>
          </cell>
        </row>
        <row r="18">
          <cell r="A18">
            <v>37043</v>
          </cell>
          <cell r="B18">
            <v>8.7999999999999995E-2</v>
          </cell>
          <cell r="C18">
            <v>2.0999999999999999E-3</v>
          </cell>
          <cell r="D18">
            <v>8.8000000000000005E-3</v>
          </cell>
          <cell r="E18">
            <v>2.2499999999999999E-2</v>
          </cell>
          <cell r="F18">
            <v>0.12140000000000001</v>
          </cell>
          <cell r="H18">
            <v>7.7600000000000002E-2</v>
          </cell>
          <cell r="I18">
            <v>2.0999999999999999E-3</v>
          </cell>
          <cell r="J18">
            <v>8.8000000000000005E-3</v>
          </cell>
          <cell r="K18">
            <v>2.2499999999999999E-2</v>
          </cell>
          <cell r="L18">
            <v>0.11100000000000002</v>
          </cell>
        </row>
        <row r="19">
          <cell r="A19">
            <v>37834</v>
          </cell>
          <cell r="B19">
            <v>8.7999999999999995E-2</v>
          </cell>
          <cell r="C19">
            <v>2.0999999999999999E-3</v>
          </cell>
          <cell r="D19">
            <v>6.0000000000000001E-3</v>
          </cell>
          <cell r="E19">
            <v>2.2499999999999999E-2</v>
          </cell>
          <cell r="F19">
            <v>0.11860000000000001</v>
          </cell>
          <cell r="H19">
            <v>7.7600000000000002E-2</v>
          </cell>
          <cell r="I19">
            <v>2.0999999999999999E-3</v>
          </cell>
          <cell r="J19">
            <v>6.0000000000000001E-3</v>
          </cell>
          <cell r="K19">
            <v>2.2499999999999999E-2</v>
          </cell>
          <cell r="L19">
            <v>0.10820000000000002</v>
          </cell>
        </row>
        <row r="20">
          <cell r="A20">
            <v>38200</v>
          </cell>
          <cell r="B20">
            <v>8.7999999999999995E-2</v>
          </cell>
          <cell r="C20">
            <v>2.0999999999999999E-3</v>
          </cell>
          <cell r="D20">
            <v>0</v>
          </cell>
          <cell r="E20">
            <v>0</v>
          </cell>
          <cell r="F20">
            <v>9.01E-2</v>
          </cell>
          <cell r="H20">
            <v>7.7600000000000002E-2</v>
          </cell>
          <cell r="I20">
            <v>2.0999999999999999E-3</v>
          </cell>
          <cell r="J20">
            <v>0</v>
          </cell>
          <cell r="K20">
            <v>0</v>
          </cell>
          <cell r="L20">
            <v>7.9700000000000007E-2</v>
          </cell>
        </row>
        <row r="21">
          <cell r="A21">
            <v>38384</v>
          </cell>
          <cell r="B21">
            <v>8.7999999999999995E-2</v>
          </cell>
          <cell r="C21">
            <v>1.9E-3</v>
          </cell>
          <cell r="D21">
            <v>0</v>
          </cell>
          <cell r="E21">
            <v>0</v>
          </cell>
          <cell r="F21">
            <v>8.9899999999999994E-2</v>
          </cell>
          <cell r="H21">
            <v>7.7600000000000002E-2</v>
          </cell>
          <cell r="I21">
            <v>1.9E-3</v>
          </cell>
          <cell r="J21">
            <v>0</v>
          </cell>
          <cell r="K21">
            <v>0</v>
          </cell>
          <cell r="L21">
            <v>7.9500000000000001E-2</v>
          </cell>
        </row>
        <row r="22">
          <cell r="A22">
            <v>38473</v>
          </cell>
          <cell r="B22">
            <v>8.7999999999999995E-2</v>
          </cell>
          <cell r="C22">
            <v>1.9E-3</v>
          </cell>
          <cell r="D22">
            <v>0</v>
          </cell>
          <cell r="E22">
            <v>0</v>
          </cell>
          <cell r="F22">
            <v>8.9899999999999994E-2</v>
          </cell>
          <cell r="H22">
            <v>7.7600000000000002E-2</v>
          </cell>
          <cell r="I22">
            <v>1.9E-3</v>
          </cell>
          <cell r="J22">
            <v>0</v>
          </cell>
          <cell r="K22">
            <v>0</v>
          </cell>
          <cell r="L22">
            <v>7.9500000000000001E-2</v>
          </cell>
        </row>
        <row r="23">
          <cell r="A23">
            <v>38687</v>
          </cell>
          <cell r="B23">
            <v>8.7999999999999995E-2</v>
          </cell>
          <cell r="C23">
            <v>1.8E-3</v>
          </cell>
          <cell r="D23">
            <v>0</v>
          </cell>
          <cell r="E23">
            <v>0</v>
          </cell>
          <cell r="F23">
            <v>8.9799999999999991E-2</v>
          </cell>
          <cell r="H23">
            <v>7.7600000000000002E-2</v>
          </cell>
          <cell r="I23">
            <v>1.8E-3</v>
          </cell>
          <cell r="J23">
            <v>0</v>
          </cell>
          <cell r="K23">
            <v>0</v>
          </cell>
          <cell r="L23">
            <v>7.9399999999999998E-2</v>
          </cell>
        </row>
        <row r="24">
          <cell r="A24">
            <v>39114</v>
          </cell>
          <cell r="B24">
            <v>8.7999999999999995E-2</v>
          </cell>
          <cell r="C24">
            <v>1.6000000000000001E-3</v>
          </cell>
          <cell r="D24">
            <v>0</v>
          </cell>
          <cell r="E24">
            <v>0</v>
          </cell>
          <cell r="F24">
            <v>8.9599999999999999E-2</v>
          </cell>
          <cell r="H24">
            <v>7.7600000000000002E-2</v>
          </cell>
          <cell r="I24">
            <v>1.6000000000000001E-3</v>
          </cell>
          <cell r="J24">
            <v>0</v>
          </cell>
          <cell r="K24">
            <v>0</v>
          </cell>
          <cell r="L24">
            <v>7.9200000000000007E-2</v>
          </cell>
        </row>
        <row r="25">
          <cell r="A25">
            <v>54789</v>
          </cell>
        </row>
      </sheetData>
      <sheetData sheetId="76">
        <row r="10">
          <cell r="A10">
            <v>35004</v>
          </cell>
          <cell r="B10">
            <v>2.0299999999999998</v>
          </cell>
          <cell r="C10">
            <v>2.4900000000000002E-2</v>
          </cell>
          <cell r="D10">
            <v>5.3E-3</v>
          </cell>
          <cell r="E10">
            <v>5.3E-3</v>
          </cell>
          <cell r="F10">
            <v>1.49E-2</v>
          </cell>
          <cell r="H10">
            <v>1.61</v>
          </cell>
          <cell r="I10">
            <v>2.3700000000000002E-2</v>
          </cell>
          <cell r="J10">
            <v>1.18E-2</v>
          </cell>
          <cell r="K10">
            <v>1.18E-2</v>
          </cell>
          <cell r="L10">
            <v>1.49E-2</v>
          </cell>
        </row>
        <row r="11">
          <cell r="A11">
            <v>35339</v>
          </cell>
          <cell r="B11">
            <v>2.0299999999999998</v>
          </cell>
          <cell r="C11">
            <v>2.4900000000000002E-2</v>
          </cell>
          <cell r="D11">
            <v>5.3E-3</v>
          </cell>
          <cell r="E11">
            <v>5.3E-3</v>
          </cell>
          <cell r="F11">
            <v>1.49E-2</v>
          </cell>
          <cell r="H11">
            <v>1.61</v>
          </cell>
          <cell r="I11">
            <v>2.3700000000000002E-2</v>
          </cell>
          <cell r="J11">
            <v>1.18E-2</v>
          </cell>
          <cell r="K11">
            <v>1.18E-2</v>
          </cell>
          <cell r="L11">
            <v>1.49E-2</v>
          </cell>
        </row>
        <row r="12">
          <cell r="A12">
            <v>35490</v>
          </cell>
          <cell r="B12">
            <v>2.02</v>
          </cell>
          <cell r="C12">
            <v>2.4799999999999999E-2</v>
          </cell>
          <cell r="D12">
            <v>5.3E-3</v>
          </cell>
          <cell r="E12">
            <v>5.3E-3</v>
          </cell>
          <cell r="F12">
            <v>1.49E-2</v>
          </cell>
          <cell r="H12">
            <v>1.17</v>
          </cell>
          <cell r="I12">
            <v>1.8700000000000001E-2</v>
          </cell>
          <cell r="J12">
            <v>1.0200000000000001E-2</v>
          </cell>
          <cell r="K12">
            <v>1.0200000000000001E-2</v>
          </cell>
          <cell r="L12">
            <v>1.49E-2</v>
          </cell>
        </row>
        <row r="13">
          <cell r="A13">
            <v>35704</v>
          </cell>
          <cell r="B13">
            <v>2.02</v>
          </cell>
          <cell r="C13">
            <v>2.4799999999999999E-2</v>
          </cell>
          <cell r="D13">
            <v>5.3E-3</v>
          </cell>
          <cell r="E13">
            <v>5.3E-3</v>
          </cell>
          <cell r="F13">
            <v>1.49E-2</v>
          </cell>
          <cell r="H13">
            <v>1.17</v>
          </cell>
          <cell r="I13">
            <v>1.8700000000000001E-2</v>
          </cell>
          <cell r="J13">
            <v>1.0200000000000001E-2</v>
          </cell>
          <cell r="K13">
            <v>1.0200000000000001E-2</v>
          </cell>
          <cell r="L13">
            <v>1.49E-2</v>
          </cell>
        </row>
        <row r="14">
          <cell r="A14">
            <v>36281</v>
          </cell>
          <cell r="B14">
            <v>2.02</v>
          </cell>
          <cell r="C14">
            <v>2.4799999999999999E-2</v>
          </cell>
          <cell r="D14">
            <v>5.3E-3</v>
          </cell>
          <cell r="E14">
            <v>5.3E-3</v>
          </cell>
          <cell r="F14">
            <v>1.49E-2</v>
          </cell>
          <cell r="H14">
            <v>1.17</v>
          </cell>
          <cell r="I14">
            <v>1.8700000000000001E-2</v>
          </cell>
          <cell r="J14">
            <v>1.0200000000000001E-2</v>
          </cell>
          <cell r="K14">
            <v>1.0200000000000001E-2</v>
          </cell>
          <cell r="L14">
            <v>1.49E-2</v>
          </cell>
        </row>
        <row r="15">
          <cell r="A15">
            <v>36831</v>
          </cell>
          <cell r="B15">
            <v>2.02</v>
          </cell>
          <cell r="C15">
            <v>2.4799999999999999E-2</v>
          </cell>
          <cell r="D15">
            <v>5.3E-3</v>
          </cell>
          <cell r="E15">
            <v>5.3E-3</v>
          </cell>
          <cell r="F15">
            <v>1.49E-2</v>
          </cell>
          <cell r="H15">
            <v>1.1499999999999999</v>
          </cell>
          <cell r="I15">
            <v>1.8499999999999999E-2</v>
          </cell>
          <cell r="J15">
            <v>1.0200000000000001E-2</v>
          </cell>
          <cell r="K15">
            <v>1.0200000000000001E-2</v>
          </cell>
          <cell r="L15">
            <v>1.49E-2</v>
          </cell>
        </row>
        <row r="16">
          <cell r="A16">
            <v>37561</v>
          </cell>
          <cell r="B16">
            <v>2.02</v>
          </cell>
          <cell r="C16">
            <v>2.4799999999999999E-2</v>
          </cell>
          <cell r="D16">
            <v>5.3E-3</v>
          </cell>
          <cell r="E16">
            <v>5.3E-3</v>
          </cell>
          <cell r="F16">
            <v>1.49E-2</v>
          </cell>
          <cell r="H16">
            <v>1.1499999999999999</v>
          </cell>
          <cell r="I16">
            <v>1.8499999999999999E-2</v>
          </cell>
          <cell r="J16">
            <v>1.0200000000000001E-2</v>
          </cell>
          <cell r="K16">
            <v>1.0200000000000001E-2</v>
          </cell>
          <cell r="L16">
            <v>1.49E-2</v>
          </cell>
        </row>
        <row r="17">
          <cell r="A17">
            <v>37834</v>
          </cell>
          <cell r="B17">
            <v>2.02</v>
          </cell>
          <cell r="C17">
            <v>2.4799999999999999E-2</v>
          </cell>
          <cell r="D17">
            <v>5.3E-3</v>
          </cell>
          <cell r="E17">
            <v>5.3E-3</v>
          </cell>
          <cell r="F17">
            <v>1.49E-2</v>
          </cell>
          <cell r="H17">
            <v>1.1499999999999999</v>
          </cell>
          <cell r="I17">
            <v>1.8499999999999999E-2</v>
          </cell>
          <cell r="J17">
            <v>1.0200000000000001E-2</v>
          </cell>
          <cell r="K17">
            <v>1.0200000000000001E-2</v>
          </cell>
          <cell r="L17">
            <v>1.49E-2</v>
          </cell>
        </row>
        <row r="18">
          <cell r="A18">
            <v>38200</v>
          </cell>
          <cell r="B18">
            <v>2.02</v>
          </cell>
          <cell r="C18">
            <v>2.4799999999999999E-2</v>
          </cell>
          <cell r="D18">
            <v>5.3E-3</v>
          </cell>
          <cell r="E18">
            <v>5.3E-3</v>
          </cell>
          <cell r="F18">
            <v>1.49E-2</v>
          </cell>
          <cell r="H18">
            <v>1.1499999999999999</v>
          </cell>
          <cell r="I18">
            <v>1.8499999999999999E-2</v>
          </cell>
          <cell r="J18">
            <v>1.0200000000000001E-2</v>
          </cell>
          <cell r="K18">
            <v>1.0200000000000001E-2</v>
          </cell>
          <cell r="L18">
            <v>1.49E-2</v>
          </cell>
        </row>
        <row r="19">
          <cell r="A19">
            <v>38384</v>
          </cell>
          <cell r="B19">
            <v>2.02</v>
          </cell>
          <cell r="C19">
            <v>2.4799999999999999E-2</v>
          </cell>
          <cell r="D19">
            <v>5.3E-3</v>
          </cell>
          <cell r="E19">
            <v>5.3E-3</v>
          </cell>
          <cell r="F19">
            <v>1.49E-2</v>
          </cell>
          <cell r="H19">
            <v>1.1499999999999999</v>
          </cell>
          <cell r="I19">
            <v>1.8499999999999999E-2</v>
          </cell>
          <cell r="J19">
            <v>1.0200000000000001E-2</v>
          </cell>
          <cell r="K19">
            <v>1.0200000000000001E-2</v>
          </cell>
          <cell r="L19">
            <v>1.49E-2</v>
          </cell>
        </row>
        <row r="20">
          <cell r="A20">
            <v>38473</v>
          </cell>
          <cell r="B20">
            <v>2.02</v>
          </cell>
          <cell r="C20">
            <v>2.4799999999999999E-2</v>
          </cell>
          <cell r="D20">
            <v>5.3E-3</v>
          </cell>
          <cell r="E20">
            <v>5.3E-3</v>
          </cell>
          <cell r="F20">
            <v>1.49E-2</v>
          </cell>
          <cell r="H20">
            <v>1.1499999999999999</v>
          </cell>
          <cell r="I20">
            <v>1.8499999999999999E-2</v>
          </cell>
          <cell r="J20">
            <v>1.0200000000000001E-2</v>
          </cell>
          <cell r="K20">
            <v>1.0200000000000001E-2</v>
          </cell>
          <cell r="L20">
            <v>1.49E-2</v>
          </cell>
        </row>
        <row r="21">
          <cell r="A21">
            <v>39114</v>
          </cell>
          <cell r="B21">
            <v>2.02</v>
          </cell>
          <cell r="C21">
            <v>2.4799999999999999E-2</v>
          </cell>
          <cell r="D21">
            <v>5.3E-3</v>
          </cell>
          <cell r="E21">
            <v>5.3E-3</v>
          </cell>
          <cell r="F21">
            <v>1.49E-2</v>
          </cell>
          <cell r="H21">
            <v>1.1499999999999999</v>
          </cell>
          <cell r="I21">
            <v>1.8499999999999999E-2</v>
          </cell>
          <cell r="J21">
            <v>1.0200000000000001E-2</v>
          </cell>
          <cell r="K21">
            <v>1.0200000000000001E-2</v>
          </cell>
          <cell r="L21">
            <v>1.49E-2</v>
          </cell>
        </row>
        <row r="22">
          <cell r="A22">
            <v>54789</v>
          </cell>
        </row>
      </sheetData>
      <sheetData sheetId="77">
        <row r="10">
          <cell r="A10">
            <v>34213</v>
          </cell>
          <cell r="B10">
            <v>5.16E-2</v>
          </cell>
          <cell r="E10">
            <v>4.2800000000000005E-2</v>
          </cell>
        </row>
        <row r="11">
          <cell r="A11">
            <v>35490</v>
          </cell>
          <cell r="B11">
            <v>5.16E-2</v>
          </cell>
          <cell r="C11">
            <v>4.4299999999999999E-2</v>
          </cell>
          <cell r="E11">
            <v>4.2799999999999998E-2</v>
          </cell>
          <cell r="F11">
            <v>3.6900000000000002E-2</v>
          </cell>
        </row>
        <row r="12">
          <cell r="A12">
            <v>37561</v>
          </cell>
          <cell r="B12">
            <v>5.16E-2</v>
          </cell>
          <cell r="C12">
            <v>4.4299999999999999E-2</v>
          </cell>
          <cell r="E12">
            <v>4.2799999999999998E-2</v>
          </cell>
          <cell r="F12">
            <v>3.6900000000000002E-2</v>
          </cell>
        </row>
        <row r="13">
          <cell r="A13">
            <v>37834</v>
          </cell>
          <cell r="B13">
            <v>5.16E-2</v>
          </cell>
          <cell r="C13">
            <v>4.4299999999999999E-2</v>
          </cell>
          <cell r="E13">
            <v>4.2799999999999998E-2</v>
          </cell>
          <cell r="F13">
            <v>3.6900000000000002E-2</v>
          </cell>
        </row>
        <row r="14">
          <cell r="A14">
            <v>38200</v>
          </cell>
          <cell r="B14">
            <v>5.16E-2</v>
          </cell>
          <cell r="C14">
            <v>4.4299999999999999E-2</v>
          </cell>
          <cell r="E14">
            <v>4.2799999999999998E-2</v>
          </cell>
          <cell r="F14">
            <v>3.6900000000000002E-2</v>
          </cell>
        </row>
        <row r="15">
          <cell r="A15">
            <v>38384</v>
          </cell>
          <cell r="B15">
            <v>5.16E-2</v>
          </cell>
          <cell r="C15">
            <v>4.4299999999999999E-2</v>
          </cell>
          <cell r="E15">
            <v>4.2799999999999998E-2</v>
          </cell>
          <cell r="F15">
            <v>3.6900000000000002E-2</v>
          </cell>
        </row>
        <row r="16">
          <cell r="A16">
            <v>38473</v>
          </cell>
          <cell r="B16">
            <v>5.16E-2</v>
          </cell>
          <cell r="C16">
            <v>4.4299999999999999E-2</v>
          </cell>
          <cell r="E16">
            <v>4.2799999999999998E-2</v>
          </cell>
          <cell r="F16">
            <v>3.6900000000000002E-2</v>
          </cell>
        </row>
        <row r="17">
          <cell r="A17">
            <v>39114</v>
          </cell>
          <cell r="B17">
            <v>5.16E-2</v>
          </cell>
          <cell r="C17">
            <v>4.4299999999999999E-2</v>
          </cell>
          <cell r="E17">
            <v>4.2799999999999998E-2</v>
          </cell>
          <cell r="F17">
            <v>3.6900000000000002E-2</v>
          </cell>
        </row>
        <row r="18">
          <cell r="A18">
            <v>54789</v>
          </cell>
        </row>
      </sheetData>
      <sheetData sheetId="78">
        <row r="9">
          <cell r="A9" t="str">
            <v>Effective</v>
          </cell>
          <cell r="B9" t="str">
            <v>Cash Out</v>
          </cell>
        </row>
        <row r="10">
          <cell r="A10">
            <v>34912</v>
          </cell>
        </row>
        <row r="11">
          <cell r="A11">
            <v>34943</v>
          </cell>
        </row>
        <row r="12">
          <cell r="A12">
            <v>34973</v>
          </cell>
          <cell r="B12">
            <v>1.6419999999999999</v>
          </cell>
        </row>
        <row r="13">
          <cell r="A13">
            <v>35004</v>
          </cell>
          <cell r="B13">
            <v>1.7897000000000001</v>
          </cell>
        </row>
        <row r="14">
          <cell r="A14">
            <v>35034</v>
          </cell>
          <cell r="B14">
            <v>2.2010000000000001</v>
          </cell>
        </row>
        <row r="15">
          <cell r="A15">
            <v>35065</v>
          </cell>
          <cell r="B15">
            <v>2.6886999999999999</v>
          </cell>
        </row>
        <row r="16">
          <cell r="A16">
            <v>35096</v>
          </cell>
          <cell r="B16">
            <v>3.5771999999999999</v>
          </cell>
        </row>
        <row r="17">
          <cell r="A17">
            <v>35125</v>
          </cell>
          <cell r="B17">
            <v>2.5855000000000001</v>
          </cell>
        </row>
        <row r="18">
          <cell r="A18">
            <v>35156</v>
          </cell>
          <cell r="B18">
            <v>2.3755000000000002</v>
          </cell>
        </row>
        <row r="19">
          <cell r="A19">
            <v>35186</v>
          </cell>
          <cell r="B19">
            <v>2.15</v>
          </cell>
        </row>
        <row r="20">
          <cell r="A20">
            <v>35217</v>
          </cell>
          <cell r="B20">
            <v>2.3054000000000001</v>
          </cell>
        </row>
        <row r="21">
          <cell r="A21">
            <v>35247</v>
          </cell>
          <cell r="B21">
            <v>2.5177</v>
          </cell>
        </row>
        <row r="22">
          <cell r="A22">
            <v>35278</v>
          </cell>
          <cell r="B22">
            <v>2.0493000000000001</v>
          </cell>
        </row>
        <row r="23">
          <cell r="A23">
            <v>35309</v>
          </cell>
          <cell r="B23">
            <v>1.7801</v>
          </cell>
        </row>
        <row r="24">
          <cell r="A24">
            <v>35339</v>
          </cell>
          <cell r="B24">
            <v>2.2141000000000002</v>
          </cell>
        </row>
        <row r="25">
          <cell r="A25">
            <v>35370</v>
          </cell>
          <cell r="B25">
            <v>2.7025000000000001</v>
          </cell>
        </row>
        <row r="26">
          <cell r="A26">
            <v>35400</v>
          </cell>
          <cell r="B26">
            <v>3.6999</v>
          </cell>
        </row>
        <row r="27">
          <cell r="A27">
            <v>35431</v>
          </cell>
          <cell r="B27">
            <v>3.5116000000000001</v>
          </cell>
        </row>
        <row r="28">
          <cell r="A28">
            <v>35462</v>
          </cell>
          <cell r="B28">
            <v>2.3454999999999999</v>
          </cell>
        </row>
        <row r="29">
          <cell r="A29">
            <v>35490</v>
          </cell>
          <cell r="B29">
            <v>1.8333999999999999</v>
          </cell>
        </row>
        <row r="30">
          <cell r="A30">
            <v>35521</v>
          </cell>
          <cell r="B30">
            <v>1.9518</v>
          </cell>
        </row>
        <row r="31">
          <cell r="A31">
            <v>35551</v>
          </cell>
          <cell r="B31">
            <v>2.1631999999999998</v>
          </cell>
        </row>
        <row r="32">
          <cell r="A32">
            <v>35582</v>
          </cell>
          <cell r="B32">
            <v>2.1663000000000001</v>
          </cell>
        </row>
        <row r="33">
          <cell r="A33">
            <v>35612</v>
          </cell>
          <cell r="B33">
            <v>2.1326000000000001</v>
          </cell>
        </row>
        <row r="34">
          <cell r="A34">
            <v>35643</v>
          </cell>
          <cell r="B34">
            <v>2.3487</v>
          </cell>
        </row>
        <row r="35">
          <cell r="A35">
            <v>35674</v>
          </cell>
          <cell r="B35">
            <v>2.7269999999999999</v>
          </cell>
        </row>
        <row r="36">
          <cell r="A36">
            <v>35704</v>
          </cell>
          <cell r="B36">
            <v>2.9215</v>
          </cell>
        </row>
        <row r="37">
          <cell r="A37">
            <v>35735</v>
          </cell>
          <cell r="B37">
            <v>3.1263000000000001</v>
          </cell>
        </row>
        <row r="38">
          <cell r="A38">
            <v>35765</v>
          </cell>
          <cell r="B38">
            <v>2.3241999999999998</v>
          </cell>
        </row>
        <row r="39">
          <cell r="A39">
            <v>35796</v>
          </cell>
          <cell r="B39">
            <v>2.0831</v>
          </cell>
        </row>
        <row r="40">
          <cell r="A40">
            <v>35827</v>
          </cell>
          <cell r="B40">
            <v>2.1312000000000002</v>
          </cell>
        </row>
        <row r="41">
          <cell r="A41">
            <v>35855</v>
          </cell>
          <cell r="B41">
            <v>2.1817000000000002</v>
          </cell>
        </row>
        <row r="42">
          <cell r="A42">
            <v>35886</v>
          </cell>
          <cell r="B42">
            <v>2.4077999999999999</v>
          </cell>
        </row>
        <row r="43">
          <cell r="A43">
            <v>35916</v>
          </cell>
          <cell r="B43">
            <v>2.1581999999999999</v>
          </cell>
        </row>
        <row r="44">
          <cell r="A44">
            <v>35947</v>
          </cell>
          <cell r="B44">
            <v>2.0954000000000002</v>
          </cell>
        </row>
        <row r="45">
          <cell r="A45">
            <v>35977</v>
          </cell>
          <cell r="B45">
            <v>2.2130999999999998</v>
          </cell>
        </row>
        <row r="46">
          <cell r="A46">
            <v>36008</v>
          </cell>
          <cell r="B46">
            <v>1.8603000000000001</v>
          </cell>
        </row>
        <row r="47">
          <cell r="A47">
            <v>36039</v>
          </cell>
          <cell r="B47">
            <v>1.8957999999999999</v>
          </cell>
        </row>
        <row r="48">
          <cell r="A48">
            <v>36069</v>
          </cell>
          <cell r="B48">
            <v>1.9327000000000001</v>
          </cell>
        </row>
      </sheetData>
      <sheetData sheetId="79"/>
      <sheetData sheetId="80"/>
      <sheetData sheetId="81"/>
      <sheetData sheetId="82"/>
      <sheetData sheetId="83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1 of 5</v>
          </cell>
        </row>
        <row r="3">
          <cell r="A3" t="str">
            <v>Firm Sales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G-1</v>
          </cell>
        </row>
        <row r="10">
          <cell r="A10">
            <v>2</v>
          </cell>
        </row>
        <row r="11">
          <cell r="A11">
            <v>3</v>
          </cell>
          <cell r="C11" t="str">
            <v>Commodity Charge (Base Rate per Case No. 99-070):</v>
          </cell>
        </row>
        <row r="12">
          <cell r="A12">
            <v>4</v>
          </cell>
          <cell r="C12" t="str">
            <v xml:space="preserve">  First</v>
          </cell>
          <cell r="D12">
            <v>300</v>
          </cell>
          <cell r="E12" t="str">
            <v>Mcf</v>
          </cell>
          <cell r="H12">
            <v>1.19</v>
          </cell>
          <cell r="J12">
            <v>1.19</v>
          </cell>
          <cell r="L12">
            <v>0</v>
          </cell>
        </row>
        <row r="13">
          <cell r="A13">
            <v>5</v>
          </cell>
          <cell r="C13" t="str">
            <v xml:space="preserve">  Next</v>
          </cell>
          <cell r="D13">
            <v>14700</v>
          </cell>
          <cell r="E13" t="str">
            <v>Mcf</v>
          </cell>
          <cell r="H13">
            <v>0.65900000000000003</v>
          </cell>
          <cell r="J13">
            <v>0.65900000000000003</v>
          </cell>
          <cell r="L13">
            <v>0</v>
          </cell>
        </row>
        <row r="14">
          <cell r="A14">
            <v>6</v>
          </cell>
          <cell r="C14" t="str">
            <v xml:space="preserve">  Over</v>
          </cell>
          <cell r="D14">
            <v>15000</v>
          </cell>
          <cell r="E14" t="str">
            <v>Mcf</v>
          </cell>
          <cell r="H14">
            <v>0.43</v>
          </cell>
          <cell r="J14">
            <v>0.43</v>
          </cell>
          <cell r="L14">
            <v>0</v>
          </cell>
        </row>
        <row r="15">
          <cell r="A15">
            <v>7</v>
          </cell>
        </row>
        <row r="16">
          <cell r="A16">
            <v>8</v>
          </cell>
          <cell r="C16" t="str">
            <v>Gas Cost Adjustment Components</v>
          </cell>
        </row>
        <row r="17">
          <cell r="A17">
            <v>9</v>
          </cell>
          <cell r="C17" t="str">
            <v xml:space="preserve">  EGC (Expected Gas Cost):</v>
          </cell>
        </row>
        <row r="18">
          <cell r="A18">
            <v>10</v>
          </cell>
          <cell r="C18" t="str">
            <v xml:space="preserve">    Commodity</v>
          </cell>
          <cell r="H18">
            <v>8.0540000000000003</v>
          </cell>
          <cell r="J18">
            <v>7.4814999999999996</v>
          </cell>
          <cell r="L18">
            <v>-0.57250000000000068</v>
          </cell>
        </row>
        <row r="19">
          <cell r="A19">
            <v>11</v>
          </cell>
          <cell r="C19" t="str">
            <v xml:space="preserve">    Demand</v>
          </cell>
          <cell r="H19">
            <v>1.0571999999999999</v>
          </cell>
          <cell r="J19">
            <v>1.0571999999999999</v>
          </cell>
          <cell r="L19">
            <v>0</v>
          </cell>
        </row>
        <row r="20">
          <cell r="A20">
            <v>12</v>
          </cell>
          <cell r="C20" t="str">
            <v xml:space="preserve">    Take-Or-Pay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C21" t="str">
            <v xml:space="preserve">    Transition Costs</v>
          </cell>
          <cell r="H21">
            <v>0</v>
          </cell>
          <cell r="J21">
            <v>0</v>
          </cell>
          <cell r="L21">
            <v>0</v>
          </cell>
        </row>
        <row r="22">
          <cell r="A22">
            <v>14</v>
          </cell>
          <cell r="C22" t="str">
            <v xml:space="preserve">  Total EGC</v>
          </cell>
          <cell r="H22">
            <v>9.1112000000000002</v>
          </cell>
          <cell r="J22">
            <v>8.5386999999999986</v>
          </cell>
          <cell r="L22">
            <v>-0.57250000000000156</v>
          </cell>
        </row>
        <row r="23">
          <cell r="A23">
            <v>15</v>
          </cell>
          <cell r="C23" t="str">
            <v xml:space="preserve">  Less: BCOG (Base Cost of Gas)</v>
          </cell>
          <cell r="H23">
            <v>0</v>
          </cell>
          <cell r="J23">
            <v>0</v>
          </cell>
          <cell r="L23">
            <v>0</v>
          </cell>
        </row>
        <row r="24">
          <cell r="A24">
            <v>16</v>
          </cell>
          <cell r="C24" t="str">
            <v xml:space="preserve">  CF (Correction Factor)</v>
          </cell>
          <cell r="H24">
            <v>-0.30880000000000002</v>
          </cell>
          <cell r="J24">
            <v>5.5100000000000003E-2</v>
          </cell>
          <cell r="L24">
            <v>0.3639</v>
          </cell>
        </row>
        <row r="25">
          <cell r="A25">
            <v>17</v>
          </cell>
          <cell r="C25" t="str">
            <v xml:space="preserve">  RF (Refund Adjustment)</v>
          </cell>
          <cell r="H25">
            <v>-5.5399999999999998E-2</v>
          </cell>
          <cell r="J25">
            <v>-5.5399999999999998E-2</v>
          </cell>
          <cell r="L25">
            <v>0</v>
          </cell>
        </row>
        <row r="26">
          <cell r="A26">
            <v>18</v>
          </cell>
          <cell r="C26" t="str">
            <v xml:space="preserve">  PBRRF (Performance Based Rate Recovery Factor)</v>
          </cell>
          <cell r="H26">
            <v>3.9899999999999998E-2</v>
          </cell>
          <cell r="J26">
            <v>5.0099999999999999E-2</v>
          </cell>
          <cell r="L26">
            <v>1.0200000000000001E-2</v>
          </cell>
        </row>
        <row r="27">
          <cell r="A27">
            <v>19</v>
          </cell>
          <cell r="C27" t="str">
            <v xml:space="preserve">  GCA (Gas Cost Adjustment)</v>
          </cell>
          <cell r="H27">
            <v>8.7868999999999993</v>
          </cell>
          <cell r="J27">
            <v>8.588499999999998</v>
          </cell>
          <cell r="L27">
            <v>-0.19840000000000124</v>
          </cell>
        </row>
        <row r="28">
          <cell r="A28">
            <v>20</v>
          </cell>
          <cell r="C28" t="str">
            <v xml:space="preserve">  Total Billing Cost of Gas</v>
          </cell>
          <cell r="H28">
            <v>8.7868999999999993</v>
          </cell>
          <cell r="J28">
            <v>8.588499999999998</v>
          </cell>
          <cell r="L28">
            <v>-0.19840000000000124</v>
          </cell>
        </row>
        <row r="29">
          <cell r="A29">
            <v>21</v>
          </cell>
        </row>
        <row r="30">
          <cell r="A30">
            <v>22</v>
          </cell>
          <cell r="C30" t="str">
            <v>Commodity Charge (GCA included):</v>
          </cell>
        </row>
        <row r="31">
          <cell r="A31">
            <v>23</v>
          </cell>
          <cell r="C31" t="str">
            <v xml:space="preserve">  First</v>
          </cell>
          <cell r="D31">
            <v>300</v>
          </cell>
          <cell r="E31" t="str">
            <v>Mcf</v>
          </cell>
          <cell r="H31">
            <v>9.9768999999999988</v>
          </cell>
          <cell r="J31">
            <v>9.7784999999999975</v>
          </cell>
          <cell r="L31">
            <v>-0.19840000000000124</v>
          </cell>
        </row>
        <row r="32">
          <cell r="A32">
            <v>24</v>
          </cell>
          <cell r="C32" t="str">
            <v xml:space="preserve">  Next</v>
          </cell>
          <cell r="D32">
            <v>14700</v>
          </cell>
          <cell r="E32" t="str">
            <v>Mcf</v>
          </cell>
          <cell r="H32">
            <v>9.4459</v>
          </cell>
          <cell r="J32">
            <v>9.2474999999999987</v>
          </cell>
          <cell r="L32">
            <v>-0.19840000000000124</v>
          </cell>
        </row>
        <row r="33">
          <cell r="A33">
            <v>25</v>
          </cell>
          <cell r="C33" t="str">
            <v xml:space="preserve">  Over</v>
          </cell>
          <cell r="D33">
            <v>15000</v>
          </cell>
          <cell r="E33" t="str">
            <v>Mcf</v>
          </cell>
          <cell r="H33">
            <v>9.216899999999999</v>
          </cell>
          <cell r="J33">
            <v>9.0184999999999977</v>
          </cell>
          <cell r="L33">
            <v>-0.19840000000000124</v>
          </cell>
        </row>
        <row r="34">
          <cell r="A34">
            <v>26</v>
          </cell>
        </row>
        <row r="35">
          <cell r="A35">
            <v>27</v>
          </cell>
          <cell r="C35" t="str">
            <v>HLF (High Load Factor)</v>
          </cell>
        </row>
        <row r="36">
          <cell r="A36">
            <v>28</v>
          </cell>
        </row>
        <row r="37">
          <cell r="A37">
            <v>29</v>
          </cell>
          <cell r="C37" t="str">
            <v>Commodity Charge (Base Rate per Case No. 99-070):</v>
          </cell>
        </row>
        <row r="38">
          <cell r="A38">
            <v>30</v>
          </cell>
          <cell r="C38" t="str">
            <v xml:space="preserve">  First</v>
          </cell>
          <cell r="D38">
            <v>300</v>
          </cell>
          <cell r="E38" t="str">
            <v>Mcf</v>
          </cell>
          <cell r="H38">
            <v>1.19</v>
          </cell>
          <cell r="J38">
            <v>1.19</v>
          </cell>
          <cell r="L38">
            <v>0</v>
          </cell>
        </row>
        <row r="39">
          <cell r="A39">
            <v>31</v>
          </cell>
          <cell r="C39" t="str">
            <v xml:space="preserve">  Next</v>
          </cell>
          <cell r="D39">
            <v>14700</v>
          </cell>
          <cell r="E39" t="str">
            <v>Mcf</v>
          </cell>
          <cell r="H39">
            <v>0.65900000000000003</v>
          </cell>
          <cell r="J39">
            <v>0.65900000000000003</v>
          </cell>
          <cell r="L39">
            <v>0</v>
          </cell>
        </row>
        <row r="40">
          <cell r="A40">
            <v>32</v>
          </cell>
          <cell r="C40" t="str">
            <v xml:space="preserve">  Over</v>
          </cell>
          <cell r="D40">
            <v>15000</v>
          </cell>
          <cell r="E40" t="str">
            <v>Mcf</v>
          </cell>
          <cell r="H40">
            <v>0.43</v>
          </cell>
          <cell r="J40">
            <v>0.43</v>
          </cell>
          <cell r="L40">
            <v>0</v>
          </cell>
        </row>
        <row r="41">
          <cell r="A41">
            <v>33</v>
          </cell>
        </row>
        <row r="42">
          <cell r="A42">
            <v>34</v>
          </cell>
          <cell r="C42" t="str">
            <v>Gas Cost Adjustment Components</v>
          </cell>
        </row>
        <row r="43">
          <cell r="A43">
            <v>35</v>
          </cell>
          <cell r="C43" t="str">
            <v xml:space="preserve">  EGC (Expected Gas Cost):</v>
          </cell>
        </row>
        <row r="44">
          <cell r="A44">
            <v>36</v>
          </cell>
          <cell r="C44" t="str">
            <v xml:space="preserve">    Commodity</v>
          </cell>
          <cell r="H44">
            <v>8.0540000000000003</v>
          </cell>
          <cell r="J44">
            <v>7.4814999999999996</v>
          </cell>
          <cell r="L44">
            <v>-0.57250000000000068</v>
          </cell>
        </row>
        <row r="45">
          <cell r="A45">
            <v>37</v>
          </cell>
          <cell r="C45" t="str">
            <v xml:space="preserve">    Demand</v>
          </cell>
          <cell r="H45">
            <v>0.18390000000000001</v>
          </cell>
          <cell r="J45">
            <v>0.18390000000000001</v>
          </cell>
          <cell r="L45">
            <v>0</v>
          </cell>
        </row>
        <row r="46">
          <cell r="A46">
            <v>38</v>
          </cell>
          <cell r="C46" t="str">
            <v xml:space="preserve">    Take-Or-Pay</v>
          </cell>
          <cell r="H46">
            <v>0</v>
          </cell>
          <cell r="J46">
            <v>0</v>
          </cell>
          <cell r="L46">
            <v>0</v>
          </cell>
        </row>
        <row r="47">
          <cell r="A47">
            <v>39</v>
          </cell>
          <cell r="C47" t="str">
            <v xml:space="preserve">    Transition Costs</v>
          </cell>
          <cell r="H47">
            <v>0</v>
          </cell>
          <cell r="J47">
            <v>0</v>
          </cell>
          <cell r="L47">
            <v>0</v>
          </cell>
        </row>
        <row r="48">
          <cell r="A48">
            <v>40</v>
          </cell>
          <cell r="C48" t="str">
            <v xml:space="preserve">  Total EGC</v>
          </cell>
          <cell r="H48">
            <v>8.2378999999999998</v>
          </cell>
          <cell r="J48">
            <v>7.6654</v>
          </cell>
          <cell r="L48">
            <v>-0.57249999999999979</v>
          </cell>
        </row>
        <row r="49">
          <cell r="A49">
            <v>41</v>
          </cell>
          <cell r="C49" t="str">
            <v xml:space="preserve">  Less: BCOG (Base Cost of Gas)</v>
          </cell>
          <cell r="H49">
            <v>0</v>
          </cell>
          <cell r="J49">
            <v>0</v>
          </cell>
          <cell r="L49">
            <v>0</v>
          </cell>
        </row>
        <row r="50">
          <cell r="A50">
            <v>42</v>
          </cell>
          <cell r="C50" t="str">
            <v xml:space="preserve">  CF (Correction Factor)</v>
          </cell>
          <cell r="H50">
            <v>-0.30880000000000002</v>
          </cell>
          <cell r="J50">
            <v>5.5100000000000003E-2</v>
          </cell>
          <cell r="L50">
            <v>0.3639</v>
          </cell>
        </row>
        <row r="51">
          <cell r="A51">
            <v>43</v>
          </cell>
          <cell r="C51" t="str">
            <v xml:space="preserve">  RF (Refund Adjustment)</v>
          </cell>
          <cell r="H51">
            <v>-5.5399999999999998E-2</v>
          </cell>
          <cell r="J51">
            <v>-5.5399999999999998E-2</v>
          </cell>
          <cell r="L51">
            <v>0</v>
          </cell>
        </row>
        <row r="52">
          <cell r="A52">
            <v>44</v>
          </cell>
          <cell r="C52" t="str">
            <v xml:space="preserve">  PBRRF (Performance Based Rate Recovery Factor)</v>
          </cell>
          <cell r="H52">
            <v>3.9899999999999998E-2</v>
          </cell>
          <cell r="J52">
            <v>5.0099999999999999E-2</v>
          </cell>
          <cell r="L52">
            <v>1.0200000000000001E-2</v>
          </cell>
        </row>
        <row r="53">
          <cell r="A53">
            <v>45</v>
          </cell>
          <cell r="C53" t="str">
            <v xml:space="preserve">  GCA (Gas Cost Adjustment)</v>
          </cell>
          <cell r="H53">
            <v>7.9136000000000006</v>
          </cell>
          <cell r="J53">
            <v>7.7152000000000003</v>
          </cell>
          <cell r="L53">
            <v>-0.19840000000000035</v>
          </cell>
        </row>
        <row r="54">
          <cell r="A54">
            <v>46</v>
          </cell>
          <cell r="C54" t="str">
            <v xml:space="preserve">  Total Cost of Gas to Bill (excludes MDQ Demand)</v>
          </cell>
          <cell r="H54">
            <v>7.9136000000000006</v>
          </cell>
          <cell r="J54">
            <v>7.7152000000000003</v>
          </cell>
          <cell r="L54">
            <v>-0.19840000000000035</v>
          </cell>
        </row>
        <row r="55">
          <cell r="A55">
            <v>47</v>
          </cell>
        </row>
        <row r="56">
          <cell r="A56">
            <v>48</v>
          </cell>
          <cell r="C56" t="str">
            <v>Commodity Charge (GCA included):</v>
          </cell>
        </row>
        <row r="57">
          <cell r="A57">
            <v>49</v>
          </cell>
          <cell r="C57" t="str">
            <v xml:space="preserve">  First</v>
          </cell>
          <cell r="D57">
            <v>300</v>
          </cell>
          <cell r="E57" t="str">
            <v>Mcf</v>
          </cell>
          <cell r="H57">
            <v>9.1036000000000001</v>
          </cell>
          <cell r="J57">
            <v>8.9052000000000007</v>
          </cell>
          <cell r="L57">
            <v>-0.19839999999999947</v>
          </cell>
        </row>
        <row r="58">
          <cell r="A58">
            <v>50</v>
          </cell>
          <cell r="C58" t="str">
            <v xml:space="preserve">  Next</v>
          </cell>
          <cell r="D58">
            <v>14700</v>
          </cell>
          <cell r="E58" t="str">
            <v>Mcf</v>
          </cell>
          <cell r="H58">
            <v>8.5726000000000013</v>
          </cell>
          <cell r="J58">
            <v>8.3742000000000001</v>
          </cell>
          <cell r="L58">
            <v>-0.19840000000000124</v>
          </cell>
        </row>
        <row r="59">
          <cell r="A59">
            <v>51</v>
          </cell>
          <cell r="C59" t="str">
            <v xml:space="preserve">  Over</v>
          </cell>
          <cell r="D59">
            <v>15000</v>
          </cell>
          <cell r="E59" t="str">
            <v>Mcf</v>
          </cell>
          <cell r="H59">
            <v>8.3436000000000003</v>
          </cell>
          <cell r="J59">
            <v>8.1452000000000009</v>
          </cell>
          <cell r="L59">
            <v>-0.19839999999999947</v>
          </cell>
        </row>
        <row r="60">
          <cell r="A60">
            <v>52</v>
          </cell>
        </row>
        <row r="61">
          <cell r="A61">
            <v>53</v>
          </cell>
          <cell r="C61" t="str">
            <v>HLF Demand</v>
          </cell>
        </row>
        <row r="62">
          <cell r="A62">
            <v>54</v>
          </cell>
          <cell r="C62" t="str">
            <v xml:space="preserve">  Contract Demand Factor</v>
          </cell>
          <cell r="H62">
            <v>4.5575999999999999</v>
          </cell>
          <cell r="J62">
            <v>4.5575999999999999</v>
          </cell>
          <cell r="L62">
            <v>0</v>
          </cell>
        </row>
      </sheetData>
      <sheetData sheetId="84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2 of 5</v>
          </cell>
        </row>
        <row r="3">
          <cell r="A3" t="str">
            <v>Interruptible Sales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G-2</v>
          </cell>
        </row>
        <row r="10">
          <cell r="A10">
            <v>2</v>
          </cell>
        </row>
        <row r="11">
          <cell r="A11">
            <v>3</v>
          </cell>
          <cell r="C11" t="str">
            <v>Commodity Charge (Base Rate per Case No. 99-070):</v>
          </cell>
        </row>
        <row r="12">
          <cell r="A12">
            <v>4</v>
          </cell>
          <cell r="C12" t="str">
            <v xml:space="preserve">  First</v>
          </cell>
          <cell r="D12">
            <v>15000</v>
          </cell>
          <cell r="E12" t="str">
            <v>Mcf</v>
          </cell>
          <cell r="H12">
            <v>0.53</v>
          </cell>
          <cell r="J12">
            <v>0.53</v>
          </cell>
          <cell r="L12">
            <v>0</v>
          </cell>
        </row>
        <row r="13">
          <cell r="A13">
            <v>5</v>
          </cell>
          <cell r="C13" t="str">
            <v xml:space="preserve">  Over</v>
          </cell>
          <cell r="D13">
            <v>15000</v>
          </cell>
          <cell r="E13" t="str">
            <v>Mcf</v>
          </cell>
          <cell r="H13">
            <v>0.35909999999999997</v>
          </cell>
          <cell r="J13">
            <v>0.35909999999999997</v>
          </cell>
          <cell r="L13">
            <v>0</v>
          </cell>
        </row>
        <row r="14">
          <cell r="A14">
            <v>6</v>
          </cell>
        </row>
        <row r="15">
          <cell r="A15">
            <v>7</v>
          </cell>
          <cell r="C15" t="str">
            <v>Gas Cost Adjustment Components</v>
          </cell>
        </row>
        <row r="16">
          <cell r="A16">
            <v>8</v>
          </cell>
          <cell r="C16" t="str">
            <v xml:space="preserve">  Expected Gas Cost (EGC):</v>
          </cell>
        </row>
        <row r="17">
          <cell r="A17">
            <v>9</v>
          </cell>
          <cell r="C17" t="str">
            <v xml:space="preserve">    Commodity</v>
          </cell>
          <cell r="H17">
            <v>8.0540000000000003</v>
          </cell>
          <cell r="J17">
            <v>7.4814999999999996</v>
          </cell>
          <cell r="L17">
            <v>-0.57250000000000068</v>
          </cell>
        </row>
        <row r="18">
          <cell r="A18">
            <v>10</v>
          </cell>
          <cell r="C18" t="str">
            <v xml:space="preserve">    Demand</v>
          </cell>
          <cell r="H18">
            <v>0.18390000000000001</v>
          </cell>
          <cell r="J18">
            <v>0.18390000000000001</v>
          </cell>
          <cell r="L18">
            <v>0</v>
          </cell>
        </row>
        <row r="19">
          <cell r="A19">
            <v>11</v>
          </cell>
          <cell r="C19" t="str">
            <v xml:space="preserve">    Take-Or-Pay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C20" t="str">
            <v xml:space="preserve">    Transition Costs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C21" t="str">
            <v xml:space="preserve">  Total EGC</v>
          </cell>
          <cell r="H21">
            <v>8.2378999999999998</v>
          </cell>
          <cell r="J21">
            <v>7.6654</v>
          </cell>
          <cell r="L21">
            <v>-0.57249999999999979</v>
          </cell>
        </row>
        <row r="22">
          <cell r="A22">
            <v>14</v>
          </cell>
          <cell r="C22" t="str">
            <v xml:space="preserve">  Less: Base Cost of Gas (BCOG)</v>
          </cell>
          <cell r="H22">
            <v>0</v>
          </cell>
          <cell r="J22">
            <v>0</v>
          </cell>
          <cell r="L22">
            <v>0</v>
          </cell>
        </row>
        <row r="23">
          <cell r="A23">
            <v>15</v>
          </cell>
          <cell r="C23" t="str">
            <v xml:space="preserve">  Correction Factor  (CF)</v>
          </cell>
          <cell r="H23">
            <v>-0.30880000000000002</v>
          </cell>
          <cell r="J23">
            <v>5.5100000000000003E-2</v>
          </cell>
          <cell r="L23">
            <v>0.3639</v>
          </cell>
        </row>
        <row r="24">
          <cell r="A24">
            <v>16</v>
          </cell>
          <cell r="C24" t="str">
            <v xml:space="preserve">  Refund Adjustment (RF)</v>
          </cell>
          <cell r="H24">
            <v>-5.5399999999999998E-2</v>
          </cell>
          <cell r="J24">
            <v>-5.5399999999999998E-2</v>
          </cell>
          <cell r="L24">
            <v>0</v>
          </cell>
        </row>
        <row r="25">
          <cell r="A25">
            <v>17</v>
          </cell>
          <cell r="C25" t="str">
            <v xml:space="preserve">  Performance Based Rate Recovery Factor (PBRRF)</v>
          </cell>
          <cell r="H25">
            <v>3.9899999999999998E-2</v>
          </cell>
          <cell r="J25">
            <v>5.0099999999999999E-2</v>
          </cell>
          <cell r="L25">
            <v>1.0200000000000001E-2</v>
          </cell>
        </row>
        <row r="26">
          <cell r="A26">
            <v>18</v>
          </cell>
          <cell r="C26" t="str">
            <v xml:space="preserve">  Gas Cost Adjustment (GCA)</v>
          </cell>
          <cell r="H26">
            <v>7.9136000000000006</v>
          </cell>
          <cell r="J26">
            <v>7.7152000000000003</v>
          </cell>
          <cell r="L26">
            <v>-0.19840000000000035</v>
          </cell>
        </row>
        <row r="27">
          <cell r="A27">
            <v>19</v>
          </cell>
          <cell r="C27" t="str">
            <v xml:space="preserve">  Total Cost of Gas to Bill</v>
          </cell>
          <cell r="H27">
            <v>7.9136000000000006</v>
          </cell>
          <cell r="J27">
            <v>7.7152000000000003</v>
          </cell>
          <cell r="L27">
            <v>-0.19840000000000035</v>
          </cell>
        </row>
        <row r="28">
          <cell r="A28">
            <v>20</v>
          </cell>
        </row>
        <row r="29">
          <cell r="A29">
            <v>21</v>
          </cell>
          <cell r="C29" t="str">
            <v>Commodity Charge (GCA included):</v>
          </cell>
        </row>
        <row r="30">
          <cell r="A30">
            <v>22</v>
          </cell>
          <cell r="C30" t="str">
            <v xml:space="preserve">  First</v>
          </cell>
          <cell r="D30">
            <v>15000</v>
          </cell>
          <cell r="E30" t="str">
            <v>Mcf</v>
          </cell>
          <cell r="H30">
            <v>8.4436</v>
          </cell>
          <cell r="J30">
            <v>8.2452000000000005</v>
          </cell>
          <cell r="L30">
            <v>-0.19839999999999947</v>
          </cell>
        </row>
        <row r="31">
          <cell r="A31">
            <v>23</v>
          </cell>
          <cell r="C31" t="str">
            <v xml:space="preserve">  Over</v>
          </cell>
          <cell r="D31">
            <v>15000</v>
          </cell>
          <cell r="E31" t="str">
            <v>Mcf</v>
          </cell>
          <cell r="H31">
            <v>8.2727000000000004</v>
          </cell>
          <cell r="J31">
            <v>8.0743000000000009</v>
          </cell>
          <cell r="L31">
            <v>-0.19839999999999947</v>
          </cell>
        </row>
        <row r="32">
          <cell r="A32">
            <v>24</v>
          </cell>
        </row>
        <row r="33">
          <cell r="A33">
            <v>25</v>
          </cell>
        </row>
      </sheetData>
      <sheetData sheetId="85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3 of 5</v>
          </cell>
        </row>
        <row r="3">
          <cell r="A3" t="str">
            <v>Firm Transportation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T-2 \ G-1</v>
          </cell>
        </row>
        <row r="10">
          <cell r="A10">
            <v>2</v>
          </cell>
        </row>
        <row r="11">
          <cell r="A11">
            <v>3</v>
          </cell>
          <cell r="C11" t="str">
            <v/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300</v>
          </cell>
          <cell r="F13" t="str">
            <v>Mcf</v>
          </cell>
          <cell r="H13">
            <v>1.19</v>
          </cell>
          <cell r="J13">
            <v>1.19</v>
          </cell>
          <cell r="L13">
            <v>0</v>
          </cell>
        </row>
        <row r="14">
          <cell r="A14">
            <v>6</v>
          </cell>
          <cell r="D14" t="str">
            <v xml:space="preserve">  Next</v>
          </cell>
          <cell r="E14">
            <v>14700</v>
          </cell>
          <cell r="F14" t="str">
            <v>Mcf</v>
          </cell>
          <cell r="H14">
            <v>0.65900000000000003</v>
          </cell>
          <cell r="J14">
            <v>0.65900000000000003</v>
          </cell>
          <cell r="L14">
            <v>0</v>
          </cell>
        </row>
        <row r="15">
          <cell r="A15">
            <v>7</v>
          </cell>
          <cell r="D15" t="str">
            <v xml:space="preserve">  Over</v>
          </cell>
          <cell r="E15">
            <v>15000</v>
          </cell>
          <cell r="F15" t="str">
            <v>Mcf</v>
          </cell>
          <cell r="H15">
            <v>0.43</v>
          </cell>
          <cell r="J15">
            <v>0.43</v>
          </cell>
          <cell r="L15">
            <v>0</v>
          </cell>
        </row>
        <row r="16">
          <cell r="A16">
            <v>8</v>
          </cell>
        </row>
        <row r="17">
          <cell r="A17">
            <v>9</v>
          </cell>
          <cell r="D17" t="str">
            <v>Non-Commodity Components:</v>
          </cell>
        </row>
        <row r="18">
          <cell r="A18">
            <v>10</v>
          </cell>
          <cell r="D18" t="str">
            <v xml:space="preserve">  Demand</v>
          </cell>
          <cell r="H18">
            <v>1.0571999999999999</v>
          </cell>
          <cell r="J18">
            <v>1.0571999999999999</v>
          </cell>
          <cell r="L18">
            <v>0</v>
          </cell>
        </row>
        <row r="19">
          <cell r="A19">
            <v>11</v>
          </cell>
          <cell r="D19" t="str">
            <v xml:space="preserve">  Take-Or-Pay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D20" t="str">
            <v xml:space="preserve">  Transition Costs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D21" t="str">
            <v xml:space="preserve">  RF (Refund Adjustment)</v>
          </cell>
          <cell r="H21">
            <v>0</v>
          </cell>
          <cell r="J21">
            <v>0</v>
          </cell>
          <cell r="L21">
            <v>0</v>
          </cell>
        </row>
        <row r="22">
          <cell r="A22">
            <v>14</v>
          </cell>
          <cell r="D22" t="str">
            <v xml:space="preserve">  Total</v>
          </cell>
          <cell r="H22">
            <v>1.0571999999999999</v>
          </cell>
          <cell r="J22">
            <v>1.0571999999999999</v>
          </cell>
          <cell r="L22">
            <v>0</v>
          </cell>
        </row>
        <row r="23">
          <cell r="A23">
            <v>15</v>
          </cell>
        </row>
        <row r="24">
          <cell r="A24">
            <v>16</v>
          </cell>
          <cell r="D24" t="str">
            <v>Gross Margin:</v>
          </cell>
        </row>
        <row r="25">
          <cell r="A25">
            <v>17</v>
          </cell>
          <cell r="D25" t="str">
            <v xml:space="preserve">  First</v>
          </cell>
          <cell r="E25">
            <v>300</v>
          </cell>
          <cell r="F25" t="str">
            <v>Mcf</v>
          </cell>
          <cell r="H25">
            <v>2.2471999999999999</v>
          </cell>
          <cell r="J25">
            <v>2.2471999999999999</v>
          </cell>
          <cell r="L25">
            <v>0</v>
          </cell>
        </row>
        <row r="26">
          <cell r="A26">
            <v>18</v>
          </cell>
          <cell r="D26" t="str">
            <v xml:space="preserve">  Next</v>
          </cell>
          <cell r="E26">
            <v>14700</v>
          </cell>
          <cell r="F26" t="str">
            <v>Mcf</v>
          </cell>
          <cell r="H26">
            <v>1.7161999999999999</v>
          </cell>
          <cell r="J26">
            <v>1.7161999999999999</v>
          </cell>
          <cell r="L26">
            <v>0</v>
          </cell>
        </row>
        <row r="27">
          <cell r="A27">
            <v>19</v>
          </cell>
          <cell r="D27" t="str">
            <v xml:space="preserve">  Over</v>
          </cell>
          <cell r="E27">
            <v>15000</v>
          </cell>
          <cell r="F27" t="str">
            <v>Mcf</v>
          </cell>
          <cell r="H27">
            <v>1.4871999999999999</v>
          </cell>
          <cell r="J27">
            <v>1.4871999999999999</v>
          </cell>
          <cell r="L27">
            <v>0</v>
          </cell>
        </row>
        <row r="28">
          <cell r="A28">
            <v>20</v>
          </cell>
        </row>
        <row r="29">
          <cell r="A29">
            <v>21</v>
          </cell>
          <cell r="C29" t="str">
            <v>T-2\G-1\HLF</v>
          </cell>
        </row>
        <row r="30">
          <cell r="A30">
            <v>22</v>
          </cell>
        </row>
        <row r="31">
          <cell r="A31">
            <v>23</v>
          </cell>
          <cell r="D31" t="str">
            <v>Simple Margin (Base Rate per Case No. 99-070):</v>
          </cell>
        </row>
        <row r="32">
          <cell r="A32">
            <v>24</v>
          </cell>
          <cell r="D32" t="str">
            <v xml:space="preserve">  First</v>
          </cell>
          <cell r="E32">
            <v>300</v>
          </cell>
          <cell r="F32" t="str">
            <v>Mcf</v>
          </cell>
          <cell r="H32">
            <v>1.19</v>
          </cell>
          <cell r="J32">
            <v>1.19</v>
          </cell>
          <cell r="L32">
            <v>0</v>
          </cell>
        </row>
        <row r="33">
          <cell r="A33">
            <v>25</v>
          </cell>
          <cell r="D33" t="str">
            <v xml:space="preserve">  Next</v>
          </cell>
          <cell r="E33">
            <v>14700</v>
          </cell>
          <cell r="F33" t="str">
            <v>Mcf</v>
          </cell>
          <cell r="H33">
            <v>0.65900000000000003</v>
          </cell>
          <cell r="J33">
            <v>0.65900000000000003</v>
          </cell>
          <cell r="L33">
            <v>0</v>
          </cell>
        </row>
        <row r="34">
          <cell r="A34">
            <v>26</v>
          </cell>
          <cell r="D34" t="str">
            <v xml:space="preserve">  Over</v>
          </cell>
          <cell r="E34">
            <v>15000</v>
          </cell>
          <cell r="F34" t="str">
            <v>Mcf</v>
          </cell>
          <cell r="H34">
            <v>0.43</v>
          </cell>
          <cell r="J34">
            <v>0.43</v>
          </cell>
          <cell r="L34">
            <v>0</v>
          </cell>
        </row>
        <row r="35">
          <cell r="A35">
            <v>27</v>
          </cell>
        </row>
        <row r="36">
          <cell r="A36">
            <v>28</v>
          </cell>
          <cell r="D36" t="str">
            <v>Non-Commodity Components:</v>
          </cell>
        </row>
        <row r="37">
          <cell r="A37">
            <v>29</v>
          </cell>
          <cell r="D37" t="str">
            <v xml:space="preserve">  Demand</v>
          </cell>
          <cell r="H37">
            <v>0.18390000000000001</v>
          </cell>
          <cell r="J37">
            <v>0.18390000000000001</v>
          </cell>
          <cell r="L37">
            <v>0</v>
          </cell>
        </row>
        <row r="38">
          <cell r="A38">
            <v>30</v>
          </cell>
          <cell r="D38" t="str">
            <v xml:space="preserve">  Take-Or-Pay</v>
          </cell>
          <cell r="H38">
            <v>0</v>
          </cell>
          <cell r="J38">
            <v>0</v>
          </cell>
          <cell r="L38">
            <v>0</v>
          </cell>
        </row>
        <row r="39">
          <cell r="A39">
            <v>31</v>
          </cell>
          <cell r="D39" t="str">
            <v xml:space="preserve">  Transition Costs</v>
          </cell>
          <cell r="H39">
            <v>0</v>
          </cell>
          <cell r="J39">
            <v>0</v>
          </cell>
          <cell r="L39">
            <v>0</v>
          </cell>
        </row>
        <row r="40">
          <cell r="A40">
            <v>32</v>
          </cell>
          <cell r="D40" t="str">
            <v xml:space="preserve">  RF (Refund Adjustment)</v>
          </cell>
          <cell r="H40">
            <v>0</v>
          </cell>
          <cell r="J40">
            <v>0</v>
          </cell>
          <cell r="L40">
            <v>0</v>
          </cell>
        </row>
        <row r="41">
          <cell r="A41">
            <v>33</v>
          </cell>
          <cell r="D41" t="str">
            <v xml:space="preserve">  Total</v>
          </cell>
          <cell r="H41">
            <v>0.18390000000000001</v>
          </cell>
          <cell r="J41">
            <v>0.18390000000000001</v>
          </cell>
          <cell r="L41">
            <v>0</v>
          </cell>
        </row>
        <row r="42">
          <cell r="A42">
            <v>34</v>
          </cell>
        </row>
        <row r="43">
          <cell r="A43">
            <v>35</v>
          </cell>
          <cell r="D43" t="str">
            <v>Gross Margin (Excluding HLF Demand):</v>
          </cell>
        </row>
        <row r="44">
          <cell r="A44">
            <v>36</v>
          </cell>
          <cell r="D44" t="str">
            <v xml:space="preserve">  First</v>
          </cell>
          <cell r="E44">
            <v>300</v>
          </cell>
          <cell r="F44" t="str">
            <v>Mcf</v>
          </cell>
          <cell r="H44">
            <v>1.3738999999999999</v>
          </cell>
          <cell r="J44">
            <v>1.3738999999999999</v>
          </cell>
          <cell r="L44">
            <v>0</v>
          </cell>
        </row>
        <row r="45">
          <cell r="A45">
            <v>37</v>
          </cell>
          <cell r="D45" t="str">
            <v xml:space="preserve">  Next</v>
          </cell>
          <cell r="E45">
            <v>14700</v>
          </cell>
          <cell r="F45" t="str">
            <v>Mcf</v>
          </cell>
          <cell r="H45">
            <v>0.84289999999999998</v>
          </cell>
          <cell r="J45">
            <v>0.84289999999999998</v>
          </cell>
          <cell r="L45">
            <v>0</v>
          </cell>
        </row>
        <row r="46">
          <cell r="A46">
            <v>38</v>
          </cell>
          <cell r="D46" t="str">
            <v xml:space="preserve">  Over</v>
          </cell>
          <cell r="E46">
            <v>15000</v>
          </cell>
          <cell r="F46" t="str">
            <v>Mcf</v>
          </cell>
          <cell r="H46">
            <v>0.6139</v>
          </cell>
          <cell r="J46">
            <v>0.6139</v>
          </cell>
          <cell r="L46">
            <v>0</v>
          </cell>
        </row>
        <row r="47">
          <cell r="A47">
            <v>39</v>
          </cell>
        </row>
        <row r="48">
          <cell r="A48">
            <v>40</v>
          </cell>
          <cell r="D48" t="str">
            <v>HLF Demand</v>
          </cell>
        </row>
        <row r="49">
          <cell r="A49">
            <v>41</v>
          </cell>
          <cell r="D49" t="str">
            <v xml:space="preserve">  Contract Demand Factor</v>
          </cell>
          <cell r="H49">
            <v>4.5575999999999999</v>
          </cell>
          <cell r="J49">
            <v>4.5575999999999999</v>
          </cell>
          <cell r="L49">
            <v>0</v>
          </cell>
        </row>
      </sheetData>
      <sheetData sheetId="86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4 of 5</v>
          </cell>
        </row>
        <row r="3">
          <cell r="A3" t="str">
            <v>Firm Transportation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Carriage Service</v>
          </cell>
        </row>
        <row r="10">
          <cell r="A10">
            <v>2</v>
          </cell>
        </row>
        <row r="11">
          <cell r="A11">
            <v>3</v>
          </cell>
          <cell r="C11" t="str">
            <v>Firm Service (T-4)</v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300</v>
          </cell>
          <cell r="F13" t="str">
            <v>Mcf</v>
          </cell>
          <cell r="H13">
            <v>1.19</v>
          </cell>
          <cell r="J13">
            <v>1.19</v>
          </cell>
          <cell r="L13">
            <v>0</v>
          </cell>
        </row>
        <row r="14">
          <cell r="A14">
            <v>6</v>
          </cell>
          <cell r="D14" t="str">
            <v xml:space="preserve">  Next</v>
          </cell>
          <cell r="E14">
            <v>14700</v>
          </cell>
          <cell r="F14" t="str">
            <v>Mcf</v>
          </cell>
          <cell r="H14">
            <v>0.65900000000000003</v>
          </cell>
          <cell r="J14">
            <v>0.65900000000000003</v>
          </cell>
          <cell r="L14">
            <v>0</v>
          </cell>
        </row>
        <row r="15">
          <cell r="A15">
            <v>7</v>
          </cell>
          <cell r="D15" t="str">
            <v xml:space="preserve">  Over</v>
          </cell>
          <cell r="E15">
            <v>15000</v>
          </cell>
          <cell r="F15" t="str">
            <v>Mcf</v>
          </cell>
          <cell r="H15">
            <v>0.43</v>
          </cell>
          <cell r="J15">
            <v>0.43</v>
          </cell>
          <cell r="L15">
            <v>0</v>
          </cell>
        </row>
        <row r="16">
          <cell r="A16">
            <v>8</v>
          </cell>
        </row>
        <row r="17">
          <cell r="A17">
            <v>9</v>
          </cell>
          <cell r="D17" t="str">
            <v>Non-Commodity Components:</v>
          </cell>
        </row>
        <row r="18">
          <cell r="A18">
            <v>11</v>
          </cell>
          <cell r="D18" t="str">
            <v xml:space="preserve">  Take-Or-Pay</v>
          </cell>
          <cell r="H18">
            <v>0</v>
          </cell>
          <cell r="J18">
            <v>0</v>
          </cell>
          <cell r="L18">
            <v>0</v>
          </cell>
        </row>
        <row r="19">
          <cell r="A19">
            <v>13</v>
          </cell>
          <cell r="D19" t="str">
            <v xml:space="preserve">  RF (Refund Adjustment)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14</v>
          </cell>
          <cell r="D20" t="str">
            <v xml:space="preserve">  Total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15</v>
          </cell>
        </row>
        <row r="22">
          <cell r="A22">
            <v>16</v>
          </cell>
          <cell r="D22" t="str">
            <v>Gross Margin:</v>
          </cell>
        </row>
        <row r="23">
          <cell r="A23">
            <v>17</v>
          </cell>
          <cell r="D23" t="str">
            <v xml:space="preserve">  First</v>
          </cell>
          <cell r="E23">
            <v>300</v>
          </cell>
          <cell r="F23" t="str">
            <v>Mcf</v>
          </cell>
          <cell r="H23">
            <v>1.19</v>
          </cell>
          <cell r="J23">
            <v>1.19</v>
          </cell>
          <cell r="L23">
            <v>0</v>
          </cell>
        </row>
        <row r="24">
          <cell r="A24">
            <v>18</v>
          </cell>
          <cell r="D24" t="str">
            <v xml:space="preserve">  Next</v>
          </cell>
          <cell r="E24">
            <v>14700</v>
          </cell>
          <cell r="F24" t="str">
            <v>Mcf</v>
          </cell>
          <cell r="H24">
            <v>0.65900000000000003</v>
          </cell>
          <cell r="J24">
            <v>0.65900000000000003</v>
          </cell>
          <cell r="L24">
            <v>0</v>
          </cell>
        </row>
        <row r="25">
          <cell r="A25">
            <v>19</v>
          </cell>
          <cell r="D25" t="str">
            <v xml:space="preserve">  Over</v>
          </cell>
          <cell r="E25">
            <v>15000</v>
          </cell>
          <cell r="F25" t="str">
            <v>Mcf</v>
          </cell>
          <cell r="H25">
            <v>0.43</v>
          </cell>
          <cell r="J25">
            <v>0.43</v>
          </cell>
          <cell r="L25">
            <v>0</v>
          </cell>
        </row>
        <row r="26">
          <cell r="A26">
            <v>20</v>
          </cell>
        </row>
      </sheetData>
      <sheetData sheetId="87">
        <row r="1">
          <cell r="A1" t="str">
            <v xml:space="preserve"> 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5 of 5</v>
          </cell>
        </row>
        <row r="3">
          <cell r="A3" t="str">
            <v>Interruptible Transportation and Carriage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General Transporation (T-2)</v>
          </cell>
        </row>
        <row r="10">
          <cell r="A10">
            <v>2</v>
          </cell>
        </row>
        <row r="11">
          <cell r="A11">
            <v>3</v>
          </cell>
          <cell r="C11" t="str">
            <v>Interruptible Service (G-2)</v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15000</v>
          </cell>
          <cell r="F13" t="str">
            <v>Mcf</v>
          </cell>
          <cell r="H13">
            <v>0.53</v>
          </cell>
          <cell r="J13">
            <v>0.53</v>
          </cell>
          <cell r="L13">
            <v>0</v>
          </cell>
        </row>
        <row r="14">
          <cell r="A14">
            <v>6</v>
          </cell>
          <cell r="D14" t="str">
            <v xml:space="preserve">  Over</v>
          </cell>
          <cell r="E14">
            <v>15000</v>
          </cell>
          <cell r="F14" t="str">
            <v>Mcf</v>
          </cell>
          <cell r="H14">
            <v>0.35909999999999997</v>
          </cell>
          <cell r="J14">
            <v>0.35909999999999997</v>
          </cell>
          <cell r="L14">
            <v>0</v>
          </cell>
        </row>
        <row r="15">
          <cell r="A15">
            <v>7</v>
          </cell>
        </row>
        <row r="16">
          <cell r="A16">
            <v>8</v>
          </cell>
          <cell r="D16" t="str">
            <v>Non-Commodity Components:</v>
          </cell>
        </row>
        <row r="17">
          <cell r="A17">
            <v>9</v>
          </cell>
          <cell r="D17" t="str">
            <v xml:space="preserve">  Demand</v>
          </cell>
          <cell r="H17">
            <v>0.18390000000000001</v>
          </cell>
          <cell r="J17">
            <v>0.18390000000000001</v>
          </cell>
          <cell r="L17">
            <v>0</v>
          </cell>
        </row>
        <row r="18">
          <cell r="A18">
            <v>10</v>
          </cell>
          <cell r="D18" t="str">
            <v xml:space="preserve">  Take-Or-Pay</v>
          </cell>
          <cell r="H18">
            <v>0</v>
          </cell>
          <cell r="J18">
            <v>0</v>
          </cell>
          <cell r="L18">
            <v>0</v>
          </cell>
        </row>
        <row r="19">
          <cell r="A19">
            <v>11</v>
          </cell>
          <cell r="D19" t="str">
            <v xml:space="preserve">  Transition Costs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D20" t="str">
            <v xml:space="preserve">  RF (Refund Adjustment)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D21" t="str">
            <v xml:space="preserve">  Total</v>
          </cell>
          <cell r="H21">
            <v>0.18390000000000001</v>
          </cell>
          <cell r="J21">
            <v>0.18390000000000001</v>
          </cell>
          <cell r="L21">
            <v>0</v>
          </cell>
        </row>
        <row r="22">
          <cell r="A22">
            <v>14</v>
          </cell>
        </row>
        <row r="23">
          <cell r="A23">
            <v>15</v>
          </cell>
          <cell r="D23" t="str">
            <v>Gross Margin:</v>
          </cell>
        </row>
        <row r="24">
          <cell r="A24">
            <v>16</v>
          </cell>
          <cell r="D24" t="str">
            <v xml:space="preserve">  First</v>
          </cell>
          <cell r="E24">
            <v>15000</v>
          </cell>
          <cell r="F24" t="str">
            <v>Mcf</v>
          </cell>
          <cell r="H24">
            <v>0.71389999999999998</v>
          </cell>
          <cell r="J24">
            <v>0.71389999999999998</v>
          </cell>
          <cell r="L24">
            <v>0</v>
          </cell>
        </row>
        <row r="25">
          <cell r="A25">
            <v>17</v>
          </cell>
          <cell r="D25" t="str">
            <v xml:space="preserve">  Over</v>
          </cell>
          <cell r="E25">
            <v>15000</v>
          </cell>
          <cell r="F25" t="str">
            <v>Mcf</v>
          </cell>
          <cell r="H25">
            <v>0.54299999999999993</v>
          </cell>
          <cell r="J25">
            <v>0.54299999999999993</v>
          </cell>
          <cell r="L25">
            <v>0</v>
          </cell>
        </row>
        <row r="26">
          <cell r="A26">
            <v>18</v>
          </cell>
        </row>
        <row r="27">
          <cell r="A27">
            <v>19</v>
          </cell>
          <cell r="C27" t="str">
            <v>Carriage Service</v>
          </cell>
        </row>
        <row r="28">
          <cell r="A28">
            <v>20</v>
          </cell>
        </row>
        <row r="29">
          <cell r="A29">
            <v>21</v>
          </cell>
          <cell r="C29" t="str">
            <v>Carriage Service (T-3)</v>
          </cell>
        </row>
        <row r="30">
          <cell r="A30">
            <v>22</v>
          </cell>
          <cell r="D30" t="str">
            <v>Simple Margin (Base Rate per Case No. 99-070):</v>
          </cell>
        </row>
        <row r="31">
          <cell r="A31">
            <v>23</v>
          </cell>
          <cell r="D31" t="str">
            <v xml:space="preserve">  First</v>
          </cell>
          <cell r="E31">
            <v>15000</v>
          </cell>
          <cell r="F31" t="str">
            <v>Mcf</v>
          </cell>
          <cell r="H31">
            <v>0.53</v>
          </cell>
          <cell r="J31">
            <v>0.53</v>
          </cell>
          <cell r="L31">
            <v>0</v>
          </cell>
        </row>
        <row r="32">
          <cell r="A32">
            <v>24</v>
          </cell>
          <cell r="D32" t="str">
            <v xml:space="preserve">  Over</v>
          </cell>
          <cell r="E32">
            <v>15000</v>
          </cell>
          <cell r="F32" t="str">
            <v>Mcf</v>
          </cell>
          <cell r="H32">
            <v>0.35909999999999997</v>
          </cell>
          <cell r="J32">
            <v>0.35909999999999997</v>
          </cell>
          <cell r="L32">
            <v>0</v>
          </cell>
        </row>
        <row r="33">
          <cell r="A33">
            <v>25</v>
          </cell>
        </row>
        <row r="34">
          <cell r="A34">
            <v>26</v>
          </cell>
          <cell r="D34" t="str">
            <v>Non-Commodity Components:</v>
          </cell>
        </row>
        <row r="35">
          <cell r="A35">
            <v>28</v>
          </cell>
          <cell r="D35" t="str">
            <v xml:space="preserve">  Take-Or-Pay</v>
          </cell>
          <cell r="H35">
            <v>0</v>
          </cell>
          <cell r="J35">
            <v>0</v>
          </cell>
          <cell r="L35">
            <v>0</v>
          </cell>
        </row>
        <row r="36">
          <cell r="A36">
            <v>30</v>
          </cell>
          <cell r="D36" t="str">
            <v xml:space="preserve">  RF (Refund Adjustment)</v>
          </cell>
          <cell r="H36">
            <v>0</v>
          </cell>
          <cell r="J36">
            <v>0</v>
          </cell>
          <cell r="L36">
            <v>0</v>
          </cell>
        </row>
        <row r="37">
          <cell r="A37">
            <v>31</v>
          </cell>
          <cell r="D37" t="str">
            <v xml:space="preserve">  Total</v>
          </cell>
          <cell r="H37">
            <v>0</v>
          </cell>
          <cell r="J37">
            <v>0</v>
          </cell>
          <cell r="L37">
            <v>0</v>
          </cell>
        </row>
        <row r="38">
          <cell r="A38">
            <v>32</v>
          </cell>
        </row>
        <row r="39">
          <cell r="A39">
            <v>33</v>
          </cell>
          <cell r="D39" t="str">
            <v>Gross Margin:</v>
          </cell>
        </row>
        <row r="40">
          <cell r="A40">
            <v>34</v>
          </cell>
          <cell r="D40" t="str">
            <v xml:space="preserve">  First</v>
          </cell>
          <cell r="E40">
            <v>15000</v>
          </cell>
          <cell r="F40" t="str">
            <v>Mcf</v>
          </cell>
          <cell r="H40">
            <v>0.53</v>
          </cell>
          <cell r="J40">
            <v>0.53</v>
          </cell>
          <cell r="L40">
            <v>0</v>
          </cell>
        </row>
        <row r="41">
          <cell r="A41">
            <v>35</v>
          </cell>
          <cell r="D41" t="str">
            <v xml:space="preserve">  Over</v>
          </cell>
          <cell r="E41">
            <v>15000</v>
          </cell>
          <cell r="F41" t="str">
            <v>Mcf</v>
          </cell>
          <cell r="H41">
            <v>0.35909999999999997</v>
          </cell>
          <cell r="J41">
            <v>0.35909999999999997</v>
          </cell>
          <cell r="L41">
            <v>0</v>
          </cell>
        </row>
      </sheetData>
      <sheetData sheetId="88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1 of  11</v>
          </cell>
        </row>
        <row r="3">
          <cell r="A3" t="str">
            <v>Texas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0">
          <cell r="A10">
            <v>1</v>
          </cell>
          <cell r="B10" t="str">
            <v>SL to Zone 2</v>
          </cell>
        </row>
        <row r="11">
          <cell r="A11">
            <v>2</v>
          </cell>
          <cell r="B11" t="str">
            <v xml:space="preserve">  NNS Contract #</v>
          </cell>
          <cell r="C11" t="str">
            <v>N0210</v>
          </cell>
          <cell r="E11">
            <v>12617673</v>
          </cell>
        </row>
        <row r="12">
          <cell r="A12">
            <v>3</v>
          </cell>
          <cell r="B12" t="str">
            <v xml:space="preserve">   Base Rate </v>
          </cell>
          <cell r="D12">
            <v>20</v>
          </cell>
          <cell r="F12">
            <v>0.30880000000000002</v>
          </cell>
          <cell r="G12">
            <v>3896336</v>
          </cell>
          <cell r="I12">
            <v>3896336</v>
          </cell>
        </row>
        <row r="13">
          <cell r="A13">
            <v>4</v>
          </cell>
          <cell r="B13" t="str">
            <v xml:space="preserve">   GSR </v>
          </cell>
          <cell r="D13">
            <v>20</v>
          </cell>
          <cell r="F13">
            <v>0</v>
          </cell>
          <cell r="G13">
            <v>0</v>
          </cell>
          <cell r="K13">
            <v>0</v>
          </cell>
        </row>
        <row r="14">
          <cell r="A14">
            <v>5</v>
          </cell>
          <cell r="B14" t="str">
            <v xml:space="preserve">   TCA Adjustment</v>
          </cell>
          <cell r="D14">
            <v>20</v>
          </cell>
          <cell r="F14">
            <v>0</v>
          </cell>
          <cell r="G14">
            <v>0</v>
          </cell>
          <cell r="I14">
            <v>0</v>
          </cell>
        </row>
        <row r="15">
          <cell r="A15">
            <v>6</v>
          </cell>
          <cell r="B15" t="str">
            <v xml:space="preserve">   Unrec TCA Surch</v>
          </cell>
          <cell r="D15">
            <v>20</v>
          </cell>
          <cell r="F15">
            <v>0</v>
          </cell>
          <cell r="G15">
            <v>0</v>
          </cell>
          <cell r="I15">
            <v>0</v>
          </cell>
        </row>
        <row r="16">
          <cell r="A16">
            <v>7</v>
          </cell>
          <cell r="B16" t="str">
            <v xml:space="preserve">   ISS Credit</v>
          </cell>
          <cell r="D16">
            <v>20</v>
          </cell>
          <cell r="F16">
            <v>0</v>
          </cell>
          <cell r="G16">
            <v>0</v>
          </cell>
          <cell r="I16">
            <v>0</v>
          </cell>
        </row>
        <row r="17">
          <cell r="A17">
            <v>8</v>
          </cell>
          <cell r="B17" t="str">
            <v xml:space="preserve">   Misc Rev Cr Adj</v>
          </cell>
          <cell r="D17">
            <v>20</v>
          </cell>
          <cell r="F17">
            <v>0</v>
          </cell>
          <cell r="G17">
            <v>0</v>
          </cell>
          <cell r="I17">
            <v>0</v>
          </cell>
        </row>
        <row r="18">
          <cell r="A18">
            <v>9</v>
          </cell>
          <cell r="B18" t="str">
            <v xml:space="preserve">   GRI </v>
          </cell>
          <cell r="D18">
            <v>20</v>
          </cell>
          <cell r="F18">
            <v>0</v>
          </cell>
          <cell r="G18">
            <v>0</v>
          </cell>
          <cell r="I18">
            <v>0</v>
          </cell>
        </row>
        <row r="19">
          <cell r="A19">
            <v>6</v>
          </cell>
        </row>
        <row r="20">
          <cell r="A20">
            <v>7</v>
          </cell>
          <cell r="B20" t="str">
            <v>Total SL to Zone 2</v>
          </cell>
          <cell r="E20">
            <v>12617673</v>
          </cell>
          <cell r="G20">
            <v>3896336</v>
          </cell>
          <cell r="I20">
            <v>3896336</v>
          </cell>
          <cell r="K20">
            <v>0</v>
          </cell>
        </row>
        <row r="21">
          <cell r="A21">
            <v>8</v>
          </cell>
        </row>
        <row r="22">
          <cell r="A22">
            <v>9</v>
          </cell>
          <cell r="B22" t="str">
            <v>SL to Zone 3</v>
          </cell>
        </row>
        <row r="23">
          <cell r="A23">
            <v>10</v>
          </cell>
          <cell r="B23" t="str">
            <v xml:space="preserve">  NNS Contract #</v>
          </cell>
          <cell r="C23" t="str">
            <v>N0340</v>
          </cell>
          <cell r="E23">
            <v>27480375</v>
          </cell>
        </row>
        <row r="24">
          <cell r="A24">
            <v>11</v>
          </cell>
          <cell r="B24" t="str">
            <v xml:space="preserve">   Base Rate</v>
          </cell>
          <cell r="D24">
            <v>20</v>
          </cell>
          <cell r="F24">
            <v>0.3543</v>
          </cell>
          <cell r="G24">
            <v>9736297</v>
          </cell>
          <cell r="I24">
            <v>9736297</v>
          </cell>
        </row>
        <row r="25">
          <cell r="A25">
            <v>12</v>
          </cell>
          <cell r="B25" t="str">
            <v xml:space="preserve">   GSR</v>
          </cell>
          <cell r="D25">
            <v>20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13</v>
          </cell>
          <cell r="B26" t="str">
            <v xml:space="preserve">   TCA Adjustment</v>
          </cell>
          <cell r="D26">
            <v>20</v>
          </cell>
          <cell r="F26">
            <v>0</v>
          </cell>
          <cell r="G26">
            <v>0</v>
          </cell>
          <cell r="I26">
            <v>0</v>
          </cell>
        </row>
        <row r="27">
          <cell r="A27">
            <v>14</v>
          </cell>
          <cell r="B27" t="str">
            <v xml:space="preserve">   Unrec TCA Surch</v>
          </cell>
          <cell r="D27">
            <v>20</v>
          </cell>
          <cell r="F27">
            <v>0</v>
          </cell>
          <cell r="G27">
            <v>0</v>
          </cell>
          <cell r="I27">
            <v>0</v>
          </cell>
        </row>
        <row r="28">
          <cell r="A28">
            <v>15</v>
          </cell>
          <cell r="B28" t="str">
            <v xml:space="preserve">   ISS Credit</v>
          </cell>
          <cell r="D28">
            <v>20</v>
          </cell>
          <cell r="F28">
            <v>0</v>
          </cell>
          <cell r="G28">
            <v>0</v>
          </cell>
          <cell r="I28">
            <v>0</v>
          </cell>
        </row>
        <row r="29">
          <cell r="A29">
            <v>16</v>
          </cell>
          <cell r="B29" t="str">
            <v xml:space="preserve">   Misc Rev Cr Adj</v>
          </cell>
          <cell r="D29">
            <v>20</v>
          </cell>
          <cell r="F29">
            <v>0</v>
          </cell>
          <cell r="G29">
            <v>0</v>
          </cell>
          <cell r="I29">
            <v>0</v>
          </cell>
        </row>
        <row r="30">
          <cell r="A30">
            <v>17</v>
          </cell>
          <cell r="B30" t="str">
            <v xml:space="preserve">   GRI</v>
          </cell>
          <cell r="D30">
            <v>20</v>
          </cell>
          <cell r="F30">
            <v>0</v>
          </cell>
          <cell r="G30">
            <v>0</v>
          </cell>
          <cell r="I30">
            <v>0</v>
          </cell>
        </row>
        <row r="31">
          <cell r="A31">
            <v>18</v>
          </cell>
        </row>
        <row r="32">
          <cell r="A32">
            <v>19</v>
          </cell>
          <cell r="B32" t="str">
            <v xml:space="preserve">  FT Contract #</v>
          </cell>
          <cell r="C32" t="str">
            <v>3355</v>
          </cell>
          <cell r="E32">
            <v>3130605</v>
          </cell>
        </row>
        <row r="33">
          <cell r="A33">
            <v>20</v>
          </cell>
          <cell r="B33" t="str">
            <v xml:space="preserve">   Base Rate</v>
          </cell>
          <cell r="C33" t="str">
            <v>(Capacity Released)</v>
          </cell>
          <cell r="D33">
            <v>24</v>
          </cell>
          <cell r="F33">
            <v>0.24940000000000001</v>
          </cell>
          <cell r="G33">
            <v>780773</v>
          </cell>
          <cell r="I33">
            <v>780773</v>
          </cell>
        </row>
        <row r="34">
          <cell r="A34">
            <v>21</v>
          </cell>
          <cell r="B34" t="str">
            <v xml:space="preserve">   GSR</v>
          </cell>
          <cell r="D34">
            <v>24</v>
          </cell>
          <cell r="F34">
            <v>0</v>
          </cell>
          <cell r="G34">
            <v>0</v>
          </cell>
          <cell r="K34">
            <v>0</v>
          </cell>
        </row>
        <row r="35">
          <cell r="A35">
            <v>22</v>
          </cell>
          <cell r="B35" t="str">
            <v xml:space="preserve">   TCA Adjustment</v>
          </cell>
          <cell r="D35">
            <v>24</v>
          </cell>
          <cell r="F35">
            <v>0</v>
          </cell>
          <cell r="G35">
            <v>0</v>
          </cell>
          <cell r="I35">
            <v>0</v>
          </cell>
        </row>
        <row r="36">
          <cell r="A36">
            <v>23</v>
          </cell>
          <cell r="B36" t="str">
            <v xml:space="preserve">   Unrec TCA Surch</v>
          </cell>
          <cell r="D36">
            <v>24</v>
          </cell>
          <cell r="F36">
            <v>0</v>
          </cell>
          <cell r="G36">
            <v>0</v>
          </cell>
          <cell r="I36">
            <v>0</v>
          </cell>
        </row>
        <row r="37">
          <cell r="A37">
            <v>24</v>
          </cell>
          <cell r="B37" t="str">
            <v xml:space="preserve">   ISS Credit</v>
          </cell>
          <cell r="D37">
            <v>24</v>
          </cell>
          <cell r="F37">
            <v>0</v>
          </cell>
          <cell r="G37">
            <v>0</v>
          </cell>
          <cell r="I37">
            <v>0</v>
          </cell>
        </row>
        <row r="38">
          <cell r="A38">
            <v>25</v>
          </cell>
          <cell r="B38" t="str">
            <v xml:space="preserve">   Misc Rev Cr Adj</v>
          </cell>
          <cell r="D38">
            <v>24</v>
          </cell>
          <cell r="F38">
            <v>0</v>
          </cell>
          <cell r="G38">
            <v>0</v>
          </cell>
          <cell r="I38">
            <v>0</v>
          </cell>
        </row>
        <row r="39">
          <cell r="A39">
            <v>26</v>
          </cell>
          <cell r="B39" t="str">
            <v xml:space="preserve">   GRI</v>
          </cell>
          <cell r="D39">
            <v>24</v>
          </cell>
          <cell r="F39">
            <v>0</v>
          </cell>
          <cell r="G39">
            <v>0</v>
          </cell>
          <cell r="I39">
            <v>0</v>
          </cell>
        </row>
        <row r="40">
          <cell r="A40">
            <v>27</v>
          </cell>
        </row>
        <row r="41">
          <cell r="A41">
            <v>28</v>
          </cell>
        </row>
        <row r="42">
          <cell r="A42">
            <v>29</v>
          </cell>
          <cell r="B42" t="str">
            <v>Total SL to Zone 3</v>
          </cell>
          <cell r="E42">
            <v>30610980</v>
          </cell>
          <cell r="G42">
            <v>10517070</v>
          </cell>
          <cell r="I42">
            <v>10517070</v>
          </cell>
          <cell r="K42">
            <v>0</v>
          </cell>
        </row>
        <row r="43">
          <cell r="A43">
            <v>30</v>
          </cell>
        </row>
        <row r="44">
          <cell r="A44">
            <v>31</v>
          </cell>
        </row>
        <row r="45">
          <cell r="A45">
            <v>32</v>
          </cell>
        </row>
        <row r="46">
          <cell r="A46">
            <v>33</v>
          </cell>
        </row>
        <row r="47">
          <cell r="A47">
            <v>34</v>
          </cell>
        </row>
        <row r="48">
          <cell r="A48">
            <v>35</v>
          </cell>
        </row>
        <row r="49">
          <cell r="A49">
            <v>36</v>
          </cell>
        </row>
        <row r="50">
          <cell r="A50">
            <v>37</v>
          </cell>
        </row>
        <row r="51">
          <cell r="A51">
            <v>38</v>
          </cell>
        </row>
        <row r="52">
          <cell r="A52">
            <v>39</v>
          </cell>
        </row>
        <row r="53">
          <cell r="A53">
            <v>40</v>
          </cell>
        </row>
      </sheetData>
      <sheetData sheetId="89"/>
      <sheetData sheetId="90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3 of 11</v>
          </cell>
        </row>
        <row r="3">
          <cell r="A3" t="str">
            <v>Tennessee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1">
          <cell r="A11">
            <v>1</v>
          </cell>
          <cell r="B11" t="str">
            <v>0 to Zone 2</v>
          </cell>
        </row>
        <row r="12">
          <cell r="A12">
            <v>2</v>
          </cell>
          <cell r="B12" t="str">
            <v xml:space="preserve">  FT-G  Contract #</v>
          </cell>
          <cell r="C12" t="str">
            <v>2546.1</v>
          </cell>
          <cell r="E12">
            <v>12844</v>
          </cell>
          <cell r="F12">
            <v>9.06</v>
          </cell>
        </row>
        <row r="13">
          <cell r="A13">
            <v>3</v>
          </cell>
          <cell r="B13" t="str">
            <v xml:space="preserve">   Base Rate</v>
          </cell>
          <cell r="D13" t="str">
            <v>23B</v>
          </cell>
          <cell r="F13">
            <v>9.06</v>
          </cell>
          <cell r="G13">
            <v>116367</v>
          </cell>
          <cell r="I13">
            <v>116367</v>
          </cell>
        </row>
        <row r="14">
          <cell r="A14">
            <v>4</v>
          </cell>
          <cell r="B14" t="str">
            <v xml:space="preserve">   Settlement Surcharge</v>
          </cell>
          <cell r="D14" t="str">
            <v>23B</v>
          </cell>
          <cell r="F14">
            <v>0</v>
          </cell>
          <cell r="G14">
            <v>0</v>
          </cell>
          <cell r="K14">
            <v>0</v>
          </cell>
        </row>
        <row r="15">
          <cell r="A15">
            <v>5</v>
          </cell>
          <cell r="B15" t="str">
            <v xml:space="preserve">   PCB Adjustment</v>
          </cell>
          <cell r="D15" t="str">
            <v>23B</v>
          </cell>
          <cell r="F15">
            <v>0</v>
          </cell>
          <cell r="G15">
            <v>0</v>
          </cell>
          <cell r="K15">
            <v>0</v>
          </cell>
        </row>
        <row r="16">
          <cell r="A16">
            <v>6</v>
          </cell>
        </row>
        <row r="17">
          <cell r="A17">
            <v>7</v>
          </cell>
          <cell r="B17" t="str">
            <v xml:space="preserve">  FT-G  Contract #</v>
          </cell>
          <cell r="C17" t="str">
            <v>2548.1</v>
          </cell>
          <cell r="E17">
            <v>4363</v>
          </cell>
          <cell r="F17">
            <v>9.06</v>
          </cell>
        </row>
        <row r="18">
          <cell r="A18">
            <v>8</v>
          </cell>
          <cell r="B18" t="str">
            <v xml:space="preserve">   Base Rate</v>
          </cell>
          <cell r="D18" t="str">
            <v>23B</v>
          </cell>
          <cell r="F18">
            <v>9.06</v>
          </cell>
          <cell r="G18">
            <v>39529</v>
          </cell>
          <cell r="I18">
            <v>39529</v>
          </cell>
        </row>
        <row r="19">
          <cell r="A19">
            <v>9</v>
          </cell>
          <cell r="B19" t="str">
            <v xml:space="preserve">   Settlement Surcharge</v>
          </cell>
          <cell r="D19" t="str">
            <v>23B</v>
          </cell>
          <cell r="F19">
            <v>0</v>
          </cell>
          <cell r="G19">
            <v>0</v>
          </cell>
          <cell r="K19">
            <v>0</v>
          </cell>
        </row>
        <row r="20">
          <cell r="A20">
            <v>10</v>
          </cell>
          <cell r="B20" t="str">
            <v xml:space="preserve">   PCB Adjustment</v>
          </cell>
          <cell r="D20" t="str">
            <v>23B</v>
          </cell>
          <cell r="F20">
            <v>0</v>
          </cell>
          <cell r="G20">
            <v>0</v>
          </cell>
          <cell r="K20">
            <v>0</v>
          </cell>
        </row>
        <row r="21">
          <cell r="A21">
            <v>11</v>
          </cell>
        </row>
        <row r="22">
          <cell r="A22">
            <v>12</v>
          </cell>
          <cell r="B22" t="str">
            <v xml:space="preserve">  FT-G  Contract #</v>
          </cell>
          <cell r="C22" t="str">
            <v>2550.1</v>
          </cell>
          <cell r="E22">
            <v>5739</v>
          </cell>
          <cell r="F22">
            <v>9.06</v>
          </cell>
        </row>
        <row r="23">
          <cell r="A23">
            <v>13</v>
          </cell>
          <cell r="B23" t="str">
            <v xml:space="preserve">   Base Rate</v>
          </cell>
          <cell r="D23" t="str">
            <v>23B</v>
          </cell>
          <cell r="F23">
            <v>9.06</v>
          </cell>
          <cell r="G23">
            <v>51995</v>
          </cell>
          <cell r="I23">
            <v>51995</v>
          </cell>
        </row>
        <row r="24">
          <cell r="A24">
            <v>14</v>
          </cell>
          <cell r="B24" t="str">
            <v xml:space="preserve">   Settlement Surcharge</v>
          </cell>
          <cell r="D24" t="str">
            <v>23B</v>
          </cell>
          <cell r="F24">
            <v>0</v>
          </cell>
          <cell r="G24">
            <v>0</v>
          </cell>
          <cell r="K24">
            <v>0</v>
          </cell>
        </row>
        <row r="25">
          <cell r="A25">
            <v>15</v>
          </cell>
          <cell r="B25" t="str">
            <v xml:space="preserve">   PCB Adjustment</v>
          </cell>
          <cell r="D25" t="str">
            <v>23B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16</v>
          </cell>
        </row>
        <row r="27">
          <cell r="A27">
            <v>17</v>
          </cell>
          <cell r="B27" t="str">
            <v xml:space="preserve">  FT-G  Contract #</v>
          </cell>
          <cell r="C27" t="str">
            <v>2551.1</v>
          </cell>
          <cell r="E27">
            <v>4447</v>
          </cell>
          <cell r="F27">
            <v>9.06</v>
          </cell>
        </row>
        <row r="28">
          <cell r="A28">
            <v>18</v>
          </cell>
          <cell r="B28" t="str">
            <v xml:space="preserve">   Base Rate</v>
          </cell>
          <cell r="D28" t="str">
            <v>23B</v>
          </cell>
          <cell r="F28">
            <v>9.06</v>
          </cell>
          <cell r="G28">
            <v>40290</v>
          </cell>
          <cell r="I28">
            <v>40290</v>
          </cell>
        </row>
        <row r="29">
          <cell r="A29">
            <v>19</v>
          </cell>
          <cell r="B29" t="str">
            <v xml:space="preserve">   Settlement Surcharge</v>
          </cell>
          <cell r="D29" t="str">
            <v>23B</v>
          </cell>
          <cell r="F29">
            <v>0</v>
          </cell>
          <cell r="G29">
            <v>0</v>
          </cell>
          <cell r="K29">
            <v>0</v>
          </cell>
        </row>
        <row r="30">
          <cell r="A30">
            <v>20</v>
          </cell>
          <cell r="B30" t="str">
            <v xml:space="preserve">   PCB Adjustment</v>
          </cell>
          <cell r="D30" t="str">
            <v>23B</v>
          </cell>
          <cell r="F30">
            <v>0</v>
          </cell>
          <cell r="G30">
            <v>0</v>
          </cell>
          <cell r="K30">
            <v>0</v>
          </cell>
        </row>
        <row r="31">
          <cell r="A31">
            <v>21</v>
          </cell>
        </row>
        <row r="32">
          <cell r="A32">
            <v>22</v>
          </cell>
        </row>
        <row r="33">
          <cell r="A33">
            <v>23</v>
          </cell>
          <cell r="B33" t="str">
            <v>Total Zone 0 to 2</v>
          </cell>
          <cell r="E33">
            <v>27393</v>
          </cell>
          <cell r="G33">
            <v>248181</v>
          </cell>
          <cell r="I33">
            <v>248181</v>
          </cell>
          <cell r="K33">
            <v>0</v>
          </cell>
        </row>
        <row r="34">
          <cell r="A34">
            <v>24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</row>
      </sheetData>
      <sheetData sheetId="91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4 of  11</v>
          </cell>
        </row>
        <row r="3">
          <cell r="A3" t="str">
            <v>Tennessee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1">
          <cell r="A11">
            <v>1</v>
          </cell>
          <cell r="B11" t="str">
            <v>1 to Zone 2</v>
          </cell>
        </row>
        <row r="12">
          <cell r="A12">
            <v>2</v>
          </cell>
          <cell r="B12" t="str">
            <v xml:space="preserve">  FT-G  Contract #</v>
          </cell>
          <cell r="C12" t="str">
            <v>2546</v>
          </cell>
          <cell r="E12">
            <v>114156</v>
          </cell>
          <cell r="F12">
            <v>7.62</v>
          </cell>
        </row>
        <row r="13">
          <cell r="A13">
            <v>3</v>
          </cell>
          <cell r="B13" t="str">
            <v xml:space="preserve">   Base Rate</v>
          </cell>
          <cell r="D13" t="str">
            <v>23B</v>
          </cell>
          <cell r="F13">
            <v>7.62</v>
          </cell>
          <cell r="G13">
            <v>869869</v>
          </cell>
          <cell r="I13">
            <v>869869</v>
          </cell>
        </row>
        <row r="14">
          <cell r="A14">
            <v>4</v>
          </cell>
          <cell r="B14" t="str">
            <v xml:space="preserve">   Settlement Surcharge</v>
          </cell>
          <cell r="D14" t="str">
            <v>23B</v>
          </cell>
          <cell r="F14">
            <v>0</v>
          </cell>
          <cell r="G14">
            <v>0</v>
          </cell>
          <cell r="K14">
            <v>0</v>
          </cell>
        </row>
        <row r="15">
          <cell r="A15">
            <v>5</v>
          </cell>
          <cell r="B15" t="str">
            <v xml:space="preserve">   PCB Adjustment</v>
          </cell>
          <cell r="D15" t="str">
            <v>23B</v>
          </cell>
          <cell r="F15">
            <v>0</v>
          </cell>
          <cell r="G15">
            <v>0</v>
          </cell>
          <cell r="K15">
            <v>0</v>
          </cell>
        </row>
        <row r="16">
          <cell r="A16">
            <v>6</v>
          </cell>
        </row>
        <row r="17">
          <cell r="A17">
            <v>7</v>
          </cell>
          <cell r="B17" t="str">
            <v xml:space="preserve">  FT-G  Contract #</v>
          </cell>
          <cell r="C17" t="str">
            <v>2548</v>
          </cell>
          <cell r="E17">
            <v>44997</v>
          </cell>
          <cell r="F17">
            <v>7.62</v>
          </cell>
        </row>
        <row r="18">
          <cell r="A18">
            <v>8</v>
          </cell>
          <cell r="B18" t="str">
            <v xml:space="preserve">   Base Rate</v>
          </cell>
          <cell r="D18" t="str">
            <v>23B</v>
          </cell>
          <cell r="F18">
            <v>7.62</v>
          </cell>
          <cell r="G18">
            <v>342877</v>
          </cell>
          <cell r="I18">
            <v>342877</v>
          </cell>
        </row>
        <row r="19">
          <cell r="A19">
            <v>9</v>
          </cell>
          <cell r="B19" t="str">
            <v xml:space="preserve">   Settlement Surcharge</v>
          </cell>
          <cell r="D19" t="str">
            <v>23B</v>
          </cell>
          <cell r="F19">
            <v>0</v>
          </cell>
          <cell r="G19">
            <v>0</v>
          </cell>
          <cell r="K19">
            <v>0</v>
          </cell>
        </row>
        <row r="20">
          <cell r="A20">
            <v>10</v>
          </cell>
          <cell r="B20" t="str">
            <v xml:space="preserve">   PCB Adjustment</v>
          </cell>
          <cell r="D20" t="str">
            <v>23B</v>
          </cell>
          <cell r="F20">
            <v>0</v>
          </cell>
          <cell r="G20">
            <v>0</v>
          </cell>
          <cell r="K20">
            <v>0</v>
          </cell>
        </row>
        <row r="21">
          <cell r="A21">
            <v>11</v>
          </cell>
        </row>
        <row r="22">
          <cell r="A22">
            <v>12</v>
          </cell>
          <cell r="B22" t="str">
            <v xml:space="preserve">  FT-G  Contract #</v>
          </cell>
          <cell r="C22" t="str">
            <v>2550</v>
          </cell>
          <cell r="E22">
            <v>59741</v>
          </cell>
          <cell r="F22">
            <v>7.62</v>
          </cell>
        </row>
        <row r="23">
          <cell r="A23">
            <v>13</v>
          </cell>
          <cell r="B23" t="str">
            <v xml:space="preserve">   Base Rate</v>
          </cell>
          <cell r="D23" t="str">
            <v>23B</v>
          </cell>
          <cell r="F23">
            <v>7.62</v>
          </cell>
          <cell r="G23">
            <v>455226</v>
          </cell>
          <cell r="I23">
            <v>455226</v>
          </cell>
        </row>
        <row r="24">
          <cell r="A24">
            <v>14</v>
          </cell>
          <cell r="B24" t="str">
            <v xml:space="preserve">   Settlement Surcharge</v>
          </cell>
          <cell r="D24" t="str">
            <v>23B</v>
          </cell>
          <cell r="F24">
            <v>0</v>
          </cell>
          <cell r="G24">
            <v>0</v>
          </cell>
          <cell r="K24">
            <v>0</v>
          </cell>
        </row>
        <row r="25">
          <cell r="A25">
            <v>15</v>
          </cell>
          <cell r="B25" t="str">
            <v xml:space="preserve">   PCB Adjustment</v>
          </cell>
          <cell r="D25" t="str">
            <v>23B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16</v>
          </cell>
        </row>
        <row r="27">
          <cell r="A27">
            <v>17</v>
          </cell>
          <cell r="B27" t="str">
            <v xml:space="preserve">  FT-G  Contract #</v>
          </cell>
          <cell r="C27" t="str">
            <v>2551</v>
          </cell>
          <cell r="E27">
            <v>45058</v>
          </cell>
          <cell r="F27">
            <v>7.62</v>
          </cell>
        </row>
        <row r="28">
          <cell r="A28">
            <v>18</v>
          </cell>
          <cell r="B28" t="str">
            <v xml:space="preserve">   Base Rate</v>
          </cell>
          <cell r="D28" t="str">
            <v>23B</v>
          </cell>
          <cell r="F28">
            <v>7.62</v>
          </cell>
          <cell r="G28">
            <v>343342</v>
          </cell>
          <cell r="I28">
            <v>343342</v>
          </cell>
        </row>
        <row r="29">
          <cell r="A29">
            <v>19</v>
          </cell>
          <cell r="B29" t="str">
            <v xml:space="preserve">   Settlement Surcharge</v>
          </cell>
          <cell r="D29" t="str">
            <v>23B</v>
          </cell>
          <cell r="F29">
            <v>0</v>
          </cell>
          <cell r="G29">
            <v>0</v>
          </cell>
          <cell r="K29">
            <v>0</v>
          </cell>
        </row>
        <row r="30">
          <cell r="A30">
            <v>20</v>
          </cell>
          <cell r="B30" t="str">
            <v xml:space="preserve">   PCB Adjustment</v>
          </cell>
          <cell r="D30" t="str">
            <v>23B</v>
          </cell>
          <cell r="F30">
            <v>0</v>
          </cell>
          <cell r="G30">
            <v>0</v>
          </cell>
          <cell r="K30">
            <v>0</v>
          </cell>
        </row>
        <row r="31">
          <cell r="A31">
            <v>21</v>
          </cell>
        </row>
        <row r="32">
          <cell r="A32">
            <v>22</v>
          </cell>
          <cell r="B32" t="str">
            <v>Total Zone 1 to 2</v>
          </cell>
          <cell r="E32">
            <v>263952</v>
          </cell>
          <cell r="G32">
            <v>2011314</v>
          </cell>
          <cell r="I32">
            <v>2011314</v>
          </cell>
          <cell r="K32">
            <v>0</v>
          </cell>
        </row>
        <row r="33">
          <cell r="A33">
            <v>23</v>
          </cell>
        </row>
        <row r="34">
          <cell r="A34">
            <v>24</v>
          </cell>
          <cell r="B34" t="str">
            <v>Total Zone 0 to 2</v>
          </cell>
          <cell r="E34">
            <v>27393</v>
          </cell>
          <cell r="G34">
            <v>248181</v>
          </cell>
          <cell r="I34">
            <v>248181</v>
          </cell>
          <cell r="K34">
            <v>0</v>
          </cell>
        </row>
        <row r="35">
          <cell r="A35">
            <v>25</v>
          </cell>
        </row>
        <row r="36">
          <cell r="A36">
            <v>26</v>
          </cell>
          <cell r="B36" t="str">
            <v>Total Zone 1 to 2 and Zone 0 to 2</v>
          </cell>
          <cell r="E36">
            <v>291345</v>
          </cell>
          <cell r="G36">
            <v>2259495</v>
          </cell>
          <cell r="I36">
            <v>2259495</v>
          </cell>
          <cell r="K36">
            <v>0</v>
          </cell>
        </row>
        <row r="37">
          <cell r="A37">
            <v>27</v>
          </cell>
        </row>
        <row r="38">
          <cell r="A38">
            <v>28</v>
          </cell>
          <cell r="B38" t="str">
            <v>Gas Storage</v>
          </cell>
        </row>
        <row r="39">
          <cell r="A39">
            <v>29</v>
          </cell>
          <cell r="B39" t="str">
            <v xml:space="preserve">  Production Area:</v>
          </cell>
        </row>
        <row r="40">
          <cell r="A40">
            <v>30</v>
          </cell>
          <cell r="B40" t="str">
            <v xml:space="preserve">    Demand</v>
          </cell>
          <cell r="C40" t="str">
            <v>(need table, Poole will</v>
          </cell>
          <cell r="D40">
            <v>27</v>
          </cell>
          <cell r="E40">
            <v>34968</v>
          </cell>
          <cell r="F40">
            <v>2.02</v>
          </cell>
          <cell r="G40">
            <v>70635</v>
          </cell>
          <cell r="I40">
            <v>70635</v>
          </cell>
        </row>
        <row r="41">
          <cell r="A41">
            <v>31</v>
          </cell>
          <cell r="B41" t="str">
            <v xml:space="preserve">    Space Charge</v>
          </cell>
          <cell r="C41" t="str">
            <v>provide numbers)</v>
          </cell>
          <cell r="D41">
            <v>27</v>
          </cell>
          <cell r="E41">
            <v>4916148</v>
          </cell>
          <cell r="F41">
            <v>2.4799999999999999E-2</v>
          </cell>
          <cell r="G41">
            <v>121920</v>
          </cell>
          <cell r="I41">
            <v>121920</v>
          </cell>
        </row>
        <row r="42">
          <cell r="A42">
            <v>32</v>
          </cell>
          <cell r="B42" t="str">
            <v xml:space="preserve">  Market Area:</v>
          </cell>
        </row>
        <row r="43">
          <cell r="A43">
            <v>33</v>
          </cell>
          <cell r="B43" t="str">
            <v xml:space="preserve">    Demand</v>
          </cell>
          <cell r="D43">
            <v>27</v>
          </cell>
          <cell r="E43">
            <v>237408</v>
          </cell>
          <cell r="F43">
            <v>1.1499999999999999</v>
          </cell>
          <cell r="G43">
            <v>273019</v>
          </cell>
          <cell r="I43">
            <v>273019</v>
          </cell>
        </row>
        <row r="44">
          <cell r="A44">
            <v>34</v>
          </cell>
          <cell r="B44" t="str">
            <v xml:space="preserve">    Space Charge</v>
          </cell>
          <cell r="D44">
            <v>27</v>
          </cell>
          <cell r="E44">
            <v>10846308</v>
          </cell>
          <cell r="F44">
            <v>1.8499999999999999E-2</v>
          </cell>
          <cell r="G44">
            <v>200657</v>
          </cell>
          <cell r="I44">
            <v>200657</v>
          </cell>
        </row>
        <row r="45">
          <cell r="A45">
            <v>35</v>
          </cell>
          <cell r="B45" t="str">
            <v xml:space="preserve">  Total Storage</v>
          </cell>
          <cell r="G45">
            <v>666231</v>
          </cell>
          <cell r="I45">
            <v>666231</v>
          </cell>
        </row>
        <row r="46">
          <cell r="A46">
            <v>36</v>
          </cell>
        </row>
        <row r="47">
          <cell r="A47">
            <v>37</v>
          </cell>
          <cell r="B47" t="str">
            <v>Vendor Reservation Fees (Fixed)</v>
          </cell>
          <cell r="G47">
            <v>0</v>
          </cell>
          <cell r="I47">
            <v>0</v>
          </cell>
        </row>
        <row r="48">
          <cell r="A48">
            <v>38</v>
          </cell>
        </row>
        <row r="49">
          <cell r="A49">
            <v>39</v>
          </cell>
          <cell r="B49" t="str">
            <v>TOP &amp; Direct Billed Transition costs</v>
          </cell>
          <cell r="G49">
            <v>0</v>
          </cell>
          <cell r="I49">
            <v>0</v>
          </cell>
          <cell r="K49">
            <v>0</v>
          </cell>
        </row>
        <row r="50">
          <cell r="A50">
            <v>40</v>
          </cell>
        </row>
        <row r="51">
          <cell r="A51">
            <v>41</v>
          </cell>
          <cell r="B51" t="str">
            <v>Total Tennessee Gas Area FT-G Non-Commodity</v>
          </cell>
          <cell r="G51">
            <v>2925726</v>
          </cell>
          <cell r="I51">
            <v>2925726</v>
          </cell>
          <cell r="K51">
            <v>0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  <sheetData sheetId="92">
        <row r="1">
          <cell r="A1" t="str">
            <v>Atmos Energy Corporation</v>
          </cell>
          <cell r="I1" t="str">
            <v>Exhibit B</v>
          </cell>
        </row>
        <row r="2">
          <cell r="A2" t="str">
            <v>Expected Gas Cost - Commodity</v>
          </cell>
          <cell r="I2" t="str">
            <v>Page 5 of 11</v>
          </cell>
        </row>
        <row r="3">
          <cell r="A3" t="str">
            <v>Purchases in Texas Gas Service Area</v>
          </cell>
        </row>
        <row r="5">
          <cell r="F5" t="str">
            <v>(1)</v>
          </cell>
          <cell r="G5" t="str">
            <v>(2)</v>
          </cell>
          <cell r="H5" t="str">
            <v>(3)</v>
          </cell>
          <cell r="I5" t="str">
            <v>(4)</v>
          </cell>
        </row>
        <row r="7">
          <cell r="A7" t="str">
            <v>Line</v>
          </cell>
          <cell r="D7" t="str">
            <v>Tariff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F8" t="str">
            <v>Purchases</v>
          </cell>
          <cell r="H8" t="str">
            <v>Rate</v>
          </cell>
          <cell r="I8" t="str">
            <v>Total</v>
          </cell>
        </row>
        <row r="9">
          <cell r="F9" t="str">
            <v>Mcf</v>
          </cell>
          <cell r="G9" t="str">
            <v>MMbtu</v>
          </cell>
          <cell r="H9" t="str">
            <v>$/MMbtu</v>
          </cell>
          <cell r="I9" t="str">
            <v>$</v>
          </cell>
        </row>
        <row r="11">
          <cell r="A11" t="str">
            <v>1</v>
          </cell>
          <cell r="B11" t="str">
            <v xml:space="preserve"> No Notice Service</v>
          </cell>
          <cell r="G11">
            <v>0</v>
          </cell>
        </row>
        <row r="12">
          <cell r="A12" t="str">
            <v>2</v>
          </cell>
          <cell r="B12" t="str">
            <v xml:space="preserve">  Indexed Gas Cost (Texas Gas Payback)</v>
          </cell>
          <cell r="H12">
            <v>7.7009999999999996</v>
          </cell>
          <cell r="I12">
            <v>0</v>
          </cell>
        </row>
        <row r="13">
          <cell r="A13" t="str">
            <v>3</v>
          </cell>
          <cell r="B13" t="str">
            <v xml:space="preserve">  Commodity</v>
          </cell>
          <cell r="D13">
            <v>20</v>
          </cell>
          <cell r="H13">
            <v>5.0599999999999999E-2</v>
          </cell>
          <cell r="I13">
            <v>0</v>
          </cell>
        </row>
        <row r="14">
          <cell r="A14" t="str">
            <v>4</v>
          </cell>
          <cell r="B14" t="str">
            <v xml:space="preserve">  Fuel and Loss Retention @</v>
          </cell>
          <cell r="D14">
            <v>36</v>
          </cell>
          <cell r="E14">
            <v>3.1699999999999999E-2</v>
          </cell>
          <cell r="H14">
            <v>0.25209999999999999</v>
          </cell>
          <cell r="I14">
            <v>0</v>
          </cell>
        </row>
        <row r="15">
          <cell r="A15" t="str">
            <v>5</v>
          </cell>
          <cell r="H15">
            <v>8.0037000000000003</v>
          </cell>
          <cell r="I15">
            <v>0</v>
          </cell>
        </row>
        <row r="16">
          <cell r="A16" t="str">
            <v>6</v>
          </cell>
        </row>
        <row r="17">
          <cell r="A17" t="str">
            <v>7</v>
          </cell>
          <cell r="B17" t="str">
            <v xml:space="preserve"> Firm Transportation</v>
          </cell>
          <cell r="G17">
            <v>91000</v>
          </cell>
        </row>
        <row r="18">
          <cell r="A18" t="str">
            <v>8</v>
          </cell>
          <cell r="B18" t="str">
            <v xml:space="preserve">  Indexed Gas Cost</v>
          </cell>
          <cell r="H18">
            <v>6.5910000000000002</v>
          </cell>
          <cell r="I18">
            <v>599781</v>
          </cell>
        </row>
        <row r="19">
          <cell r="A19" t="str">
            <v>9</v>
          </cell>
          <cell r="B19" t="str">
            <v xml:space="preserve">  Base (Weighted on MDQs)</v>
          </cell>
          <cell r="D19">
            <v>25</v>
          </cell>
          <cell r="H19">
            <v>4.3900000000000002E-2</v>
          </cell>
          <cell r="I19">
            <v>3995</v>
          </cell>
        </row>
        <row r="20">
          <cell r="A20" t="str">
            <v>10</v>
          </cell>
          <cell r="B20" t="str">
            <v xml:space="preserve">   TCA Adjustment</v>
          </cell>
          <cell r="D20">
            <v>25</v>
          </cell>
          <cell r="H20">
            <v>0</v>
          </cell>
          <cell r="I20">
            <v>0</v>
          </cell>
        </row>
        <row r="21">
          <cell r="A21" t="str">
            <v>11</v>
          </cell>
          <cell r="B21" t="str">
            <v xml:space="preserve">   Unrecovered TCA Surcharge</v>
          </cell>
          <cell r="D21">
            <v>25</v>
          </cell>
          <cell r="H21">
            <v>0</v>
          </cell>
          <cell r="I21">
            <v>0</v>
          </cell>
        </row>
        <row r="22">
          <cell r="A22" t="str">
            <v>12</v>
          </cell>
          <cell r="B22" t="str">
            <v xml:space="preserve">   Cash-out Adjustment</v>
          </cell>
          <cell r="D22">
            <v>25</v>
          </cell>
          <cell r="H22">
            <v>0</v>
          </cell>
          <cell r="I22">
            <v>0</v>
          </cell>
        </row>
        <row r="23">
          <cell r="A23" t="str">
            <v>13</v>
          </cell>
          <cell r="B23" t="str">
            <v xml:space="preserve">  GRI</v>
          </cell>
          <cell r="D23">
            <v>25</v>
          </cell>
          <cell r="H23">
            <v>0</v>
          </cell>
          <cell r="I23">
            <v>0</v>
          </cell>
        </row>
        <row r="24">
          <cell r="A24" t="str">
            <v>14</v>
          </cell>
          <cell r="B24" t="str">
            <v xml:space="preserve">  ACA</v>
          </cell>
          <cell r="D24">
            <v>25</v>
          </cell>
          <cell r="H24">
            <v>1.6000000000000001E-3</v>
          </cell>
          <cell r="I24">
            <v>146</v>
          </cell>
        </row>
        <row r="25">
          <cell r="A25" t="str">
            <v>15</v>
          </cell>
          <cell r="B25" t="str">
            <v xml:space="preserve">  Fuel and Loss Retention @</v>
          </cell>
          <cell r="D25">
            <v>36</v>
          </cell>
          <cell r="E25">
            <v>1.7299999999999999E-2</v>
          </cell>
          <cell r="H25">
            <v>0.11600000000000001</v>
          </cell>
          <cell r="I25">
            <v>10556</v>
          </cell>
        </row>
        <row r="26">
          <cell r="A26" t="str">
            <v>16</v>
          </cell>
          <cell r="H26">
            <v>6.7524999999999995</v>
          </cell>
          <cell r="I26">
            <v>614478</v>
          </cell>
        </row>
        <row r="27">
          <cell r="A27" t="str">
            <v>17</v>
          </cell>
          <cell r="B27" t="str">
            <v>No Notice Storage</v>
          </cell>
        </row>
        <row r="28">
          <cell r="A28" t="str">
            <v>18</v>
          </cell>
          <cell r="B28" t="str">
            <v>Net (Injections)/Withdrawals</v>
          </cell>
          <cell r="G28">
            <v>340681</v>
          </cell>
        </row>
        <row r="29">
          <cell r="A29" t="str">
            <v>19</v>
          </cell>
          <cell r="B29" t="str">
            <v xml:space="preserve">  Indexed Gas Cost</v>
          </cell>
          <cell r="H29">
            <v>6.5910000000000002</v>
          </cell>
          <cell r="I29">
            <v>2245428</v>
          </cell>
        </row>
        <row r="30">
          <cell r="A30" t="str">
            <v>20</v>
          </cell>
          <cell r="B30" t="str">
            <v xml:space="preserve">  Commodity (Zone 3)</v>
          </cell>
          <cell r="D30">
            <v>20</v>
          </cell>
          <cell r="H30">
            <v>5.0599999999999999E-2</v>
          </cell>
          <cell r="I30">
            <v>17238</v>
          </cell>
        </row>
        <row r="31">
          <cell r="A31" t="str">
            <v>21</v>
          </cell>
          <cell r="B31" t="str">
            <v xml:space="preserve">  Fuel and Loss Retention @</v>
          </cell>
          <cell r="D31">
            <v>36</v>
          </cell>
          <cell r="E31">
            <v>3.1699999999999999E-2</v>
          </cell>
          <cell r="H31">
            <v>0.21579999999999999</v>
          </cell>
          <cell r="I31">
            <v>73519</v>
          </cell>
        </row>
        <row r="32">
          <cell r="A32" t="str">
            <v>22</v>
          </cell>
          <cell r="H32">
            <v>6.8574000000000002</v>
          </cell>
          <cell r="I32">
            <v>2336185</v>
          </cell>
        </row>
        <row r="33">
          <cell r="A33" t="str">
            <v>23</v>
          </cell>
        </row>
        <row r="34">
          <cell r="A34" t="str">
            <v>24</v>
          </cell>
        </row>
        <row r="35">
          <cell r="A35" t="str">
            <v>25</v>
          </cell>
          <cell r="B35" t="str">
            <v xml:space="preserve"> Total Purchases in Texas Area</v>
          </cell>
          <cell r="G35">
            <v>431681</v>
          </cell>
          <cell r="H35">
            <v>6.8353000000000002</v>
          </cell>
          <cell r="I35">
            <v>2950663</v>
          </cell>
        </row>
        <row r="36">
          <cell r="A36" t="str">
            <v>26</v>
          </cell>
        </row>
      </sheetData>
      <sheetData sheetId="93">
        <row r="1">
          <cell r="A1" t="str">
            <v>Atmos Energy Corporation</v>
          </cell>
          <cell r="J1" t="str">
            <v>Exhibit B</v>
          </cell>
        </row>
        <row r="2">
          <cell r="A2" t="str">
            <v>Expected Gas Cost - Commodity</v>
          </cell>
          <cell r="J2" t="str">
            <v>Page 6  of  11</v>
          </cell>
        </row>
        <row r="3">
          <cell r="A3" t="str">
            <v>Purchases in Tennessee Gas Service Area</v>
          </cell>
        </row>
        <row r="5">
          <cell r="G5" t="str">
            <v>(1)</v>
          </cell>
          <cell r="H5" t="str">
            <v>(2)</v>
          </cell>
          <cell r="I5" t="str">
            <v>(3)</v>
          </cell>
          <cell r="J5" t="str">
            <v>(4)</v>
          </cell>
        </row>
        <row r="7">
          <cell r="A7" t="str">
            <v>Line</v>
          </cell>
          <cell r="E7" t="str">
            <v>Tariff</v>
          </cell>
        </row>
        <row r="8">
          <cell r="A8" t="str">
            <v>No.</v>
          </cell>
          <cell r="B8" t="str">
            <v>Description</v>
          </cell>
          <cell r="E8" t="str">
            <v>Sheet No.</v>
          </cell>
          <cell r="G8" t="str">
            <v>Purchases</v>
          </cell>
          <cell r="I8" t="str">
            <v>Rate</v>
          </cell>
          <cell r="J8" t="str">
            <v>Total</v>
          </cell>
        </row>
        <row r="9">
          <cell r="G9" t="str">
            <v>Mcf</v>
          </cell>
          <cell r="H9" t="str">
            <v>MMbtu</v>
          </cell>
          <cell r="I9" t="str">
            <v>$/MMbtu</v>
          </cell>
          <cell r="J9" t="str">
            <v>$</v>
          </cell>
        </row>
        <row r="11">
          <cell r="A11">
            <v>1</v>
          </cell>
          <cell r="B11" t="str">
            <v xml:space="preserve"> FT-A and FT-G </v>
          </cell>
          <cell r="H11">
            <v>659675</v>
          </cell>
        </row>
        <row r="12">
          <cell r="A12">
            <v>2</v>
          </cell>
          <cell r="B12" t="str">
            <v xml:space="preserve">  Indexed Gas Cost</v>
          </cell>
          <cell r="I12">
            <v>6.5910000000000002</v>
          </cell>
          <cell r="J12">
            <v>4347918</v>
          </cell>
        </row>
        <row r="13">
          <cell r="A13">
            <v>3</v>
          </cell>
          <cell r="B13" t="str">
            <v xml:space="preserve">  Base Commodity (Weighted on MDQs)</v>
          </cell>
          <cell r="I13">
            <v>7.8600000000000003E-2</v>
          </cell>
          <cell r="J13">
            <v>51850</v>
          </cell>
        </row>
        <row r="14">
          <cell r="A14">
            <v>4</v>
          </cell>
          <cell r="B14" t="str">
            <v xml:space="preserve">  GRI</v>
          </cell>
          <cell r="E14" t="str">
            <v>23C</v>
          </cell>
          <cell r="I14">
            <v>0</v>
          </cell>
          <cell r="J14">
            <v>0</v>
          </cell>
        </row>
        <row r="15">
          <cell r="A15">
            <v>5</v>
          </cell>
          <cell r="B15" t="str">
            <v xml:space="preserve">  ACA</v>
          </cell>
          <cell r="E15" t="str">
            <v>23C</v>
          </cell>
          <cell r="I15">
            <v>1.6000000000000001E-3</v>
          </cell>
          <cell r="J15">
            <v>1055</v>
          </cell>
        </row>
        <row r="16">
          <cell r="A16">
            <v>6</v>
          </cell>
          <cell r="B16" t="str">
            <v xml:space="preserve">  Transition Cost</v>
          </cell>
          <cell r="E16" t="str">
            <v>23C</v>
          </cell>
          <cell r="I16">
            <v>0</v>
          </cell>
          <cell r="J16">
            <v>0</v>
          </cell>
        </row>
        <row r="17">
          <cell r="A17">
            <v>7</v>
          </cell>
          <cell r="B17" t="str">
            <v xml:space="preserve">  Fuel and Loss Retention</v>
          </cell>
          <cell r="E17">
            <v>29</v>
          </cell>
          <cell r="F17">
            <v>4.2799999999999998E-2</v>
          </cell>
          <cell r="I17">
            <v>0.29470000000000002</v>
          </cell>
          <cell r="J17">
            <v>194406</v>
          </cell>
        </row>
        <row r="18">
          <cell r="A18">
            <v>8</v>
          </cell>
          <cell r="I18">
            <v>6.9658999999999995</v>
          </cell>
          <cell r="J18">
            <v>4595229</v>
          </cell>
        </row>
        <row r="19">
          <cell r="A19">
            <v>9</v>
          </cell>
        </row>
        <row r="20">
          <cell r="A20">
            <v>10</v>
          </cell>
        </row>
        <row r="21">
          <cell r="A21">
            <v>11</v>
          </cell>
          <cell r="B21" t="str">
            <v xml:space="preserve"> FT-GS </v>
          </cell>
          <cell r="H21">
            <v>120440</v>
          </cell>
        </row>
        <row r="22">
          <cell r="A22">
            <v>12</v>
          </cell>
          <cell r="B22" t="str">
            <v xml:space="preserve">  Indexed Gas Cost</v>
          </cell>
          <cell r="I22">
            <v>6.5910000000000002</v>
          </cell>
          <cell r="J22">
            <v>793820</v>
          </cell>
        </row>
        <row r="23">
          <cell r="A23">
            <v>13</v>
          </cell>
          <cell r="B23" t="str">
            <v xml:space="preserve">  Base Rate</v>
          </cell>
          <cell r="E23">
            <v>20</v>
          </cell>
          <cell r="I23">
            <v>0.58440000000000003</v>
          </cell>
          <cell r="J23">
            <v>70385</v>
          </cell>
        </row>
        <row r="24">
          <cell r="A24">
            <v>14</v>
          </cell>
          <cell r="B24" t="str">
            <v xml:space="preserve">  GRI</v>
          </cell>
          <cell r="E24">
            <v>20</v>
          </cell>
          <cell r="I24">
            <v>0</v>
          </cell>
          <cell r="J24">
            <v>0</v>
          </cell>
        </row>
        <row r="25">
          <cell r="A25">
            <v>15</v>
          </cell>
          <cell r="B25" t="str">
            <v xml:space="preserve">  ACA</v>
          </cell>
          <cell r="E25">
            <v>20</v>
          </cell>
          <cell r="I25">
            <v>1.6000000000000001E-3</v>
          </cell>
          <cell r="J25">
            <v>193</v>
          </cell>
        </row>
        <row r="26">
          <cell r="A26">
            <v>16</v>
          </cell>
          <cell r="B26" t="str">
            <v xml:space="preserve">  PCB Adjustment</v>
          </cell>
          <cell r="E26">
            <v>20</v>
          </cell>
          <cell r="I26">
            <v>0</v>
          </cell>
          <cell r="J26">
            <v>0</v>
          </cell>
        </row>
        <row r="27">
          <cell r="A27">
            <v>17</v>
          </cell>
          <cell r="B27" t="str">
            <v xml:space="preserve">  Settlement Surcharge</v>
          </cell>
          <cell r="E27">
            <v>20</v>
          </cell>
          <cell r="I27">
            <v>0</v>
          </cell>
          <cell r="J27">
            <v>0</v>
          </cell>
        </row>
        <row r="28">
          <cell r="A28">
            <v>18</v>
          </cell>
          <cell r="B28" t="str">
            <v xml:space="preserve">  Fuel and Loss Retention</v>
          </cell>
          <cell r="E28">
            <v>29</v>
          </cell>
          <cell r="F28">
            <v>4.2799999999999998E-2</v>
          </cell>
          <cell r="I28">
            <v>0.29470000000000002</v>
          </cell>
          <cell r="J28">
            <v>35494</v>
          </cell>
        </row>
        <row r="29">
          <cell r="A29">
            <v>19</v>
          </cell>
          <cell r="I29">
            <v>7.4716999999999993</v>
          </cell>
          <cell r="J29">
            <v>899892</v>
          </cell>
        </row>
        <row r="30">
          <cell r="A30">
            <v>20</v>
          </cell>
        </row>
        <row r="31">
          <cell r="A31">
            <v>21</v>
          </cell>
        </row>
        <row r="32">
          <cell r="A32">
            <v>22</v>
          </cell>
          <cell r="B32" t="str">
            <v>Gas Storage</v>
          </cell>
        </row>
        <row r="33">
          <cell r="A33">
            <v>23</v>
          </cell>
          <cell r="B33" t="str">
            <v xml:space="preserve">  FT-A &amp; FT-G Market Area (Injections)/Withdrawals</v>
          </cell>
          <cell r="H33">
            <v>215385</v>
          </cell>
        </row>
        <row r="34">
          <cell r="A34">
            <v>24</v>
          </cell>
          <cell r="B34" t="str">
            <v xml:space="preserve">  Indexed Gas Cost/Storage</v>
          </cell>
          <cell r="I34">
            <v>6.54</v>
          </cell>
          <cell r="J34">
            <v>1408618</v>
          </cell>
        </row>
        <row r="35">
          <cell r="A35">
            <v>25</v>
          </cell>
          <cell r="B35" t="str">
            <v xml:space="preserve">  Injection Rate</v>
          </cell>
          <cell r="E35">
            <v>27</v>
          </cell>
          <cell r="I35">
            <v>1.0200000000000001E-2</v>
          </cell>
          <cell r="J35">
            <v>2197</v>
          </cell>
        </row>
        <row r="36">
          <cell r="A36">
            <v>26</v>
          </cell>
          <cell r="B36" t="str">
            <v xml:space="preserve">  Fuel and Loss Retention</v>
          </cell>
          <cell r="E36">
            <v>27</v>
          </cell>
          <cell r="F36">
            <v>1.49E-2</v>
          </cell>
          <cell r="I36">
            <v>9.8900000000000002E-2</v>
          </cell>
          <cell r="J36">
            <v>21302</v>
          </cell>
        </row>
        <row r="37">
          <cell r="A37">
            <v>27</v>
          </cell>
          <cell r="B37" t="str">
            <v xml:space="preserve">  Total</v>
          </cell>
          <cell r="I37">
            <v>6.6491000000000007</v>
          </cell>
          <cell r="J37">
            <v>1432117</v>
          </cell>
        </row>
        <row r="38">
          <cell r="A38">
            <v>28</v>
          </cell>
        </row>
        <row r="39">
          <cell r="A39">
            <v>29</v>
          </cell>
        </row>
        <row r="40">
          <cell r="A40">
            <v>30</v>
          </cell>
          <cell r="B40" t="str">
            <v xml:space="preserve">  FT-GS Market Area (Injections)/Withdrawals</v>
          </cell>
          <cell r="H40">
            <v>0</v>
          </cell>
        </row>
        <row r="41">
          <cell r="A41">
            <v>31</v>
          </cell>
          <cell r="B41" t="str">
            <v xml:space="preserve">  Indexed Gas Cost/Storage</v>
          </cell>
          <cell r="I41">
            <v>6.5910000000000002</v>
          </cell>
          <cell r="J41">
            <v>0</v>
          </cell>
        </row>
        <row r="42">
          <cell r="A42">
            <v>32</v>
          </cell>
          <cell r="B42" t="str">
            <v xml:space="preserve">  Injection Rate</v>
          </cell>
          <cell r="E42">
            <v>27</v>
          </cell>
          <cell r="I42">
            <v>1.0200000000000001E-2</v>
          </cell>
          <cell r="J42">
            <v>0</v>
          </cell>
        </row>
        <row r="43">
          <cell r="A43">
            <v>33</v>
          </cell>
          <cell r="B43" t="str">
            <v xml:space="preserve">  Fuel and Loss Retention</v>
          </cell>
          <cell r="E43">
            <v>27</v>
          </cell>
          <cell r="F43">
            <v>1.49E-2</v>
          </cell>
          <cell r="I43">
            <v>9.9699999999999997E-2</v>
          </cell>
          <cell r="J43">
            <v>0</v>
          </cell>
        </row>
        <row r="44">
          <cell r="A44">
            <v>34</v>
          </cell>
          <cell r="B44" t="str">
            <v xml:space="preserve">  Total</v>
          </cell>
          <cell r="I44">
            <v>6.7009000000000007</v>
          </cell>
          <cell r="J44">
            <v>0</v>
          </cell>
        </row>
        <row r="45">
          <cell r="A45">
            <v>35</v>
          </cell>
        </row>
        <row r="46">
          <cell r="A46">
            <v>36</v>
          </cell>
        </row>
        <row r="47">
          <cell r="A47">
            <v>37</v>
          </cell>
          <cell r="B47" t="str">
            <v>Total Tennessee Gas Zones</v>
          </cell>
          <cell r="H47">
            <v>995500</v>
          </cell>
          <cell r="I47">
            <v>6.9585999999999997</v>
          </cell>
          <cell r="J47">
            <v>6927238</v>
          </cell>
        </row>
        <row r="48">
          <cell r="A48">
            <v>38</v>
          </cell>
        </row>
      </sheetData>
      <sheetData sheetId="94"/>
      <sheetData sheetId="95">
        <row r="1">
          <cell r="A1" t="str">
            <v>Atmos Energy Corporation</v>
          </cell>
          <cell r="J1" t="str">
            <v>Exhibit B</v>
          </cell>
        </row>
        <row r="2">
          <cell r="A2" t="str">
            <v>Demand Charge Calculation</v>
          </cell>
          <cell r="J2" t="str">
            <v>Page  8  of  11</v>
          </cell>
        </row>
        <row r="5">
          <cell r="A5" t="str">
            <v>Line</v>
          </cell>
        </row>
        <row r="6">
          <cell r="A6" t="str">
            <v>No.</v>
          </cell>
          <cell r="E6" t="str">
            <v>(1)</v>
          </cell>
          <cell r="F6" t="str">
            <v>(2)</v>
          </cell>
          <cell r="G6" t="str">
            <v>(3)</v>
          </cell>
          <cell r="H6" t="str">
            <v>(4)</v>
          </cell>
          <cell r="I6" t="str">
            <v>(5)</v>
          </cell>
          <cell r="J6" t="str">
            <v>(6)</v>
          </cell>
        </row>
        <row r="8">
          <cell r="A8">
            <v>1</v>
          </cell>
          <cell r="C8" t="str">
            <v>Total Demand Cost:</v>
          </cell>
        </row>
        <row r="9">
          <cell r="A9">
            <v>2</v>
          </cell>
          <cell r="C9" t="str">
            <v xml:space="preserve">  Texas Gas</v>
          </cell>
          <cell r="E9">
            <v>16720559</v>
          </cell>
        </row>
        <row r="10">
          <cell r="A10">
            <v>3</v>
          </cell>
          <cell r="C10" t="str">
            <v xml:space="preserve">  Midwestern</v>
          </cell>
          <cell r="E10">
            <v>0</v>
          </cell>
        </row>
        <row r="11">
          <cell r="A11">
            <v>4</v>
          </cell>
          <cell r="C11" t="str">
            <v xml:space="preserve">  Tennessee Gas</v>
          </cell>
          <cell r="E11">
            <v>2925726</v>
          </cell>
        </row>
        <row r="12">
          <cell r="A12">
            <v>5</v>
          </cell>
          <cell r="C12" t="str">
            <v xml:space="preserve">  Trunkline</v>
          </cell>
          <cell r="E12">
            <v>629820</v>
          </cell>
        </row>
        <row r="13">
          <cell r="A13">
            <v>6</v>
          </cell>
          <cell r="C13" t="str">
            <v xml:space="preserve">  Total</v>
          </cell>
          <cell r="E13">
            <v>20276105</v>
          </cell>
        </row>
        <row r="14">
          <cell r="A14">
            <v>7</v>
          </cell>
        </row>
        <row r="15">
          <cell r="A15">
            <v>8</v>
          </cell>
          <cell r="F15" t="str">
            <v>Allocated</v>
          </cell>
          <cell r="G15" t="str">
            <v>Related</v>
          </cell>
          <cell r="H15" t="str">
            <v>Monthly Demand Charge</v>
          </cell>
        </row>
        <row r="16">
          <cell r="A16">
            <v>9</v>
          </cell>
          <cell r="C16" t="str">
            <v>Demand Cost Allocation:</v>
          </cell>
          <cell r="E16" t="str">
            <v>Factors</v>
          </cell>
          <cell r="F16" t="str">
            <v>Demand</v>
          </cell>
          <cell r="G16" t="str">
            <v>Volumes</v>
          </cell>
          <cell r="H16" t="str">
            <v>Firm</v>
          </cell>
          <cell r="I16" t="str">
            <v>Interruptible</v>
          </cell>
          <cell r="J16" t="str">
            <v>HLF</v>
          </cell>
        </row>
        <row r="17">
          <cell r="A17">
            <v>10</v>
          </cell>
          <cell r="C17" t="str">
            <v xml:space="preserve">  All </v>
          </cell>
          <cell r="E17">
            <v>0.185</v>
          </cell>
          <cell r="F17">
            <v>3751079</v>
          </cell>
          <cell r="G17">
            <v>20401274</v>
          </cell>
          <cell r="H17">
            <v>0.18390000000000001</v>
          </cell>
          <cell r="I17">
            <v>0.18390000000000001</v>
          </cell>
          <cell r="J17">
            <v>0.18390000000000001</v>
          </cell>
        </row>
        <row r="18">
          <cell r="A18">
            <v>11</v>
          </cell>
          <cell r="C18" t="str">
            <v xml:space="preserve">  Firm</v>
          </cell>
          <cell r="E18">
            <v>0.81499999999999995</v>
          </cell>
          <cell r="F18">
            <v>16525026</v>
          </cell>
          <cell r="G18">
            <v>18923274</v>
          </cell>
          <cell r="H18">
            <v>0.87329999999999997</v>
          </cell>
          <cell r="I18" t="str">
            <v>NA</v>
          </cell>
          <cell r="J18" t="str">
            <v>NA</v>
          </cell>
        </row>
        <row r="19">
          <cell r="A19">
            <v>12</v>
          </cell>
          <cell r="C19" t="str">
            <v xml:space="preserve">  Total</v>
          </cell>
          <cell r="E19">
            <v>1</v>
          </cell>
          <cell r="F19">
            <v>20276105</v>
          </cell>
          <cell r="H19">
            <v>1.0571999999999999</v>
          </cell>
          <cell r="I19">
            <v>0.18390000000000001</v>
          </cell>
          <cell r="J19">
            <v>0.18390000000000001</v>
          </cell>
        </row>
        <row r="20">
          <cell r="A20">
            <v>13</v>
          </cell>
        </row>
        <row r="21">
          <cell r="A21">
            <v>14</v>
          </cell>
          <cell r="F21" t="str">
            <v>Volumetric Basis for</v>
          </cell>
        </row>
        <row r="22">
          <cell r="A22">
            <v>15</v>
          </cell>
          <cell r="E22" t="str">
            <v>Annualized</v>
          </cell>
          <cell r="F22" t="str">
            <v>Monthly  Demand Charge</v>
          </cell>
        </row>
        <row r="23">
          <cell r="A23">
            <v>16</v>
          </cell>
          <cell r="E23" t="str">
            <v>Mcf @14.65</v>
          </cell>
          <cell r="F23" t="str">
            <v>All</v>
          </cell>
          <cell r="G23" t="str">
            <v>Firm</v>
          </cell>
        </row>
        <row r="24">
          <cell r="A24">
            <v>17</v>
          </cell>
          <cell r="C24" t="str">
            <v>Firm Service</v>
          </cell>
        </row>
        <row r="25">
          <cell r="A25">
            <v>18</v>
          </cell>
          <cell r="C25" t="str">
            <v xml:space="preserve">  Sales:</v>
          </cell>
        </row>
        <row r="26">
          <cell r="A26">
            <v>19</v>
          </cell>
          <cell r="C26" t="str">
            <v xml:space="preserve">  G-1</v>
          </cell>
          <cell r="E26">
            <v>18887274</v>
          </cell>
          <cell r="F26">
            <v>18887274</v>
          </cell>
          <cell r="G26">
            <v>18887274</v>
          </cell>
          <cell r="H26">
            <v>1.0571999999999999</v>
          </cell>
        </row>
        <row r="27">
          <cell r="A27">
            <v>20</v>
          </cell>
          <cell r="C27" t="str">
            <v xml:space="preserve">  HLF</v>
          </cell>
          <cell r="E27">
            <v>60000</v>
          </cell>
          <cell r="F27">
            <v>60000</v>
          </cell>
          <cell r="H27">
            <v>0.18390000000000001</v>
          </cell>
          <cell r="I27" t="str">
            <v>+ HLF MDQ Demand</v>
          </cell>
        </row>
        <row r="28">
          <cell r="A28">
            <v>21</v>
          </cell>
          <cell r="C28" t="str">
            <v xml:space="preserve">  LVS-1</v>
          </cell>
          <cell r="E28">
            <v>0</v>
          </cell>
          <cell r="F28">
            <v>0</v>
          </cell>
          <cell r="G28">
            <v>0</v>
          </cell>
          <cell r="H28">
            <v>1.0571999999999999</v>
          </cell>
        </row>
        <row r="29">
          <cell r="A29">
            <v>22</v>
          </cell>
          <cell r="C29" t="str">
            <v xml:space="preserve">  Total Firm Sales</v>
          </cell>
          <cell r="E29">
            <v>18947274</v>
          </cell>
          <cell r="F29">
            <v>18947274</v>
          </cell>
          <cell r="G29">
            <v>18887274</v>
          </cell>
        </row>
        <row r="30">
          <cell r="A30">
            <v>23</v>
          </cell>
        </row>
        <row r="31">
          <cell r="A31">
            <v>24</v>
          </cell>
          <cell r="C31" t="str">
            <v xml:space="preserve">  Transportation:</v>
          </cell>
        </row>
        <row r="32">
          <cell r="A32">
            <v>25</v>
          </cell>
          <cell r="C32" t="str">
            <v xml:space="preserve">  T-2 \ G-1</v>
          </cell>
          <cell r="E32">
            <v>36000</v>
          </cell>
          <cell r="F32">
            <v>36000</v>
          </cell>
          <cell r="G32">
            <v>36000</v>
          </cell>
          <cell r="H32">
            <v>1.0571999999999999</v>
          </cell>
        </row>
        <row r="33">
          <cell r="A33">
            <v>26</v>
          </cell>
          <cell r="C33" t="str">
            <v xml:space="preserve">  HLF</v>
          </cell>
          <cell r="E33">
            <v>0</v>
          </cell>
          <cell r="F33">
            <v>0</v>
          </cell>
          <cell r="H33">
            <v>0.18390000000000001</v>
          </cell>
        </row>
        <row r="34">
          <cell r="A34">
            <v>27</v>
          </cell>
          <cell r="C34" t="str">
            <v xml:space="preserve">  Total Firm Service</v>
          </cell>
          <cell r="E34">
            <v>18983274</v>
          </cell>
          <cell r="F34">
            <v>18983274</v>
          </cell>
          <cell r="G34">
            <v>18923274</v>
          </cell>
        </row>
        <row r="35">
          <cell r="A35">
            <v>28</v>
          </cell>
        </row>
        <row r="36">
          <cell r="A36">
            <v>29</v>
          </cell>
          <cell r="C36" t="str">
            <v>Interruptible Service</v>
          </cell>
        </row>
        <row r="37">
          <cell r="A37">
            <v>30</v>
          </cell>
          <cell r="C37" t="str">
            <v xml:space="preserve">  Sales:</v>
          </cell>
        </row>
        <row r="38">
          <cell r="A38">
            <v>31</v>
          </cell>
          <cell r="C38" t="str">
            <v xml:space="preserve">  G-2</v>
          </cell>
          <cell r="E38">
            <v>684000</v>
          </cell>
          <cell r="F38">
            <v>684000</v>
          </cell>
          <cell r="H38">
            <v>1.0571999999999999</v>
          </cell>
          <cell r="I38">
            <v>0.18390000000000001</v>
          </cell>
        </row>
        <row r="39">
          <cell r="A39">
            <v>32</v>
          </cell>
          <cell r="C39" t="str">
            <v xml:space="preserve">  LVS-2</v>
          </cell>
          <cell r="E39">
            <v>154000</v>
          </cell>
          <cell r="F39">
            <v>154000</v>
          </cell>
          <cell r="H39">
            <v>1.0571999999999999</v>
          </cell>
          <cell r="I39">
            <v>0.18390000000000001</v>
          </cell>
        </row>
        <row r="40">
          <cell r="A40">
            <v>33</v>
          </cell>
          <cell r="C40" t="str">
            <v xml:space="preserve">  Total Sales</v>
          </cell>
          <cell r="E40">
            <v>838000</v>
          </cell>
          <cell r="F40">
            <v>838000</v>
          </cell>
        </row>
        <row r="41">
          <cell r="A41">
            <v>34</v>
          </cell>
        </row>
        <row r="42">
          <cell r="A42">
            <v>35</v>
          </cell>
          <cell r="C42" t="str">
            <v xml:space="preserve">  Transportation:</v>
          </cell>
        </row>
        <row r="43">
          <cell r="A43">
            <v>36</v>
          </cell>
          <cell r="C43" t="str">
            <v xml:space="preserve">  T-2 \ G-2</v>
          </cell>
          <cell r="E43">
            <v>580000</v>
          </cell>
          <cell r="F43">
            <v>580000</v>
          </cell>
          <cell r="H43">
            <v>1.0571999999999999</v>
          </cell>
          <cell r="I43">
            <v>0.18390000000000001</v>
          </cell>
        </row>
        <row r="44">
          <cell r="A44">
            <v>37</v>
          </cell>
        </row>
        <row r="45">
          <cell r="A45">
            <v>38</v>
          </cell>
          <cell r="C45" t="str">
            <v xml:space="preserve">  Total Interruptible Service</v>
          </cell>
          <cell r="E45">
            <v>1418000</v>
          </cell>
          <cell r="F45">
            <v>1418000</v>
          </cell>
        </row>
        <row r="46">
          <cell r="A46">
            <v>39</v>
          </cell>
        </row>
        <row r="47">
          <cell r="A47">
            <v>40</v>
          </cell>
          <cell r="C47" t="str">
            <v>Carriage Service</v>
          </cell>
        </row>
        <row r="48">
          <cell r="A48">
            <v>41</v>
          </cell>
          <cell r="C48" t="str">
            <v xml:space="preserve">  T-3 &amp; T-4</v>
          </cell>
          <cell r="E48">
            <v>23438000</v>
          </cell>
        </row>
        <row r="49">
          <cell r="A49">
            <v>42</v>
          </cell>
        </row>
        <row r="50">
          <cell r="A50">
            <v>43</v>
          </cell>
          <cell r="C50" t="str">
            <v>Total</v>
          </cell>
          <cell r="E50">
            <v>43839274</v>
          </cell>
          <cell r="F50">
            <v>20401274</v>
          </cell>
          <cell r="G50">
            <v>18923274</v>
          </cell>
        </row>
        <row r="51">
          <cell r="A51">
            <v>44</v>
          </cell>
        </row>
        <row r="52">
          <cell r="A52">
            <v>45</v>
          </cell>
          <cell r="C52" t="str">
            <v>HLF MDQ Demand</v>
          </cell>
        </row>
        <row r="53">
          <cell r="A53">
            <v>46</v>
          </cell>
          <cell r="C53" t="str">
            <v xml:space="preserve">  Firm Demand Cost</v>
          </cell>
          <cell r="F53">
            <v>16525026</v>
          </cell>
        </row>
        <row r="54">
          <cell r="A54">
            <v>47</v>
          </cell>
          <cell r="C54" t="str">
            <v xml:space="preserve">  Peak Day Thru-put</v>
          </cell>
          <cell r="F54">
            <v>302152</v>
          </cell>
          <cell r="G54" t="str">
            <v>Mcf/Peak Day</v>
          </cell>
        </row>
        <row r="55">
          <cell r="A55">
            <v>48</v>
          </cell>
          <cell r="C55" t="str">
            <v xml:space="preserve">  Times:</v>
          </cell>
          <cell r="F55">
            <v>12</v>
          </cell>
          <cell r="G55" t="str">
            <v>Months/Year</v>
          </cell>
        </row>
        <row r="56">
          <cell r="A56">
            <v>49</v>
          </cell>
          <cell r="C56" t="str">
            <v xml:space="preserve">  Total Annualized Peak Day Demand</v>
          </cell>
          <cell r="F56">
            <v>3625824</v>
          </cell>
        </row>
        <row r="57">
          <cell r="A57">
            <v>50</v>
          </cell>
          <cell r="C57" t="str">
            <v xml:space="preserve">  Demand Charge per MDQ</v>
          </cell>
          <cell r="F57">
            <v>4.5575999999999999</v>
          </cell>
          <cell r="G57" t="str">
            <v>/ MDQ of Customer's Contract</v>
          </cell>
        </row>
      </sheetData>
      <sheetData sheetId="96">
        <row r="1">
          <cell r="A1" t="str">
            <v>Atmos Energy Corporation</v>
          </cell>
          <cell r="J1" t="str">
            <v>Exhibit B</v>
          </cell>
        </row>
        <row r="2">
          <cell r="A2" t="str">
            <v>Take-or-Pay and Transition Charge Calculation</v>
          </cell>
          <cell r="J2" t="str">
            <v>Page  9 of   11</v>
          </cell>
        </row>
        <row r="5">
          <cell r="A5" t="str">
            <v>Line</v>
          </cell>
        </row>
        <row r="6">
          <cell r="A6" t="str">
            <v>No.</v>
          </cell>
          <cell r="E6" t="str">
            <v>(1)</v>
          </cell>
          <cell r="F6" t="str">
            <v>(2)</v>
          </cell>
          <cell r="G6" t="str">
            <v>(3)</v>
          </cell>
          <cell r="H6" t="str">
            <v>(4)</v>
          </cell>
          <cell r="I6" t="str">
            <v>(5)</v>
          </cell>
          <cell r="J6" t="str">
            <v>(6)</v>
          </cell>
        </row>
        <row r="9">
          <cell r="A9">
            <v>1</v>
          </cell>
          <cell r="C9" t="str">
            <v>Other Fixed Charges</v>
          </cell>
          <cell r="E9" t="str">
            <v>Take-or-Pay</v>
          </cell>
          <cell r="F9" t="str">
            <v>Transition</v>
          </cell>
        </row>
        <row r="10">
          <cell r="A10">
            <v>2</v>
          </cell>
          <cell r="C10" t="str">
            <v xml:space="preserve">    Texas Gas</v>
          </cell>
          <cell r="F10">
            <v>0</v>
          </cell>
        </row>
        <row r="11">
          <cell r="A11">
            <v>3</v>
          </cell>
          <cell r="C11" t="str">
            <v xml:space="preserve">    Tennessee Gas</v>
          </cell>
          <cell r="F11">
            <v>0</v>
          </cell>
        </row>
        <row r="12">
          <cell r="A12">
            <v>4</v>
          </cell>
          <cell r="C12" t="str">
            <v xml:space="preserve">    Total</v>
          </cell>
          <cell r="E12">
            <v>0</v>
          </cell>
          <cell r="F12">
            <v>0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  <cell r="F15" t="str">
            <v>Related</v>
          </cell>
          <cell r="G15" t="str">
            <v>Charge</v>
          </cell>
        </row>
        <row r="16">
          <cell r="A16">
            <v>8</v>
          </cell>
          <cell r="C16" t="str">
            <v>Other Fixed Charges</v>
          </cell>
          <cell r="E16" t="str">
            <v>Amount</v>
          </cell>
          <cell r="F16" t="str">
            <v>Volumes</v>
          </cell>
          <cell r="G16" t="str">
            <v xml:space="preserve">  $/Mcf</v>
          </cell>
        </row>
        <row r="17">
          <cell r="A17">
            <v>9</v>
          </cell>
          <cell r="C17" t="str">
            <v xml:space="preserve">  Take-or-Pay</v>
          </cell>
          <cell r="E17">
            <v>0</v>
          </cell>
          <cell r="F17">
            <v>43839274</v>
          </cell>
          <cell r="G17">
            <v>0</v>
          </cell>
        </row>
        <row r="18">
          <cell r="A18">
            <v>10</v>
          </cell>
          <cell r="C18" t="str">
            <v xml:space="preserve">  Transition</v>
          </cell>
          <cell r="E18">
            <v>0</v>
          </cell>
          <cell r="F18">
            <v>20401274</v>
          </cell>
          <cell r="G18">
            <v>0</v>
          </cell>
        </row>
        <row r="19">
          <cell r="A19">
            <v>11</v>
          </cell>
          <cell r="C19" t="str">
            <v xml:space="preserve">  Total</v>
          </cell>
          <cell r="E19">
            <v>0</v>
          </cell>
          <cell r="G19">
            <v>0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  <cell r="F22" t="str">
            <v>Volumetric Basis for</v>
          </cell>
        </row>
        <row r="23">
          <cell r="A23">
            <v>15</v>
          </cell>
          <cell r="E23" t="str">
            <v>Annual</v>
          </cell>
          <cell r="F23" t="str">
            <v>Other Fixed Charges</v>
          </cell>
          <cell r="I23" t="str">
            <v>Other Fixed Charges</v>
          </cell>
        </row>
        <row r="24">
          <cell r="A24">
            <v>16</v>
          </cell>
          <cell r="E24" t="str">
            <v>Expected Mcf</v>
          </cell>
          <cell r="F24" t="str">
            <v>Take-or-Pay</v>
          </cell>
          <cell r="G24" t="str">
            <v>Transition</v>
          </cell>
          <cell r="I24" t="str">
            <v>Take-or-Pay</v>
          </cell>
          <cell r="J24" t="str">
            <v xml:space="preserve">  Transition</v>
          </cell>
        </row>
        <row r="25">
          <cell r="A25">
            <v>17</v>
          </cell>
          <cell r="C25" t="str">
            <v>Firm Service</v>
          </cell>
        </row>
        <row r="26">
          <cell r="A26">
            <v>18</v>
          </cell>
          <cell r="C26" t="str">
            <v xml:space="preserve">  Sales:</v>
          </cell>
        </row>
        <row r="27">
          <cell r="A27">
            <v>19</v>
          </cell>
          <cell r="C27" t="str">
            <v xml:space="preserve">  G-1</v>
          </cell>
          <cell r="E27">
            <v>18887274</v>
          </cell>
          <cell r="F27">
            <v>18887274</v>
          </cell>
          <cell r="G27">
            <v>18887274</v>
          </cell>
          <cell r="J27">
            <v>0</v>
          </cell>
        </row>
        <row r="28">
          <cell r="A28">
            <v>20</v>
          </cell>
          <cell r="C28" t="str">
            <v xml:space="preserve">  HLF</v>
          </cell>
          <cell r="E28">
            <v>60000</v>
          </cell>
          <cell r="F28">
            <v>60000</v>
          </cell>
          <cell r="G28">
            <v>60000</v>
          </cell>
          <cell r="J28">
            <v>0</v>
          </cell>
        </row>
        <row r="29">
          <cell r="A29">
            <v>21</v>
          </cell>
          <cell r="C29" t="str">
            <v xml:space="preserve">  LVS-1</v>
          </cell>
          <cell r="E29">
            <v>0</v>
          </cell>
          <cell r="F29">
            <v>0</v>
          </cell>
          <cell r="G29">
            <v>0</v>
          </cell>
          <cell r="J29">
            <v>0</v>
          </cell>
        </row>
        <row r="30">
          <cell r="A30">
            <v>22</v>
          </cell>
          <cell r="C30" t="str">
            <v xml:space="preserve">  Total Firm Sales</v>
          </cell>
          <cell r="E30">
            <v>18947274</v>
          </cell>
          <cell r="F30">
            <v>18947274</v>
          </cell>
          <cell r="G30">
            <v>18947274</v>
          </cell>
        </row>
        <row r="31">
          <cell r="A31">
            <v>23</v>
          </cell>
        </row>
        <row r="32">
          <cell r="A32">
            <v>24</v>
          </cell>
          <cell r="C32" t="str">
            <v xml:space="preserve">  Transportation:</v>
          </cell>
        </row>
        <row r="33">
          <cell r="A33">
            <v>25</v>
          </cell>
          <cell r="C33" t="str">
            <v xml:space="preserve">  T-2 \ G-1</v>
          </cell>
          <cell r="E33">
            <v>36000</v>
          </cell>
          <cell r="F33">
            <v>36000</v>
          </cell>
          <cell r="G33">
            <v>36000</v>
          </cell>
          <cell r="J33">
            <v>0</v>
          </cell>
        </row>
        <row r="34">
          <cell r="A34">
            <v>26</v>
          </cell>
          <cell r="C34" t="str">
            <v xml:space="preserve">  T-2 \ G-1 \ HLF</v>
          </cell>
          <cell r="E34">
            <v>0</v>
          </cell>
          <cell r="J34">
            <v>0</v>
          </cell>
        </row>
        <row r="35">
          <cell r="A35">
            <v>27</v>
          </cell>
          <cell r="C35" t="str">
            <v xml:space="preserve">  Total Firm Service</v>
          </cell>
          <cell r="E35">
            <v>18983274</v>
          </cell>
          <cell r="F35">
            <v>18983274</v>
          </cell>
          <cell r="G35">
            <v>18983274</v>
          </cell>
        </row>
        <row r="36">
          <cell r="A36">
            <v>28</v>
          </cell>
        </row>
        <row r="37">
          <cell r="A37">
            <v>29</v>
          </cell>
          <cell r="C37" t="str">
            <v>Interruptible Service</v>
          </cell>
        </row>
        <row r="38">
          <cell r="A38">
            <v>30</v>
          </cell>
          <cell r="C38" t="str">
            <v xml:space="preserve">  Sales:</v>
          </cell>
        </row>
        <row r="39">
          <cell r="A39">
            <v>31</v>
          </cell>
          <cell r="C39" t="str">
            <v xml:space="preserve">  G-2</v>
          </cell>
          <cell r="E39">
            <v>684000</v>
          </cell>
          <cell r="F39">
            <v>684000</v>
          </cell>
          <cell r="G39">
            <v>684000</v>
          </cell>
          <cell r="J39">
            <v>0</v>
          </cell>
        </row>
        <row r="40">
          <cell r="A40">
            <v>32</v>
          </cell>
          <cell r="C40" t="str">
            <v xml:space="preserve">  LVS-2</v>
          </cell>
          <cell r="E40">
            <v>154000</v>
          </cell>
          <cell r="F40">
            <v>154000</v>
          </cell>
          <cell r="G40">
            <v>154000</v>
          </cell>
          <cell r="J40">
            <v>0</v>
          </cell>
        </row>
        <row r="41">
          <cell r="A41">
            <v>33</v>
          </cell>
          <cell r="C41" t="str">
            <v xml:space="preserve">  Total Sales</v>
          </cell>
          <cell r="E41">
            <v>838000</v>
          </cell>
          <cell r="F41">
            <v>838000</v>
          </cell>
          <cell r="G41">
            <v>838000</v>
          </cell>
        </row>
        <row r="42">
          <cell r="A42">
            <v>34</v>
          </cell>
        </row>
        <row r="43">
          <cell r="A43">
            <v>35</v>
          </cell>
          <cell r="C43" t="str">
            <v xml:space="preserve">  Transportation:</v>
          </cell>
        </row>
        <row r="44">
          <cell r="A44">
            <v>36</v>
          </cell>
          <cell r="C44" t="str">
            <v xml:space="preserve">  T-2 \ G-2</v>
          </cell>
          <cell r="E44">
            <v>580000</v>
          </cell>
          <cell r="F44">
            <v>580000</v>
          </cell>
          <cell r="G44">
            <v>580000</v>
          </cell>
          <cell r="J44">
            <v>0</v>
          </cell>
        </row>
        <row r="45">
          <cell r="A45">
            <v>37</v>
          </cell>
        </row>
        <row r="46">
          <cell r="A46">
            <v>38</v>
          </cell>
          <cell r="C46" t="str">
            <v xml:space="preserve">  Total Interruptible Service</v>
          </cell>
          <cell r="E46">
            <v>1418000</v>
          </cell>
          <cell r="F46">
            <v>1418000</v>
          </cell>
          <cell r="G46">
            <v>1418000</v>
          </cell>
        </row>
        <row r="47">
          <cell r="A47">
            <v>39</v>
          </cell>
        </row>
        <row r="48">
          <cell r="A48">
            <v>40</v>
          </cell>
          <cell r="C48" t="str">
            <v>Carriage Service</v>
          </cell>
        </row>
        <row r="49">
          <cell r="A49">
            <v>41</v>
          </cell>
          <cell r="C49" t="str">
            <v xml:space="preserve">  T-3 &amp; T-4</v>
          </cell>
          <cell r="E49">
            <v>23438000</v>
          </cell>
          <cell r="F49">
            <v>23438000</v>
          </cell>
          <cell r="G49" t="str">
            <v>NA</v>
          </cell>
        </row>
        <row r="50">
          <cell r="A50">
            <v>42</v>
          </cell>
        </row>
        <row r="51">
          <cell r="A51">
            <v>43</v>
          </cell>
          <cell r="C51" t="str">
            <v>Total</v>
          </cell>
          <cell r="E51">
            <v>43839274</v>
          </cell>
          <cell r="F51">
            <v>43839274</v>
          </cell>
          <cell r="G51">
            <v>20401274</v>
          </cell>
        </row>
      </sheetData>
      <sheetData sheetId="97">
        <row r="1">
          <cell r="A1" t="str">
            <v>Atmos Energy Corporation</v>
          </cell>
          <cell r="H1" t="str">
            <v>Exhibit B</v>
          </cell>
        </row>
        <row r="2">
          <cell r="A2" t="str">
            <v>Expected Gas Cost - Commodity</v>
          </cell>
          <cell r="H2" t="str">
            <v>Page  10  of  11</v>
          </cell>
        </row>
        <row r="3">
          <cell r="A3" t="str">
            <v>Total System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H5" t="str">
            <v>(4)</v>
          </cell>
        </row>
        <row r="7">
          <cell r="A7" t="str">
            <v>Line</v>
          </cell>
        </row>
        <row r="8">
          <cell r="A8" t="str">
            <v>No.</v>
          </cell>
          <cell r="B8" t="str">
            <v>Description</v>
          </cell>
          <cell r="E8" t="str">
            <v>Purchases</v>
          </cell>
          <cell r="G8" t="str">
            <v>Rate</v>
          </cell>
          <cell r="H8" t="str">
            <v>Total</v>
          </cell>
        </row>
        <row r="9">
          <cell r="E9" t="str">
            <v>Mcf</v>
          </cell>
          <cell r="F9" t="str">
            <v>MMbtu</v>
          </cell>
          <cell r="G9" t="str">
            <v>$/MMbtu</v>
          </cell>
          <cell r="H9" t="str">
            <v>$</v>
          </cell>
        </row>
        <row r="11">
          <cell r="A11">
            <v>1</v>
          </cell>
          <cell r="B11" t="str">
            <v>Texas Gas Area</v>
          </cell>
        </row>
        <row r="12">
          <cell r="A12">
            <v>2</v>
          </cell>
          <cell r="B12" t="str">
            <v>No Notice Service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>
            <v>3</v>
          </cell>
          <cell r="B13" t="str">
            <v>Firm Transportation</v>
          </cell>
          <cell r="E13">
            <v>88780</v>
          </cell>
          <cell r="F13">
            <v>91000</v>
          </cell>
          <cell r="G13">
            <v>6.7525000000000004</v>
          </cell>
          <cell r="H13">
            <v>614478</v>
          </cell>
        </row>
        <row r="14">
          <cell r="A14">
            <v>4</v>
          </cell>
          <cell r="B14" t="str">
            <v>No Notice Storage</v>
          </cell>
          <cell r="E14">
            <v>332372</v>
          </cell>
          <cell r="F14">
            <v>340681</v>
          </cell>
          <cell r="G14">
            <v>6.8574000000000002</v>
          </cell>
          <cell r="H14">
            <v>2336185</v>
          </cell>
        </row>
        <row r="15">
          <cell r="A15">
            <v>5</v>
          </cell>
          <cell r="B15" t="str">
            <v>Total Texas Gas Area</v>
          </cell>
          <cell r="E15">
            <v>421152</v>
          </cell>
          <cell r="F15">
            <v>431681</v>
          </cell>
          <cell r="G15">
            <v>6.8353000000000002</v>
          </cell>
          <cell r="H15">
            <v>2950663</v>
          </cell>
        </row>
        <row r="16">
          <cell r="A16">
            <v>6</v>
          </cell>
        </row>
        <row r="17">
          <cell r="A17">
            <v>7</v>
          </cell>
          <cell r="B17" t="str">
            <v>Tennessee Gas Area</v>
          </cell>
        </row>
        <row r="18">
          <cell r="A18">
            <v>8</v>
          </cell>
          <cell r="B18" t="str">
            <v xml:space="preserve"> FT-A and FT-G </v>
          </cell>
          <cell r="E18">
            <v>634303</v>
          </cell>
          <cell r="F18">
            <v>659675</v>
          </cell>
          <cell r="G18">
            <v>6.9659000000000004</v>
          </cell>
          <cell r="H18">
            <v>4595229</v>
          </cell>
        </row>
        <row r="19">
          <cell r="A19">
            <v>9</v>
          </cell>
          <cell r="B19" t="str">
            <v xml:space="preserve"> FT-GS </v>
          </cell>
          <cell r="E19">
            <v>115808</v>
          </cell>
          <cell r="F19">
            <v>120440</v>
          </cell>
          <cell r="G19">
            <v>7.4717000000000002</v>
          </cell>
          <cell r="H19">
            <v>899892</v>
          </cell>
        </row>
        <row r="20">
          <cell r="A20">
            <v>10</v>
          </cell>
          <cell r="B20" t="str">
            <v xml:space="preserve"> Gas Storage</v>
          </cell>
        </row>
        <row r="21">
          <cell r="A21">
            <v>11</v>
          </cell>
          <cell r="B21" t="str">
            <v xml:space="preserve">  FT-A and FT-G Injections</v>
          </cell>
          <cell r="E21">
            <v>207101</v>
          </cell>
          <cell r="F21">
            <v>215385</v>
          </cell>
          <cell r="G21">
            <v>6.6490999999999998</v>
          </cell>
          <cell r="H21">
            <v>1432117</v>
          </cell>
        </row>
        <row r="22">
          <cell r="A22">
            <v>12</v>
          </cell>
          <cell r="B22" t="str">
            <v xml:space="preserve">  FT-GS Withdrawals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13</v>
          </cell>
          <cell r="E23">
            <v>957212</v>
          </cell>
          <cell r="F23">
            <v>995500</v>
          </cell>
          <cell r="G23">
            <v>6.9585999999999997</v>
          </cell>
          <cell r="H23">
            <v>6927238</v>
          </cell>
        </row>
        <row r="24">
          <cell r="A24">
            <v>14</v>
          </cell>
          <cell r="B24" t="str">
            <v>Trunkline Gas Area</v>
          </cell>
        </row>
        <row r="25">
          <cell r="A25">
            <v>15</v>
          </cell>
          <cell r="B25" t="str">
            <v>Firm Transportation</v>
          </cell>
          <cell r="E25">
            <v>212077.29468599035</v>
          </cell>
          <cell r="F25">
            <v>219500</v>
          </cell>
          <cell r="G25">
            <v>6.6224999999999996</v>
          </cell>
          <cell r="H25">
            <v>1453639</v>
          </cell>
        </row>
        <row r="26">
          <cell r="A26">
            <v>16</v>
          </cell>
        </row>
        <row r="27">
          <cell r="A27">
            <v>17</v>
          </cell>
        </row>
        <row r="28">
          <cell r="A28">
            <v>18</v>
          </cell>
          <cell r="B28" t="str">
            <v>WKG System Storage</v>
          </cell>
        </row>
        <row r="29">
          <cell r="A29">
            <v>19</v>
          </cell>
          <cell r="B29" t="str">
            <v>Injections</v>
          </cell>
          <cell r="E29">
            <v>-759591</v>
          </cell>
          <cell r="F29">
            <v>-778581</v>
          </cell>
          <cell r="G29">
            <v>6.4372857142857152</v>
          </cell>
          <cell r="H29">
            <v>-5011948</v>
          </cell>
        </row>
        <row r="30">
          <cell r="A30">
            <v>20</v>
          </cell>
          <cell r="B30" t="str">
            <v>Withdrawals</v>
          </cell>
          <cell r="E30">
            <v>3680000</v>
          </cell>
          <cell r="F30">
            <v>3772000</v>
          </cell>
          <cell r="G30">
            <v>7.1669999999999998</v>
          </cell>
          <cell r="H30">
            <v>27033924</v>
          </cell>
        </row>
        <row r="31">
          <cell r="A31">
            <v>21</v>
          </cell>
          <cell r="B31" t="str">
            <v>Net WKG Storage</v>
          </cell>
          <cell r="E31">
            <v>2920408.7804878051</v>
          </cell>
          <cell r="F31">
            <v>2993419</v>
          </cell>
          <cell r="G31">
            <v>7.3567999999999998</v>
          </cell>
          <cell r="H31">
            <v>22021976</v>
          </cell>
        </row>
        <row r="32">
          <cell r="A32">
            <v>22</v>
          </cell>
        </row>
        <row r="33">
          <cell r="A33">
            <v>23</v>
          </cell>
        </row>
        <row r="34">
          <cell r="A34">
            <v>24</v>
          </cell>
          <cell r="B34" t="str">
            <v>Local Production</v>
          </cell>
          <cell r="E34">
            <v>59512</v>
          </cell>
          <cell r="F34">
            <v>61000</v>
          </cell>
          <cell r="G34">
            <v>6.7525000000000004</v>
          </cell>
          <cell r="H34">
            <v>411903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  <cell r="B38" t="str">
            <v xml:space="preserve"> Total Commodity Purchases</v>
          </cell>
          <cell r="E38">
            <v>4570362.0751737952</v>
          </cell>
          <cell r="F38">
            <v>4701100</v>
          </cell>
          <cell r="G38">
            <v>7.1825000000000001</v>
          </cell>
          <cell r="H38">
            <v>33765419</v>
          </cell>
        </row>
        <row r="39">
          <cell r="A39">
            <v>29</v>
          </cell>
        </row>
        <row r="40">
          <cell r="A40">
            <v>30</v>
          </cell>
          <cell r="B40" t="str">
            <v>Lost &amp; Unaccounted for  @</v>
          </cell>
          <cell r="D40">
            <v>1.38E-2</v>
          </cell>
          <cell r="E40">
            <v>63071</v>
          </cell>
          <cell r="F40">
            <v>64875</v>
          </cell>
        </row>
        <row r="41">
          <cell r="A41">
            <v>31</v>
          </cell>
        </row>
        <row r="42">
          <cell r="A42">
            <v>32</v>
          </cell>
          <cell r="B42" t="str">
            <v>Total Deliveries</v>
          </cell>
          <cell r="E42">
            <v>4507291.0751737952</v>
          </cell>
          <cell r="F42">
            <v>4636225</v>
          </cell>
          <cell r="G42">
            <v>7.2830000000000004</v>
          </cell>
          <cell r="H42">
            <v>33765419</v>
          </cell>
        </row>
        <row r="43">
          <cell r="A43">
            <v>33</v>
          </cell>
        </row>
        <row r="44">
          <cell r="A44">
            <v>34</v>
          </cell>
          <cell r="B44" t="str">
            <v>LVS Commodity Credit to System</v>
          </cell>
        </row>
        <row r="45">
          <cell r="A45">
            <v>35</v>
          </cell>
          <cell r="B45" t="str">
            <v>LVS Sales</v>
          </cell>
          <cell r="C45" t="str">
            <v>Need table of monthly =&gt;</v>
          </cell>
          <cell r="E45">
            <v>-20000</v>
          </cell>
          <cell r="F45">
            <v>-20572</v>
          </cell>
          <cell r="G45">
            <v>9.4163999999999994</v>
          </cell>
          <cell r="H45">
            <v>-193714</v>
          </cell>
        </row>
        <row r="46">
          <cell r="A46">
            <v>36</v>
          </cell>
        </row>
        <row r="47">
          <cell r="A47">
            <v>37</v>
          </cell>
        </row>
        <row r="48">
          <cell r="A48">
            <v>38</v>
          </cell>
          <cell r="B48" t="str">
            <v>Total Expected Commodity Cost</v>
          </cell>
          <cell r="E48">
            <v>4487291.0751737952</v>
          </cell>
          <cell r="F48">
            <v>4615653</v>
          </cell>
          <cell r="G48">
            <v>7.2733999999999996</v>
          </cell>
          <cell r="H48">
            <v>33571705</v>
          </cell>
        </row>
        <row r="50">
          <cell r="G50">
            <v>7.4814999999999996</v>
          </cell>
        </row>
      </sheetData>
      <sheetData sheetId="98"/>
      <sheetData sheetId="99"/>
      <sheetData sheetId="100">
        <row r="1">
          <cell r="A1" t="str">
            <v>Atmos Energy Corporation</v>
          </cell>
          <cell r="K1" t="str">
            <v>Exhibit C</v>
          </cell>
        </row>
        <row r="2">
          <cell r="A2" t="str">
            <v>Current "Cash-out" Prices</v>
          </cell>
          <cell r="K2" t="str">
            <v>Page 21 of 21</v>
          </cell>
        </row>
        <row r="3">
          <cell r="A3" t="str">
            <v>For the Month of November, 2006</v>
          </cell>
        </row>
        <row r="7">
          <cell r="G7" t="str">
            <v>Indexed 1</v>
          </cell>
          <cell r="K7" t="str">
            <v>WKG</v>
          </cell>
        </row>
        <row r="8">
          <cell r="G8" t="str">
            <v>Cash-out</v>
          </cell>
          <cell r="I8" t="str">
            <v>Transport</v>
          </cell>
          <cell r="K8" t="str">
            <v>Cash-out</v>
          </cell>
        </row>
        <row r="9">
          <cell r="A9" t="str">
            <v>For WKG customers served  in:</v>
          </cell>
          <cell r="G9" t="str">
            <v>Price</v>
          </cell>
          <cell r="I9" t="str">
            <v>Charge 2, 3</v>
          </cell>
          <cell r="K9" t="str">
            <v>Price</v>
          </cell>
        </row>
        <row r="11">
          <cell r="A11" t="str">
            <v>A.</v>
          </cell>
          <cell r="C11" t="str">
            <v>Texas Gas:</v>
          </cell>
        </row>
        <row r="12">
          <cell r="C12" t="str">
            <v>Zone 2 Area</v>
          </cell>
          <cell r="E12" t="str">
            <v>100% of Index Price</v>
          </cell>
          <cell r="G12">
            <v>7.3879999999999999</v>
          </cell>
          <cell r="H12" t="str">
            <v>+</v>
          </cell>
          <cell r="I12">
            <v>4.7800000000000002E-2</v>
          </cell>
          <cell r="J12" t="str">
            <v>=</v>
          </cell>
          <cell r="K12">
            <v>7.4357999999999995</v>
          </cell>
        </row>
        <row r="13">
          <cell r="E13" t="str">
            <v xml:space="preserve"> 90% of Index Price</v>
          </cell>
          <cell r="G13">
            <v>6.6492000000000004</v>
          </cell>
          <cell r="H13" t="str">
            <v>+</v>
          </cell>
          <cell r="I13">
            <v>4.7800000000000002E-2</v>
          </cell>
          <cell r="J13" t="str">
            <v>=</v>
          </cell>
          <cell r="K13">
            <v>6.6970000000000001</v>
          </cell>
        </row>
        <row r="14">
          <cell r="E14" t="str">
            <v xml:space="preserve"> 80% of Index Price</v>
          </cell>
          <cell r="G14">
            <v>5.9104000000000001</v>
          </cell>
          <cell r="H14" t="str">
            <v>+</v>
          </cell>
          <cell r="I14">
            <v>4.7800000000000002E-2</v>
          </cell>
          <cell r="J14" t="str">
            <v>=</v>
          </cell>
          <cell r="K14">
            <v>5.9581999999999997</v>
          </cell>
        </row>
        <row r="16">
          <cell r="C16" t="str">
            <v>Zone 3 Area</v>
          </cell>
          <cell r="E16" t="str">
            <v>100% of Index Price</v>
          </cell>
          <cell r="G16">
            <v>7.3879999999999999</v>
          </cell>
          <cell r="H16" t="str">
            <v>+</v>
          </cell>
          <cell r="I16">
            <v>5.0800000000000005E-2</v>
          </cell>
          <cell r="J16" t="str">
            <v>=</v>
          </cell>
          <cell r="K16">
            <v>7.4387999999999996</v>
          </cell>
        </row>
        <row r="17">
          <cell r="E17" t="str">
            <v xml:space="preserve"> 90% of Index Price</v>
          </cell>
          <cell r="G17">
            <v>6.6492000000000004</v>
          </cell>
          <cell r="H17" t="str">
            <v>+</v>
          </cell>
          <cell r="I17">
            <v>5.0800000000000005E-2</v>
          </cell>
          <cell r="J17" t="str">
            <v>=</v>
          </cell>
          <cell r="K17">
            <v>6.7</v>
          </cell>
        </row>
        <row r="18">
          <cell r="E18" t="str">
            <v xml:space="preserve"> 80% of Index Price</v>
          </cell>
          <cell r="G18">
            <v>5.9104000000000001</v>
          </cell>
          <cell r="H18" t="str">
            <v>+</v>
          </cell>
          <cell r="I18">
            <v>5.0800000000000005E-2</v>
          </cell>
          <cell r="J18" t="str">
            <v>=</v>
          </cell>
          <cell r="K18">
            <v>5.9611999999999998</v>
          </cell>
        </row>
        <row r="20">
          <cell r="C20" t="str">
            <v>Zone 4 Area</v>
          </cell>
          <cell r="E20" t="str">
            <v>100% of Index Price</v>
          </cell>
          <cell r="G20">
            <v>7.3879999999999999</v>
          </cell>
          <cell r="H20" t="str">
            <v>+</v>
          </cell>
          <cell r="I20">
            <v>6.3200000000000006E-2</v>
          </cell>
          <cell r="J20" t="str">
            <v>=</v>
          </cell>
          <cell r="K20">
            <v>7.4512</v>
          </cell>
        </row>
        <row r="21">
          <cell r="E21" t="str">
            <v xml:space="preserve"> 90% of Index Price</v>
          </cell>
          <cell r="G21">
            <v>6.6492000000000004</v>
          </cell>
          <cell r="H21" t="str">
            <v>+</v>
          </cell>
          <cell r="I21">
            <v>6.3200000000000006E-2</v>
          </cell>
          <cell r="J21" t="str">
            <v>=</v>
          </cell>
          <cell r="K21">
            <v>6.7124000000000006</v>
          </cell>
        </row>
        <row r="22">
          <cell r="E22" t="str">
            <v xml:space="preserve"> 80% of Index Price</v>
          </cell>
          <cell r="G22">
            <v>5.9104000000000001</v>
          </cell>
          <cell r="H22" t="str">
            <v>+</v>
          </cell>
          <cell r="I22">
            <v>6.3200000000000006E-2</v>
          </cell>
          <cell r="J22" t="str">
            <v>=</v>
          </cell>
          <cell r="K22">
            <v>5.9736000000000002</v>
          </cell>
        </row>
        <row r="24">
          <cell r="A24" t="str">
            <v>B.</v>
          </cell>
          <cell r="C24" t="str">
            <v>Tennessee Gas:</v>
          </cell>
        </row>
        <row r="25">
          <cell r="C25" t="str">
            <v>Zone 2 Area</v>
          </cell>
          <cell r="E25" t="str">
            <v>100% of Index Price</v>
          </cell>
          <cell r="G25">
            <v>7.1712999999999996</v>
          </cell>
          <cell r="H25" t="str">
            <v>+</v>
          </cell>
          <cell r="I25">
            <v>1.7899999999999999E-2</v>
          </cell>
          <cell r="J25" t="str">
            <v>=</v>
          </cell>
          <cell r="K25">
            <v>7.1891999999999996</v>
          </cell>
        </row>
        <row r="26">
          <cell r="E26" t="str">
            <v xml:space="preserve"> 90% of Index Price</v>
          </cell>
          <cell r="G26">
            <v>6.4542000000000002</v>
          </cell>
          <cell r="H26" t="str">
            <v>+</v>
          </cell>
          <cell r="I26">
            <v>1.7899999999999999E-2</v>
          </cell>
          <cell r="J26" t="str">
            <v>=</v>
          </cell>
          <cell r="K26">
            <v>6.4721000000000002</v>
          </cell>
        </row>
        <row r="27">
          <cell r="E27" t="str">
            <v xml:space="preserve"> 80% of Index Price</v>
          </cell>
          <cell r="G27">
            <v>5.7370000000000001</v>
          </cell>
          <cell r="H27" t="str">
            <v>+</v>
          </cell>
          <cell r="I27">
            <v>1.7899999999999999E-2</v>
          </cell>
          <cell r="J27" t="str">
            <v>=</v>
          </cell>
          <cell r="K27">
            <v>5.7549000000000001</v>
          </cell>
        </row>
        <row r="31">
          <cell r="A31" t="str">
            <v>1</v>
          </cell>
          <cell r="B31" t="str">
            <v>Indexed cash-out price is from the pipeline's Electronic Bulletin Board.</v>
          </cell>
        </row>
        <row r="33">
          <cell r="A33" t="str">
            <v>2</v>
          </cell>
          <cell r="B33" t="str">
            <v>Transport charge used for Texas Gas is its tariff sheet no. 20 commodity rate.</v>
          </cell>
        </row>
        <row r="35">
          <cell r="A35" t="str">
            <v>3</v>
          </cell>
          <cell r="B35" t="str">
            <v xml:space="preserve">Transport charge used for Tennessee Gas is its tariff sheet no. 23A maximum </v>
          </cell>
        </row>
        <row r="36">
          <cell r="B36" t="str">
            <v>commodity rate from zone 0 to zone 2.</v>
          </cell>
        </row>
      </sheetData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Directions"/>
      <sheetName val="Report"/>
      <sheetName val="Pipeline Cashout"/>
      <sheetName val="Texas"/>
      <sheetName val="Tenn"/>
      <sheetName val="2005-01 Texas 20"/>
      <sheetName val="2005-01 Tenn 23A"/>
      <sheetName val="Module1"/>
    </sheetNames>
    <sheetDataSet>
      <sheetData sheetId="0"/>
      <sheetData sheetId="1">
        <row r="5">
          <cell r="E5">
            <v>38353</v>
          </cell>
        </row>
      </sheetData>
      <sheetData sheetId="2"/>
      <sheetData sheetId="3">
        <row r="9">
          <cell r="A9">
            <v>34335</v>
          </cell>
          <cell r="B9">
            <v>2.1280000000000001</v>
          </cell>
          <cell r="C9">
            <v>2.1604000000000001</v>
          </cell>
        </row>
        <row r="10">
          <cell r="A10">
            <v>34366</v>
          </cell>
          <cell r="B10">
            <v>2.7789999999999999</v>
          </cell>
          <cell r="C10">
            <v>2.5708000000000002</v>
          </cell>
        </row>
        <row r="11">
          <cell r="A11">
            <v>34394</v>
          </cell>
          <cell r="B11">
            <v>2.331</v>
          </cell>
          <cell r="C11">
            <v>2.1343999999999999</v>
          </cell>
        </row>
        <row r="12">
          <cell r="A12">
            <v>34425</v>
          </cell>
          <cell r="B12">
            <v>1.9930000000000001</v>
          </cell>
          <cell r="C12">
            <v>1.9320999999999999</v>
          </cell>
        </row>
        <row r="13">
          <cell r="A13">
            <v>34455</v>
          </cell>
          <cell r="B13">
            <v>2.0059999999999998</v>
          </cell>
          <cell r="C13">
            <v>1.9036999999999999</v>
          </cell>
        </row>
        <row r="14">
          <cell r="A14">
            <v>34486</v>
          </cell>
          <cell r="B14">
            <v>1.8340000000000001</v>
          </cell>
          <cell r="C14">
            <v>1.8425</v>
          </cell>
        </row>
        <row r="15">
          <cell r="A15">
            <v>34516</v>
          </cell>
          <cell r="B15">
            <v>1.976</v>
          </cell>
          <cell r="C15">
            <v>1.9380999999999999</v>
          </cell>
        </row>
        <row r="16">
          <cell r="A16">
            <v>34547</v>
          </cell>
          <cell r="B16">
            <v>1.734</v>
          </cell>
          <cell r="C16">
            <v>1.6930000000000001</v>
          </cell>
        </row>
        <row r="17">
          <cell r="A17">
            <v>34578</v>
          </cell>
          <cell r="B17">
            <v>1.522</v>
          </cell>
          <cell r="C17">
            <v>1.4821</v>
          </cell>
        </row>
        <row r="18">
          <cell r="A18">
            <v>34608</v>
          </cell>
          <cell r="B18">
            <v>1.4550000000000001</v>
          </cell>
          <cell r="C18">
            <v>1.4267000000000001</v>
          </cell>
        </row>
        <row r="19">
          <cell r="A19">
            <v>34639</v>
          </cell>
          <cell r="B19">
            <v>1.57</v>
          </cell>
          <cell r="C19">
            <v>1.5388999999999999</v>
          </cell>
        </row>
        <row r="20">
          <cell r="A20">
            <v>34669</v>
          </cell>
          <cell r="B20">
            <v>1.6060000000000001</v>
          </cell>
          <cell r="C20">
            <v>1.6152</v>
          </cell>
        </row>
        <row r="21">
          <cell r="A21">
            <v>34700</v>
          </cell>
          <cell r="B21">
            <v>1.6240000000000001</v>
          </cell>
          <cell r="C21">
            <v>1.4823999999999999</v>
          </cell>
        </row>
        <row r="22">
          <cell r="A22">
            <v>34731</v>
          </cell>
          <cell r="B22">
            <v>1.474</v>
          </cell>
          <cell r="C22">
            <v>1.448</v>
          </cell>
        </row>
        <row r="23">
          <cell r="A23">
            <v>34759</v>
          </cell>
          <cell r="B23">
            <v>1.504</v>
          </cell>
          <cell r="C23">
            <v>1.4545999999999999</v>
          </cell>
        </row>
        <row r="24">
          <cell r="A24">
            <v>34790</v>
          </cell>
          <cell r="B24">
            <v>1.536</v>
          </cell>
          <cell r="C24">
            <v>1.4952000000000001</v>
          </cell>
        </row>
        <row r="25">
          <cell r="A25">
            <v>34820</v>
          </cell>
          <cell r="B25">
            <v>1.629</v>
          </cell>
          <cell r="C25">
            <v>1.5949</v>
          </cell>
        </row>
        <row r="26">
          <cell r="A26">
            <v>34851</v>
          </cell>
          <cell r="B26">
            <v>1.64</v>
          </cell>
          <cell r="C26">
            <v>1.6024</v>
          </cell>
        </row>
        <row r="27">
          <cell r="A27">
            <v>34881</v>
          </cell>
          <cell r="B27">
            <v>1.4770000000000001</v>
          </cell>
          <cell r="C27">
            <v>1.4017999999999999</v>
          </cell>
        </row>
        <row r="28">
          <cell r="A28">
            <v>34912</v>
          </cell>
          <cell r="B28">
            <v>1.4259999999999999</v>
          </cell>
          <cell r="C28">
            <v>1.4372</v>
          </cell>
        </row>
        <row r="29">
          <cell r="A29">
            <v>34943</v>
          </cell>
          <cell r="B29">
            <v>1.605</v>
          </cell>
          <cell r="C29">
            <v>1.5750999999999999</v>
          </cell>
        </row>
        <row r="30">
          <cell r="A30">
            <v>34973</v>
          </cell>
          <cell r="B30">
            <v>1.6890000000000001</v>
          </cell>
          <cell r="C30">
            <v>1.6419999999999999</v>
          </cell>
        </row>
        <row r="31">
          <cell r="A31">
            <v>35004</v>
          </cell>
          <cell r="B31">
            <v>1.8169999999999999</v>
          </cell>
          <cell r="C31">
            <v>1.7897000000000001</v>
          </cell>
        </row>
        <row r="32">
          <cell r="A32">
            <v>35034</v>
          </cell>
          <cell r="B32">
            <v>2.2749999999999999</v>
          </cell>
          <cell r="C32">
            <v>2.2010000000000001</v>
          </cell>
        </row>
        <row r="33">
          <cell r="A33">
            <v>35065</v>
          </cell>
          <cell r="B33">
            <v>3.2410000000000001</v>
          </cell>
          <cell r="C33">
            <v>2.6886999999999999</v>
          </cell>
        </row>
        <row r="34">
          <cell r="A34">
            <v>35096</v>
          </cell>
          <cell r="B34">
            <v>3.82</v>
          </cell>
          <cell r="C34">
            <v>3.5771999999999999</v>
          </cell>
        </row>
        <row r="35">
          <cell r="A35">
            <v>35125</v>
          </cell>
          <cell r="B35">
            <v>2.839</v>
          </cell>
          <cell r="C35">
            <v>2.5855000000000001</v>
          </cell>
        </row>
        <row r="36">
          <cell r="A36">
            <v>35156</v>
          </cell>
          <cell r="B36">
            <v>2.536</v>
          </cell>
          <cell r="C36">
            <v>2.3755000000000002</v>
          </cell>
        </row>
        <row r="37">
          <cell r="A37">
            <v>35186</v>
          </cell>
          <cell r="B37">
            <v>2.198</v>
          </cell>
          <cell r="C37">
            <v>2.15</v>
          </cell>
        </row>
        <row r="38">
          <cell r="A38">
            <v>35217</v>
          </cell>
          <cell r="B38">
            <v>2.339</v>
          </cell>
          <cell r="C38">
            <v>2.3054000000000001</v>
          </cell>
        </row>
        <row r="39">
          <cell r="A39">
            <v>35247</v>
          </cell>
          <cell r="B39">
            <v>2.61</v>
          </cell>
          <cell r="C39">
            <v>2.5177</v>
          </cell>
        </row>
        <row r="40">
          <cell r="A40">
            <v>35278</v>
          </cell>
          <cell r="B40">
            <v>2.2570000000000001</v>
          </cell>
          <cell r="C40">
            <v>2.0493000000000001</v>
          </cell>
        </row>
        <row r="41">
          <cell r="A41">
            <v>35309</v>
          </cell>
          <cell r="B41">
            <v>1.8280000000000001</v>
          </cell>
          <cell r="C41">
            <v>1.7801</v>
          </cell>
        </row>
        <row r="42">
          <cell r="A42">
            <v>35339</v>
          </cell>
          <cell r="B42">
            <v>2.0449999999999999</v>
          </cell>
          <cell r="C42">
            <v>2.2141000000000002</v>
          </cell>
        </row>
        <row r="43">
          <cell r="A43">
            <v>35370</v>
          </cell>
          <cell r="B43">
            <v>2.63</v>
          </cell>
          <cell r="C43">
            <v>2.7025000000000001</v>
          </cell>
        </row>
        <row r="44">
          <cell r="A44">
            <v>35400</v>
          </cell>
          <cell r="B44">
            <v>3.355</v>
          </cell>
          <cell r="C44">
            <v>3.6999</v>
          </cell>
        </row>
        <row r="45">
          <cell r="A45">
            <v>35431</v>
          </cell>
          <cell r="B45">
            <v>3.851</v>
          </cell>
          <cell r="C45">
            <v>3.5116000000000001</v>
          </cell>
        </row>
        <row r="46">
          <cell r="A46">
            <v>35462</v>
          </cell>
          <cell r="B46">
            <v>2.669</v>
          </cell>
          <cell r="C46">
            <v>2.3454999999999999</v>
          </cell>
        </row>
        <row r="47">
          <cell r="A47">
            <v>35490</v>
          </cell>
          <cell r="B47">
            <v>1.8540000000000001</v>
          </cell>
          <cell r="C47">
            <v>1.8333999999999999</v>
          </cell>
        </row>
        <row r="48">
          <cell r="A48">
            <v>35521</v>
          </cell>
          <cell r="B48">
            <v>1.893</v>
          </cell>
          <cell r="C48">
            <v>1.9518</v>
          </cell>
        </row>
        <row r="49">
          <cell r="A49">
            <v>35551</v>
          </cell>
          <cell r="B49">
            <v>2.1459999999999999</v>
          </cell>
          <cell r="C49">
            <v>2.1631999999999998</v>
          </cell>
        </row>
        <row r="50">
          <cell r="A50">
            <v>35582</v>
          </cell>
          <cell r="B50">
            <v>2.1930000000000001</v>
          </cell>
          <cell r="C50">
            <v>2.1663000000000001</v>
          </cell>
        </row>
        <row r="51">
          <cell r="A51">
            <v>35612</v>
          </cell>
          <cell r="B51">
            <v>2.1800000000000002</v>
          </cell>
          <cell r="C51">
            <v>2.1326000000000001</v>
          </cell>
        </row>
        <row r="52">
          <cell r="A52">
            <v>35643</v>
          </cell>
          <cell r="B52">
            <v>2.306</v>
          </cell>
          <cell r="C52">
            <v>2.3487</v>
          </cell>
        </row>
        <row r="53">
          <cell r="A53">
            <v>35674</v>
          </cell>
          <cell r="B53">
            <v>2.629</v>
          </cell>
          <cell r="C53">
            <v>2.7269999999999999</v>
          </cell>
        </row>
        <row r="54">
          <cell r="A54">
            <v>35704</v>
          </cell>
          <cell r="B54">
            <v>2.899</v>
          </cell>
          <cell r="C54">
            <v>2.9215</v>
          </cell>
        </row>
        <row r="55">
          <cell r="A55">
            <v>35735</v>
          </cell>
          <cell r="B55">
            <v>3.1789999999999998</v>
          </cell>
          <cell r="C55">
            <v>3.1263000000000001</v>
          </cell>
        </row>
        <row r="56">
          <cell r="A56">
            <v>35765</v>
          </cell>
          <cell r="B56">
            <v>2.3759999999999999</v>
          </cell>
          <cell r="C56">
            <v>2.3241999999999998</v>
          </cell>
        </row>
        <row r="57">
          <cell r="A57">
            <v>35796</v>
          </cell>
          <cell r="B57">
            <v>2.1139999999999999</v>
          </cell>
          <cell r="C57">
            <v>2.0831</v>
          </cell>
        </row>
        <row r="58">
          <cell r="A58">
            <v>35827</v>
          </cell>
          <cell r="B58">
            <v>2.169</v>
          </cell>
          <cell r="C58">
            <v>2.1312000000000002</v>
          </cell>
        </row>
        <row r="59">
          <cell r="A59">
            <v>35855</v>
          </cell>
          <cell r="B59">
            <v>2.2149999999999999</v>
          </cell>
          <cell r="C59">
            <v>2.1817000000000002</v>
          </cell>
        </row>
        <row r="60">
          <cell r="A60">
            <v>35886</v>
          </cell>
          <cell r="B60">
            <v>2.448</v>
          </cell>
          <cell r="C60">
            <v>2.4077999999999999</v>
          </cell>
        </row>
        <row r="61">
          <cell r="A61">
            <v>35916</v>
          </cell>
          <cell r="B61">
            <v>2.19</v>
          </cell>
          <cell r="C61">
            <v>2.1581999999999999</v>
          </cell>
        </row>
        <row r="62">
          <cell r="A62">
            <v>35947</v>
          </cell>
          <cell r="B62">
            <v>2.1320000000000001</v>
          </cell>
          <cell r="C62">
            <v>2.0954000000000002</v>
          </cell>
        </row>
        <row r="63">
          <cell r="A63">
            <v>35977</v>
          </cell>
          <cell r="B63">
            <v>2.2509999999999999</v>
          </cell>
          <cell r="C63">
            <v>2.2130999999999998</v>
          </cell>
        </row>
        <row r="64">
          <cell r="A64">
            <v>36008</v>
          </cell>
          <cell r="B64">
            <v>1.883</v>
          </cell>
          <cell r="C64">
            <v>1.8603000000000001</v>
          </cell>
        </row>
        <row r="65">
          <cell r="A65">
            <v>36039</v>
          </cell>
          <cell r="B65">
            <v>1.919</v>
          </cell>
          <cell r="C65">
            <v>1.8957999999999999</v>
          </cell>
        </row>
        <row r="66">
          <cell r="A66">
            <v>36069</v>
          </cell>
          <cell r="B66">
            <v>1.9590000000000001</v>
          </cell>
          <cell r="C66">
            <v>1.9327000000000001</v>
          </cell>
        </row>
        <row r="67">
          <cell r="A67">
            <v>36100</v>
          </cell>
          <cell r="B67">
            <v>2.0680000000000001</v>
          </cell>
          <cell r="C67">
            <v>2.0371000000000001</v>
          </cell>
        </row>
        <row r="68">
          <cell r="A68">
            <v>36130</v>
          </cell>
          <cell r="B68">
            <v>1.7330000000000001</v>
          </cell>
          <cell r="C68">
            <v>1.7156</v>
          </cell>
        </row>
        <row r="69">
          <cell r="A69">
            <v>36161</v>
          </cell>
          <cell r="B69">
            <v>1.855</v>
          </cell>
          <cell r="C69">
            <v>1.8351999999999999</v>
          </cell>
        </row>
        <row r="70">
          <cell r="A70">
            <v>36192</v>
          </cell>
          <cell r="B70">
            <v>1.7749999999999999</v>
          </cell>
          <cell r="C70">
            <v>1.7495000000000001</v>
          </cell>
        </row>
        <row r="71">
          <cell r="A71">
            <v>36220</v>
          </cell>
          <cell r="B71">
            <v>1.754</v>
          </cell>
          <cell r="C71">
            <v>1.7282999999999999</v>
          </cell>
        </row>
        <row r="72">
          <cell r="A72">
            <v>36251</v>
          </cell>
          <cell r="B72">
            <v>2.0430000000000001</v>
          </cell>
          <cell r="C72">
            <v>2.0179999999999998</v>
          </cell>
        </row>
        <row r="73">
          <cell r="A73">
            <v>36281</v>
          </cell>
          <cell r="B73">
            <v>2.2589999999999999</v>
          </cell>
          <cell r="C73">
            <v>2.2298</v>
          </cell>
        </row>
        <row r="74">
          <cell r="A74">
            <v>36312</v>
          </cell>
          <cell r="B74">
            <v>2.2789999999999999</v>
          </cell>
          <cell r="C74">
            <v>2.2530999999999999</v>
          </cell>
        </row>
        <row r="75">
          <cell r="A75">
            <v>36342</v>
          </cell>
          <cell r="B75">
            <v>2.2210000000000001</v>
          </cell>
          <cell r="C75">
            <v>2.2006999999999999</v>
          </cell>
        </row>
        <row r="76">
          <cell r="A76">
            <v>36373</v>
          </cell>
          <cell r="B76">
            <v>2.738</v>
          </cell>
          <cell r="C76">
            <v>2.7161</v>
          </cell>
        </row>
        <row r="77">
          <cell r="A77">
            <v>36404</v>
          </cell>
          <cell r="B77">
            <v>2.605</v>
          </cell>
          <cell r="C77">
            <v>2.5716000000000001</v>
          </cell>
        </row>
        <row r="78">
          <cell r="A78">
            <v>36434</v>
          </cell>
          <cell r="B78">
            <v>2.625</v>
          </cell>
          <cell r="C78">
            <v>2.6019000000000001</v>
          </cell>
        </row>
        <row r="79">
          <cell r="A79">
            <v>36465</v>
          </cell>
          <cell r="B79">
            <v>2.4700000000000002</v>
          </cell>
          <cell r="C79">
            <v>2.4413</v>
          </cell>
        </row>
        <row r="80">
          <cell r="A80">
            <v>36495</v>
          </cell>
          <cell r="B80">
            <v>2.3450000000000002</v>
          </cell>
          <cell r="C80">
            <v>2.3149999999999999</v>
          </cell>
        </row>
        <row r="81">
          <cell r="A81">
            <v>36526</v>
          </cell>
          <cell r="B81">
            <v>2.375</v>
          </cell>
          <cell r="C81">
            <v>2.3475000000000001</v>
          </cell>
        </row>
        <row r="82">
          <cell r="A82">
            <v>36557</v>
          </cell>
          <cell r="B82">
            <v>2.6389999999999998</v>
          </cell>
          <cell r="C82">
            <v>2.6040999999999999</v>
          </cell>
        </row>
        <row r="83">
          <cell r="A83">
            <v>36586</v>
          </cell>
          <cell r="B83">
            <v>2.7389999999999999</v>
          </cell>
          <cell r="C83">
            <v>2.7080000000000002</v>
          </cell>
        </row>
        <row r="84">
          <cell r="A84">
            <v>36617</v>
          </cell>
          <cell r="B84">
            <v>2.9849999999999999</v>
          </cell>
          <cell r="C84">
            <v>2.9456000000000002</v>
          </cell>
        </row>
        <row r="85">
          <cell r="A85">
            <v>36647</v>
          </cell>
          <cell r="B85">
            <v>3.411</v>
          </cell>
          <cell r="C85">
            <v>3.3708</v>
          </cell>
        </row>
        <row r="86">
          <cell r="A86">
            <v>36678</v>
          </cell>
          <cell r="B86">
            <v>4.2709999999999999</v>
          </cell>
          <cell r="C86">
            <v>4.2159000000000004</v>
          </cell>
        </row>
        <row r="87">
          <cell r="A87">
            <v>36708</v>
          </cell>
          <cell r="B87">
            <v>4.0659999999999998</v>
          </cell>
          <cell r="C87">
            <v>4.0281000000000002</v>
          </cell>
        </row>
        <row r="88">
          <cell r="A88">
            <v>36739</v>
          </cell>
          <cell r="B88">
            <v>4.3289999999999997</v>
          </cell>
          <cell r="C88">
            <v>4.282</v>
          </cell>
        </row>
        <row r="89">
          <cell r="A89">
            <v>36770</v>
          </cell>
          <cell r="B89">
            <v>4.9189999999999996</v>
          </cell>
          <cell r="C89">
            <v>4.8779000000000003</v>
          </cell>
        </row>
        <row r="90">
          <cell r="A90">
            <v>36800</v>
          </cell>
          <cell r="B90">
            <v>5.101</v>
          </cell>
          <cell r="C90">
            <v>5.0475000000000003</v>
          </cell>
        </row>
        <row r="91">
          <cell r="A91">
            <v>36831</v>
          </cell>
          <cell r="B91">
            <v>5.3540000000000001</v>
          </cell>
          <cell r="C91">
            <v>5.2946</v>
          </cell>
        </row>
        <row r="92">
          <cell r="A92">
            <v>36861</v>
          </cell>
          <cell r="B92">
            <v>8.0909999999999993</v>
          </cell>
          <cell r="C92">
            <v>8.0318000000000005</v>
          </cell>
        </row>
        <row r="93">
          <cell r="A93">
            <v>36892</v>
          </cell>
          <cell r="B93">
            <v>8.8379999999999992</v>
          </cell>
          <cell r="C93">
            <v>8.6751000000000005</v>
          </cell>
        </row>
        <row r="94">
          <cell r="A94">
            <v>36923</v>
          </cell>
          <cell r="B94">
            <v>5.6980000000000004</v>
          </cell>
          <cell r="C94">
            <v>5.5682999999999998</v>
          </cell>
        </row>
        <row r="95">
          <cell r="A95">
            <v>36951</v>
          </cell>
          <cell r="B95">
            <v>5.1150000000000002</v>
          </cell>
          <cell r="C95">
            <v>5.0426000000000002</v>
          </cell>
        </row>
        <row r="96">
          <cell r="A96">
            <v>36982</v>
          </cell>
          <cell r="B96">
            <v>5.24</v>
          </cell>
          <cell r="C96">
            <v>5.1776</v>
          </cell>
        </row>
        <row r="97">
          <cell r="A97">
            <v>37012</v>
          </cell>
          <cell r="B97">
            <v>4.2759999999999998</v>
          </cell>
          <cell r="C97">
            <v>4.2365000000000004</v>
          </cell>
        </row>
        <row r="98">
          <cell r="A98">
            <v>37043</v>
          </cell>
          <cell r="B98">
            <v>3.835</v>
          </cell>
          <cell r="C98">
            <v>3.7776999999999998</v>
          </cell>
        </row>
        <row r="99">
          <cell r="A99">
            <v>37073</v>
          </cell>
          <cell r="B99">
            <v>3.1309999999999998</v>
          </cell>
          <cell r="C99">
            <v>3.0878000000000001</v>
          </cell>
        </row>
        <row r="100">
          <cell r="A100">
            <v>37104</v>
          </cell>
          <cell r="B100">
            <v>3.11</v>
          </cell>
          <cell r="C100">
            <v>3.0716000000000001</v>
          </cell>
        </row>
        <row r="101">
          <cell r="A101">
            <v>37135</v>
          </cell>
          <cell r="B101">
            <v>2.2989999999999999</v>
          </cell>
          <cell r="C101">
            <v>2.2692000000000001</v>
          </cell>
        </row>
        <row r="102">
          <cell r="A102">
            <v>37165</v>
          </cell>
          <cell r="B102">
            <v>2.4020000000000001</v>
          </cell>
          <cell r="C102">
            <v>2.2201</v>
          </cell>
        </row>
        <row r="103">
          <cell r="A103">
            <v>37196</v>
          </cell>
          <cell r="B103">
            <v>2.411</v>
          </cell>
          <cell r="C103">
            <v>2.4853000000000001</v>
          </cell>
        </row>
        <row r="104">
          <cell r="A104">
            <v>37226</v>
          </cell>
          <cell r="B104">
            <v>2.387</v>
          </cell>
          <cell r="C104">
            <v>2.3001</v>
          </cell>
        </row>
        <row r="105">
          <cell r="A105">
            <v>37257</v>
          </cell>
          <cell r="B105">
            <v>2.274</v>
          </cell>
          <cell r="C105">
            <v>2.3105000000000002</v>
          </cell>
        </row>
        <row r="106">
          <cell r="A106">
            <v>37288</v>
          </cell>
          <cell r="B106">
            <v>2.2690000000000001</v>
          </cell>
          <cell r="C106">
            <v>2.1848999999999998</v>
          </cell>
        </row>
        <row r="107">
          <cell r="A107">
            <v>37316</v>
          </cell>
          <cell r="B107">
            <v>2.9329999999999998</v>
          </cell>
          <cell r="C107">
            <v>2.7780999999999998</v>
          </cell>
        </row>
        <row r="108">
          <cell r="A108">
            <v>37347</v>
          </cell>
          <cell r="B108">
            <v>3.448</v>
          </cell>
          <cell r="C108">
            <v>3.3567999999999998</v>
          </cell>
        </row>
        <row r="109">
          <cell r="A109">
            <v>37377</v>
          </cell>
          <cell r="B109">
            <v>3.4830000000000001</v>
          </cell>
          <cell r="C109">
            <v>3.4817999999999998</v>
          </cell>
        </row>
        <row r="110">
          <cell r="A110">
            <v>37408</v>
          </cell>
          <cell r="B110">
            <v>3.23</v>
          </cell>
          <cell r="C110">
            <v>3.1686000000000001</v>
          </cell>
        </row>
        <row r="111">
          <cell r="A111">
            <v>37438</v>
          </cell>
          <cell r="B111">
            <v>3.05</v>
          </cell>
          <cell r="C111">
            <v>3.0398999999999998</v>
          </cell>
        </row>
        <row r="112">
          <cell r="A112">
            <v>37469</v>
          </cell>
          <cell r="B112">
            <v>3.07</v>
          </cell>
          <cell r="C112">
            <v>2.9883000000000002</v>
          </cell>
        </row>
        <row r="113">
          <cell r="A113">
            <v>37500</v>
          </cell>
          <cell r="B113">
            <v>3.4910000000000001</v>
          </cell>
          <cell r="C113">
            <v>3.4297</v>
          </cell>
        </row>
        <row r="114">
          <cell r="A114">
            <v>37530</v>
          </cell>
          <cell r="B114">
            <v>4.0830000000000002</v>
          </cell>
          <cell r="C114">
            <v>4.0129000000000001</v>
          </cell>
        </row>
        <row r="115">
          <cell r="A115">
            <v>37561</v>
          </cell>
          <cell r="B115">
            <v>4.0709999999999997</v>
          </cell>
          <cell r="C115">
            <v>3.9729999999999999</v>
          </cell>
        </row>
        <row r="116">
          <cell r="A116">
            <v>37591</v>
          </cell>
          <cell r="B116">
            <v>4.6379999999999999</v>
          </cell>
          <cell r="C116">
            <v>4.5190999999999999</v>
          </cell>
        </row>
        <row r="117">
          <cell r="A117">
            <v>37622</v>
          </cell>
          <cell r="B117">
            <v>5.3529999999999998</v>
          </cell>
          <cell r="C117">
            <v>5.1736000000000004</v>
          </cell>
        </row>
        <row r="118">
          <cell r="A118">
            <v>37653</v>
          </cell>
          <cell r="B118">
            <v>7.2919999999999998</v>
          </cell>
          <cell r="C118">
            <v>5.9678000000000004</v>
          </cell>
        </row>
        <row r="119">
          <cell r="A119">
            <v>37681</v>
          </cell>
          <cell r="B119">
            <v>6.8330000000000002</v>
          </cell>
          <cell r="C119">
            <v>7.0857999999999999</v>
          </cell>
        </row>
        <row r="120">
          <cell r="A120">
            <v>37712</v>
          </cell>
          <cell r="B120">
            <v>5.2460000000000004</v>
          </cell>
          <cell r="C120">
            <v>5.1413000000000002</v>
          </cell>
        </row>
        <row r="121">
          <cell r="A121">
            <v>37742</v>
          </cell>
          <cell r="B121">
            <v>5.6470000000000002</v>
          </cell>
          <cell r="C121">
            <v>5.5896999999999997</v>
          </cell>
        </row>
        <row r="122">
          <cell r="A122">
            <v>37773</v>
          </cell>
          <cell r="B122">
            <v>5.16</v>
          </cell>
          <cell r="C122">
            <v>5.7409999999999997</v>
          </cell>
        </row>
        <row r="123">
          <cell r="A123">
            <v>37803</v>
          </cell>
          <cell r="B123">
            <v>5.0190000000000001</v>
          </cell>
          <cell r="C123">
            <v>5.0663999999999998</v>
          </cell>
        </row>
        <row r="124">
          <cell r="A124">
            <v>37834</v>
          </cell>
          <cell r="B124">
            <v>4.8330000000000002</v>
          </cell>
          <cell r="C124">
            <v>4.8818999999999999</v>
          </cell>
        </row>
        <row r="125">
          <cell r="A125">
            <v>37865</v>
          </cell>
          <cell r="B125">
            <v>4.5819999999999999</v>
          </cell>
          <cell r="C125">
            <v>4.6372999999999998</v>
          </cell>
        </row>
        <row r="126">
          <cell r="A126">
            <v>37895</v>
          </cell>
          <cell r="B126">
            <v>4.6130000000000004</v>
          </cell>
          <cell r="C126">
            <v>4.6317000000000004</v>
          </cell>
        </row>
        <row r="127">
          <cell r="A127">
            <v>37926</v>
          </cell>
          <cell r="B127">
            <v>4.4539999999999997</v>
          </cell>
          <cell r="C127">
            <v>4.3653000000000004</v>
          </cell>
        </row>
        <row r="128">
          <cell r="A128">
            <v>37956</v>
          </cell>
          <cell r="B128">
            <v>5.7830000000000004</v>
          </cell>
          <cell r="C128">
            <v>5.8990999999999998</v>
          </cell>
        </row>
        <row r="129">
          <cell r="A129">
            <v>37987</v>
          </cell>
          <cell r="B129">
            <v>6.0380000000000003</v>
          </cell>
          <cell r="C129">
            <v>5.8994999999999997</v>
          </cell>
        </row>
        <row r="130">
          <cell r="A130">
            <v>38018</v>
          </cell>
          <cell r="B130">
            <v>5.4539999999999997</v>
          </cell>
          <cell r="C130">
            <v>5.3875999999999999</v>
          </cell>
        </row>
        <row r="131">
          <cell r="A131">
            <v>38047</v>
          </cell>
          <cell r="B131">
            <v>5.34</v>
          </cell>
          <cell r="C131">
            <v>5.2321</v>
          </cell>
        </row>
        <row r="132">
          <cell r="A132">
            <v>38078</v>
          </cell>
          <cell r="B132">
            <v>5.6509999999999998</v>
          </cell>
          <cell r="C132">
            <v>5.5583</v>
          </cell>
        </row>
        <row r="133">
          <cell r="A133">
            <v>38108</v>
          </cell>
          <cell r="B133">
            <v>6.218</v>
          </cell>
          <cell r="C133">
            <v>6.1281999999999996</v>
          </cell>
        </row>
        <row r="134">
          <cell r="A134">
            <v>38139</v>
          </cell>
          <cell r="B134">
            <v>6.2080000000000002</v>
          </cell>
          <cell r="C134">
            <v>6.2229000000000001</v>
          </cell>
        </row>
        <row r="135">
          <cell r="A135">
            <v>38169</v>
          </cell>
          <cell r="B135">
            <v>5.915</v>
          </cell>
          <cell r="C135">
            <v>5.87</v>
          </cell>
        </row>
        <row r="136">
          <cell r="A136">
            <v>38200</v>
          </cell>
          <cell r="B136">
            <v>5.34</v>
          </cell>
          <cell r="C136">
            <v>5.5342000000000002</v>
          </cell>
        </row>
        <row r="137">
          <cell r="A137">
            <v>38231</v>
          </cell>
          <cell r="B137">
            <v>5.0149999999999997</v>
          </cell>
          <cell r="C137">
            <v>4.8259999999999996</v>
          </cell>
        </row>
        <row r="138">
          <cell r="A138">
            <v>38261</v>
          </cell>
          <cell r="B138">
            <v>6.14</v>
          </cell>
          <cell r="C138">
            <v>5.7835000000000001</v>
          </cell>
        </row>
        <row r="139">
          <cell r="A139">
            <v>38292</v>
          </cell>
          <cell r="B139">
            <v>6.1580000000000004</v>
          </cell>
          <cell r="C139">
            <v>6.0369000000000002</v>
          </cell>
        </row>
        <row r="140">
          <cell r="A140">
            <v>38322</v>
          </cell>
          <cell r="B140">
            <v>6.5860000000000003</v>
          </cell>
          <cell r="C140">
            <v>6.5636000000000001</v>
          </cell>
        </row>
      </sheetData>
      <sheetData sheetId="4">
        <row r="7">
          <cell r="A7">
            <v>34335</v>
          </cell>
          <cell r="C7">
            <v>5.5199999999999999E-2</v>
          </cell>
          <cell r="D7">
            <v>6.0400000000000002E-2</v>
          </cell>
          <cell r="E7">
            <v>6.4399999999999999E-2</v>
          </cell>
        </row>
        <row r="8">
          <cell r="A8">
            <v>34455</v>
          </cell>
          <cell r="C8">
            <v>4.48E-2</v>
          </cell>
          <cell r="D8">
            <v>4.9099999999999998E-2</v>
          </cell>
          <cell r="E8">
            <v>5.2900000000000003E-2</v>
          </cell>
        </row>
        <row r="9">
          <cell r="A9">
            <v>34578</v>
          </cell>
          <cell r="C9">
            <v>4.3099999999999999E-2</v>
          </cell>
          <cell r="D9">
            <v>4.7399999999999998E-2</v>
          </cell>
          <cell r="E9">
            <v>5.1200000000000002E-2</v>
          </cell>
        </row>
        <row r="10">
          <cell r="A10">
            <v>34608</v>
          </cell>
          <cell r="C10">
            <v>4.2799999999999998E-2</v>
          </cell>
          <cell r="D10">
            <v>4.7100000000000003E-2</v>
          </cell>
          <cell r="E10">
            <v>5.0900000000000001E-2</v>
          </cell>
        </row>
        <row r="11">
          <cell r="A11">
            <v>34639</v>
          </cell>
          <cell r="C11">
            <v>4.02E-2</v>
          </cell>
          <cell r="D11">
            <v>4.4400000000000002E-2</v>
          </cell>
          <cell r="E11">
            <v>4.7600000000000003E-2</v>
          </cell>
        </row>
        <row r="12">
          <cell r="A12">
            <v>34700</v>
          </cell>
          <cell r="C12">
            <v>4.41E-2</v>
          </cell>
          <cell r="D12">
            <v>4.8300000000000003E-2</v>
          </cell>
          <cell r="E12">
            <v>5.1499999999999997E-2</v>
          </cell>
        </row>
        <row r="13">
          <cell r="A13">
            <v>34790</v>
          </cell>
          <cell r="C13">
            <v>4.1000000000000002E-2</v>
          </cell>
          <cell r="D13">
            <v>4.6199999999999998E-2</v>
          </cell>
          <cell r="E13">
            <v>5.0500000000000003E-2</v>
          </cell>
        </row>
        <row r="14">
          <cell r="A14">
            <v>35004</v>
          </cell>
          <cell r="C14">
            <v>4.0899999999999999E-2</v>
          </cell>
          <cell r="D14">
            <v>4.6100000000000002E-2</v>
          </cell>
          <cell r="E14">
            <v>5.04E-2</v>
          </cell>
        </row>
        <row r="15">
          <cell r="A15">
            <v>35034</v>
          </cell>
          <cell r="C15">
            <v>4.02E-2</v>
          </cell>
          <cell r="D15">
            <v>4.4200000000000003E-2</v>
          </cell>
          <cell r="E15">
            <v>4.8300000000000003E-2</v>
          </cell>
        </row>
        <row r="16">
          <cell r="A16">
            <v>35065</v>
          </cell>
          <cell r="C16">
            <v>4.0500000000000001E-2</v>
          </cell>
          <cell r="D16">
            <v>4.4499999999999998E-2</v>
          </cell>
          <cell r="E16">
            <v>4.8599999999999997E-2</v>
          </cell>
        </row>
        <row r="17">
          <cell r="A17">
            <v>35125</v>
          </cell>
          <cell r="B17" t="str">
            <v>Fifteenth</v>
          </cell>
          <cell r="C17">
            <v>3.1199999999999999E-2</v>
          </cell>
          <cell r="D17">
            <v>3.5200000000000002E-2</v>
          </cell>
          <cell r="E17">
            <v>3.9300000000000002E-2</v>
          </cell>
        </row>
        <row r="18">
          <cell r="A18">
            <v>35247</v>
          </cell>
          <cell r="B18" t="str">
            <v>Sixteenth</v>
          </cell>
          <cell r="C18">
            <v>3.1199999999999999E-2</v>
          </cell>
          <cell r="D18">
            <v>3.5200000000000002E-2</v>
          </cell>
          <cell r="E18">
            <v>3.9300000000000002E-2</v>
          </cell>
        </row>
        <row r="19">
          <cell r="A19">
            <v>35309</v>
          </cell>
          <cell r="B19" t="str">
            <v>Seventeenth</v>
          </cell>
          <cell r="C19">
            <v>2.8299999999999999E-2</v>
          </cell>
          <cell r="D19">
            <v>3.2300000000000002E-2</v>
          </cell>
          <cell r="E19">
            <v>3.6400000000000002E-2</v>
          </cell>
        </row>
        <row r="20">
          <cell r="A20">
            <v>35339</v>
          </cell>
          <cell r="B20" t="str">
            <v>Eighteenth</v>
          </cell>
          <cell r="C20">
            <v>2.8000000000000001E-2</v>
          </cell>
          <cell r="D20">
            <v>3.2000000000000001E-2</v>
          </cell>
          <cell r="E20">
            <v>3.61E-2</v>
          </cell>
        </row>
        <row r="21">
          <cell r="A21">
            <v>35462</v>
          </cell>
          <cell r="B21" t="str">
            <v>Nineteenth</v>
          </cell>
          <cell r="C21">
            <v>2.8000000000000001E-2</v>
          </cell>
          <cell r="D21">
            <v>3.2000000000000001E-2</v>
          </cell>
          <cell r="E21">
            <v>3.61E-2</v>
          </cell>
        </row>
        <row r="22">
          <cell r="A22">
            <v>35490</v>
          </cell>
          <cell r="B22" t="str">
            <v>Twentieth</v>
          </cell>
          <cell r="C22">
            <v>3.3399999999999999E-2</v>
          </cell>
          <cell r="D22">
            <v>3.7400000000000003E-2</v>
          </cell>
          <cell r="E22">
            <v>4.1500000000000002E-2</v>
          </cell>
        </row>
        <row r="23">
          <cell r="A23">
            <v>35612</v>
          </cell>
          <cell r="B23" t="str">
            <v>Twenty-first</v>
          </cell>
          <cell r="C23">
            <v>3.3399999999999999E-2</v>
          </cell>
          <cell r="D23">
            <v>3.7400000000000003E-2</v>
          </cell>
          <cell r="E23">
            <v>4.1500000000000002E-2</v>
          </cell>
        </row>
        <row r="24">
          <cell r="A24">
            <v>35674</v>
          </cell>
          <cell r="B24" t="str">
            <v>Twenty-second</v>
          </cell>
          <cell r="C24">
            <v>3.7999999999999999E-2</v>
          </cell>
          <cell r="D24">
            <v>4.41E-2</v>
          </cell>
          <cell r="E24">
            <v>5.0999999999999997E-2</v>
          </cell>
        </row>
        <row r="25">
          <cell r="A25">
            <v>35735</v>
          </cell>
          <cell r="B25" t="str">
            <v>Sub Twenty-second</v>
          </cell>
          <cell r="C25">
            <v>3.7999999999999999E-2</v>
          </cell>
          <cell r="D25">
            <v>4.41E-2</v>
          </cell>
          <cell r="E25">
            <v>5.0999999999999997E-2</v>
          </cell>
        </row>
        <row r="26">
          <cell r="A26">
            <v>35765</v>
          </cell>
          <cell r="B26" t="str">
            <v>Twenty-third</v>
          </cell>
          <cell r="C26">
            <v>3.8399999999999997E-2</v>
          </cell>
          <cell r="D26">
            <v>4.4499999999999998E-2</v>
          </cell>
          <cell r="E26">
            <v>5.1299999999999998E-2</v>
          </cell>
        </row>
        <row r="27">
          <cell r="A27">
            <v>35827</v>
          </cell>
          <cell r="B27" t="str">
            <v>Twenty-fourth</v>
          </cell>
          <cell r="C27">
            <v>3.8399999999999997E-2</v>
          </cell>
          <cell r="D27">
            <v>4.4499999999999998E-2</v>
          </cell>
          <cell r="E27">
            <v>5.1299999999999998E-2</v>
          </cell>
        </row>
        <row r="28">
          <cell r="A28">
            <v>35977</v>
          </cell>
          <cell r="B28" t="str">
            <v>Twenty-seventh</v>
          </cell>
          <cell r="C28">
            <v>3.4500000000000003E-2</v>
          </cell>
          <cell r="D28">
            <v>3.9199999999999999E-2</v>
          </cell>
          <cell r="E28">
            <v>4.4299999999999999E-2</v>
          </cell>
        </row>
        <row r="29">
          <cell r="A29">
            <v>36192</v>
          </cell>
          <cell r="B29" t="str">
            <v>Thirtieth</v>
          </cell>
          <cell r="C29">
            <v>3.6499999999999998E-2</v>
          </cell>
          <cell r="D29">
            <v>4.1200000000000001E-2</v>
          </cell>
          <cell r="E29">
            <v>4.6300000000000001E-2</v>
          </cell>
        </row>
        <row r="30">
          <cell r="A30">
            <v>36831</v>
          </cell>
          <cell r="B30" t="str">
            <v>Thirty-first</v>
          </cell>
          <cell r="C30">
            <v>3.5299999999999998E-2</v>
          </cell>
          <cell r="D30">
            <v>0.04</v>
          </cell>
          <cell r="E30">
            <v>4.5100000000000001E-2</v>
          </cell>
        </row>
        <row r="31">
          <cell r="A31">
            <v>36923</v>
          </cell>
          <cell r="B31" t="str">
            <v>Thirty-fourth</v>
          </cell>
          <cell r="C31">
            <v>3.5200000000000002E-2</v>
          </cell>
          <cell r="D31">
            <v>3.4700000000000002E-2</v>
          </cell>
          <cell r="E31">
            <v>4.07E-2</v>
          </cell>
        </row>
        <row r="32">
          <cell r="A32">
            <v>37012</v>
          </cell>
          <cell r="B32" t="str">
            <v>Thirty-seventh</v>
          </cell>
          <cell r="C32">
            <v>3.5000000000000003E-2</v>
          </cell>
          <cell r="D32">
            <v>3.4500000000000003E-2</v>
          </cell>
          <cell r="E32">
            <v>4.0500000000000001E-2</v>
          </cell>
        </row>
        <row r="33">
          <cell r="A33">
            <v>37165</v>
          </cell>
          <cell r="B33" t="str">
            <v>Thirty-eighth</v>
          </cell>
          <cell r="C33">
            <v>3.49E-2</v>
          </cell>
          <cell r="D33">
            <v>3.44E-2</v>
          </cell>
          <cell r="E33">
            <v>4.0399999999999998E-2</v>
          </cell>
        </row>
        <row r="34">
          <cell r="A34">
            <v>37561</v>
          </cell>
          <cell r="B34" t="str">
            <v>Fortieth</v>
          </cell>
          <cell r="C34">
            <v>4.6899999999999997E-2</v>
          </cell>
          <cell r="D34">
            <v>5.7000000000000002E-2</v>
          </cell>
          <cell r="E34">
            <v>6.4600000000000005E-2</v>
          </cell>
        </row>
        <row r="35">
          <cell r="A35">
            <v>37834</v>
          </cell>
          <cell r="B35" t="str">
            <v>First</v>
          </cell>
          <cell r="C35">
            <v>4.53E-2</v>
          </cell>
          <cell r="D35">
            <v>5.5399999999999998E-2</v>
          </cell>
          <cell r="E35">
            <v>6.3E-2</v>
          </cell>
        </row>
        <row r="36">
          <cell r="A36">
            <v>38292</v>
          </cell>
          <cell r="B36" t="str">
            <v>Second</v>
          </cell>
          <cell r="C36">
            <v>4.1300000000000003E-2</v>
          </cell>
          <cell r="D36">
            <v>5.1400000000000001E-2</v>
          </cell>
          <cell r="E36">
            <v>5.8999999999999997E-2</v>
          </cell>
        </row>
        <row r="37">
          <cell r="A37">
            <v>38322</v>
          </cell>
          <cell r="B37" t="str">
            <v>Third</v>
          </cell>
          <cell r="C37">
            <v>4.1099999999999998E-2</v>
          </cell>
          <cell r="D37">
            <v>5.1200000000000002E-2</v>
          </cell>
          <cell r="E37">
            <v>5.8799999999999998E-2</v>
          </cell>
        </row>
      </sheetData>
      <sheetData sheetId="5">
        <row r="8">
          <cell r="A8">
            <v>34973</v>
          </cell>
          <cell r="B8">
            <v>1.6199999999999999E-2</v>
          </cell>
          <cell r="C8">
            <v>2.2000000000000001E-3</v>
          </cell>
          <cell r="D8">
            <v>0.02</v>
          </cell>
          <cell r="E8">
            <v>3.1E-2</v>
          </cell>
          <cell r="F8">
            <v>6.9400000000000003E-2</v>
          </cell>
        </row>
        <row r="9">
          <cell r="A9">
            <v>35004</v>
          </cell>
          <cell r="B9">
            <v>1.6199999999999999E-2</v>
          </cell>
          <cell r="C9">
            <v>2.2000000000000001E-3</v>
          </cell>
          <cell r="D9">
            <v>0.02</v>
          </cell>
          <cell r="E9">
            <v>0</v>
          </cell>
          <cell r="F9">
            <v>3.8400000000000004E-2</v>
          </cell>
        </row>
        <row r="10">
          <cell r="A10">
            <v>35096</v>
          </cell>
          <cell r="B10">
            <v>1.6199999999999999E-2</v>
          </cell>
          <cell r="C10">
            <v>2.2000000000000001E-3</v>
          </cell>
          <cell r="D10">
            <v>0.02</v>
          </cell>
          <cell r="E10">
            <v>0</v>
          </cell>
          <cell r="F10">
            <v>3.8400000000000004E-2</v>
          </cell>
        </row>
        <row r="11">
          <cell r="A11">
            <v>35339</v>
          </cell>
          <cell r="B11">
            <v>1.6199999999999999E-2</v>
          </cell>
          <cell r="C11">
            <v>1.9E-3</v>
          </cell>
          <cell r="D11">
            <v>8.8000000000000005E-3</v>
          </cell>
          <cell r="E11">
            <v>0</v>
          </cell>
          <cell r="F11">
            <v>2.69E-2</v>
          </cell>
        </row>
        <row r="12">
          <cell r="A12">
            <v>35490</v>
          </cell>
          <cell r="B12">
            <v>1.61E-2</v>
          </cell>
          <cell r="C12">
            <v>1.9E-3</v>
          </cell>
          <cell r="D12">
            <v>8.8000000000000005E-3</v>
          </cell>
          <cell r="E12">
            <v>0</v>
          </cell>
          <cell r="F12">
            <v>2.6799999999999997E-2</v>
          </cell>
        </row>
        <row r="13">
          <cell r="A13">
            <v>35704</v>
          </cell>
          <cell r="B13">
            <v>1.61E-2</v>
          </cell>
          <cell r="C13">
            <v>2.2000000000000001E-3</v>
          </cell>
          <cell r="D13">
            <v>8.8000000000000005E-3</v>
          </cell>
          <cell r="E13">
            <v>0</v>
          </cell>
          <cell r="F13">
            <v>2.7099999999999999E-2</v>
          </cell>
        </row>
        <row r="14">
          <cell r="A14">
            <v>36281</v>
          </cell>
          <cell r="B14">
            <v>1.61E-2</v>
          </cell>
          <cell r="C14">
            <v>2.2000000000000001E-3</v>
          </cell>
          <cell r="D14">
            <v>7.4999999999999997E-3</v>
          </cell>
          <cell r="E14">
            <v>0</v>
          </cell>
          <cell r="F14">
            <v>2.58E-2</v>
          </cell>
        </row>
        <row r="15">
          <cell r="A15">
            <v>36831</v>
          </cell>
          <cell r="B15">
            <v>1.61E-2</v>
          </cell>
          <cell r="C15">
            <v>2.2000000000000001E-3</v>
          </cell>
          <cell r="D15">
            <v>7.1999999999999998E-3</v>
          </cell>
          <cell r="E15">
            <v>0</v>
          </cell>
          <cell r="F15">
            <v>2.5500000000000002E-2</v>
          </cell>
        </row>
        <row r="16">
          <cell r="A16">
            <v>37043</v>
          </cell>
          <cell r="B16">
            <v>1.61E-2</v>
          </cell>
          <cell r="C16">
            <v>2.2000000000000001E-3</v>
          </cell>
          <cell r="D16">
            <v>7.0000000000000001E-3</v>
          </cell>
          <cell r="E16">
            <v>0</v>
          </cell>
          <cell r="F16">
            <v>2.53E-2</v>
          </cell>
        </row>
        <row r="17">
          <cell r="A17">
            <v>37165</v>
          </cell>
          <cell r="B17">
            <v>1.61E-2</v>
          </cell>
          <cell r="C17">
            <v>2.0999999999999999E-3</v>
          </cell>
          <cell r="D17">
            <v>7.0000000000000001E-3</v>
          </cell>
          <cell r="E17">
            <v>0</v>
          </cell>
          <cell r="F17">
            <v>2.52E-2</v>
          </cell>
        </row>
        <row r="18">
          <cell r="A18">
            <v>37561</v>
          </cell>
          <cell r="B18">
            <v>1.61E-2</v>
          </cell>
          <cell r="C18">
            <v>2.0999999999999999E-3</v>
          </cell>
          <cell r="D18">
            <v>5.4999999999999997E-3</v>
          </cell>
          <cell r="E18">
            <v>0</v>
          </cell>
          <cell r="F18">
            <v>2.3699999999999999E-2</v>
          </cell>
        </row>
        <row r="19">
          <cell r="A19">
            <v>37834</v>
          </cell>
          <cell r="B19">
            <v>1.61E-2</v>
          </cell>
          <cell r="C19">
            <v>2.0999999999999999E-3</v>
          </cell>
          <cell r="D19">
            <v>4.0000000000000001E-3</v>
          </cell>
          <cell r="E19">
            <v>0</v>
          </cell>
          <cell r="F19">
            <v>2.2200000000000001E-2</v>
          </cell>
        </row>
        <row r="20">
          <cell r="A20">
            <v>38200</v>
          </cell>
          <cell r="B20">
            <v>1.61E-2</v>
          </cell>
          <cell r="C20">
            <v>2.0999999999999999E-3</v>
          </cell>
          <cell r="D20">
            <v>0</v>
          </cell>
          <cell r="E20">
            <v>0</v>
          </cell>
          <cell r="F20">
            <v>1.8200000000000001E-2</v>
          </cell>
        </row>
        <row r="21">
          <cell r="A21">
            <v>38261</v>
          </cell>
          <cell r="B21">
            <v>1.61E-2</v>
          </cell>
          <cell r="C21">
            <v>1.9E-3</v>
          </cell>
          <cell r="D21">
            <v>0</v>
          </cell>
          <cell r="E21">
            <v>0</v>
          </cell>
          <cell r="F21">
            <v>1.7999999999999999E-2</v>
          </cell>
        </row>
        <row r="22">
          <cell r="A22">
            <v>38353</v>
          </cell>
          <cell r="B22">
            <v>1.61E-2</v>
          </cell>
          <cell r="C22">
            <v>1.9E-3</v>
          </cell>
          <cell r="D22">
            <v>0</v>
          </cell>
          <cell r="E22">
            <v>0</v>
          </cell>
          <cell r="F22">
            <v>1.7999999999999999E-2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Directions"/>
      <sheetName val="Kentucky Tariff"/>
      <sheetName val="Texas Tariff Sheet 20"/>
      <sheetName val="Tenn Tariff Sheet 23A"/>
      <sheetName val="Cashout Schedule (Texas)"/>
      <sheetName val="Cashout Schedule (Tenn)"/>
      <sheetName val="tbl Pipeline Cashout"/>
      <sheetName val="tbl Texas"/>
      <sheetName val="tbl Tenn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>
            <v>34335</v>
          </cell>
          <cell r="C8">
            <v>5.5199999999999999E-2</v>
          </cell>
          <cell r="D8">
            <v>6.0400000000000002E-2</v>
          </cell>
          <cell r="E8">
            <v>6.4399999999999999E-2</v>
          </cell>
        </row>
        <row r="9">
          <cell r="A9">
            <v>34455</v>
          </cell>
          <cell r="C9">
            <v>4.48E-2</v>
          </cell>
          <cell r="D9">
            <v>4.9099999999999998E-2</v>
          </cell>
          <cell r="E9">
            <v>5.2900000000000003E-2</v>
          </cell>
        </row>
        <row r="10">
          <cell r="A10">
            <v>34578</v>
          </cell>
          <cell r="C10">
            <v>4.3099999999999999E-2</v>
          </cell>
          <cell r="D10">
            <v>4.7399999999999998E-2</v>
          </cell>
          <cell r="E10">
            <v>5.1200000000000002E-2</v>
          </cell>
        </row>
        <row r="11">
          <cell r="A11">
            <v>34608</v>
          </cell>
          <cell r="C11">
            <v>4.2799999999999998E-2</v>
          </cell>
          <cell r="D11">
            <v>4.7100000000000003E-2</v>
          </cell>
          <cell r="E11">
            <v>5.0900000000000001E-2</v>
          </cell>
        </row>
        <row r="12">
          <cell r="A12">
            <v>34639</v>
          </cell>
          <cell r="C12">
            <v>4.02E-2</v>
          </cell>
          <cell r="D12">
            <v>4.4400000000000002E-2</v>
          </cell>
          <cell r="E12">
            <v>4.7600000000000003E-2</v>
          </cell>
        </row>
        <row r="13">
          <cell r="A13">
            <v>34700</v>
          </cell>
          <cell r="C13">
            <v>4.41E-2</v>
          </cell>
          <cell r="D13">
            <v>4.8300000000000003E-2</v>
          </cell>
          <cell r="E13">
            <v>5.1499999999999997E-2</v>
          </cell>
        </row>
        <row r="14">
          <cell r="A14">
            <v>34790</v>
          </cell>
          <cell r="C14">
            <v>4.1000000000000002E-2</v>
          </cell>
          <cell r="D14">
            <v>4.6199999999999998E-2</v>
          </cell>
          <cell r="E14">
            <v>5.0500000000000003E-2</v>
          </cell>
        </row>
        <row r="15">
          <cell r="A15">
            <v>35004</v>
          </cell>
          <cell r="C15">
            <v>4.0899999999999999E-2</v>
          </cell>
          <cell r="D15">
            <v>4.6100000000000002E-2</v>
          </cell>
          <cell r="E15">
            <v>5.04E-2</v>
          </cell>
        </row>
        <row r="16">
          <cell r="A16">
            <v>35034</v>
          </cell>
          <cell r="C16">
            <v>4.02E-2</v>
          </cell>
          <cell r="D16">
            <v>4.4200000000000003E-2</v>
          </cell>
          <cell r="E16">
            <v>4.8300000000000003E-2</v>
          </cell>
        </row>
        <row r="17">
          <cell r="A17">
            <v>35065</v>
          </cell>
          <cell r="C17">
            <v>4.0500000000000001E-2</v>
          </cell>
          <cell r="D17">
            <v>4.4499999999999998E-2</v>
          </cell>
          <cell r="E17">
            <v>4.8599999999999997E-2</v>
          </cell>
        </row>
        <row r="18">
          <cell r="A18">
            <v>35125</v>
          </cell>
          <cell r="B18" t="str">
            <v>Fifteenth</v>
          </cell>
          <cell r="C18">
            <v>3.1199999999999999E-2</v>
          </cell>
          <cell r="D18">
            <v>3.5200000000000002E-2</v>
          </cell>
          <cell r="E18">
            <v>3.9300000000000002E-2</v>
          </cell>
        </row>
        <row r="19">
          <cell r="A19">
            <v>35247</v>
          </cell>
          <cell r="B19" t="str">
            <v>Sixteenth</v>
          </cell>
          <cell r="C19">
            <v>3.1199999999999999E-2</v>
          </cell>
          <cell r="D19">
            <v>3.5200000000000002E-2</v>
          </cell>
          <cell r="E19">
            <v>3.9300000000000002E-2</v>
          </cell>
        </row>
        <row r="20">
          <cell r="A20">
            <v>35309</v>
          </cell>
          <cell r="B20" t="str">
            <v>Seventeenth</v>
          </cell>
          <cell r="C20">
            <v>2.8299999999999999E-2</v>
          </cell>
          <cell r="D20">
            <v>3.2300000000000002E-2</v>
          </cell>
          <cell r="E20">
            <v>3.6400000000000002E-2</v>
          </cell>
        </row>
        <row r="21">
          <cell r="A21">
            <v>35339</v>
          </cell>
          <cell r="B21" t="str">
            <v>Eighteenth</v>
          </cell>
          <cell r="C21">
            <v>2.8000000000000001E-2</v>
          </cell>
          <cell r="D21">
            <v>3.2000000000000001E-2</v>
          </cell>
          <cell r="E21">
            <v>3.61E-2</v>
          </cell>
        </row>
        <row r="22">
          <cell r="A22">
            <v>35462</v>
          </cell>
          <cell r="B22" t="str">
            <v>Nineteenth</v>
          </cell>
          <cell r="C22">
            <v>2.8000000000000001E-2</v>
          </cell>
          <cell r="D22">
            <v>3.2000000000000001E-2</v>
          </cell>
          <cell r="E22">
            <v>3.61E-2</v>
          </cell>
        </row>
        <row r="23">
          <cell r="A23">
            <v>35490</v>
          </cell>
          <cell r="B23" t="str">
            <v>Twentieth</v>
          </cell>
          <cell r="C23">
            <v>3.3399999999999999E-2</v>
          </cell>
          <cell r="D23">
            <v>3.7400000000000003E-2</v>
          </cell>
          <cell r="E23">
            <v>4.1500000000000002E-2</v>
          </cell>
        </row>
        <row r="24">
          <cell r="A24">
            <v>35612</v>
          </cell>
          <cell r="B24" t="str">
            <v>Twenty-first</v>
          </cell>
          <cell r="C24">
            <v>3.3399999999999999E-2</v>
          </cell>
          <cell r="D24">
            <v>3.7400000000000003E-2</v>
          </cell>
          <cell r="E24">
            <v>4.1500000000000002E-2</v>
          </cell>
        </row>
        <row r="25">
          <cell r="A25">
            <v>35674</v>
          </cell>
          <cell r="B25" t="str">
            <v>Twenty-second</v>
          </cell>
          <cell r="C25">
            <v>3.7999999999999999E-2</v>
          </cell>
          <cell r="D25">
            <v>4.41E-2</v>
          </cell>
          <cell r="E25">
            <v>5.0999999999999997E-2</v>
          </cell>
        </row>
        <row r="26">
          <cell r="A26">
            <v>35735</v>
          </cell>
          <cell r="B26" t="str">
            <v>Sub Twenty-second</v>
          </cell>
          <cell r="C26">
            <v>3.7999999999999999E-2</v>
          </cell>
          <cell r="D26">
            <v>4.41E-2</v>
          </cell>
          <cell r="E26">
            <v>5.0999999999999997E-2</v>
          </cell>
        </row>
        <row r="27">
          <cell r="A27">
            <v>35765</v>
          </cell>
          <cell r="B27" t="str">
            <v>Twenty-third</v>
          </cell>
          <cell r="C27">
            <v>3.8399999999999997E-2</v>
          </cell>
          <cell r="D27">
            <v>4.4499999999999998E-2</v>
          </cell>
          <cell r="E27">
            <v>5.1299999999999998E-2</v>
          </cell>
        </row>
        <row r="28">
          <cell r="A28">
            <v>35827</v>
          </cell>
          <cell r="B28" t="str">
            <v>Twenty-fourth</v>
          </cell>
          <cell r="C28">
            <v>3.8399999999999997E-2</v>
          </cell>
          <cell r="D28">
            <v>4.4499999999999998E-2</v>
          </cell>
          <cell r="E28">
            <v>5.1299999999999998E-2</v>
          </cell>
        </row>
        <row r="29">
          <cell r="A29">
            <v>35977</v>
          </cell>
          <cell r="B29" t="str">
            <v>Twenty-seventh</v>
          </cell>
          <cell r="C29">
            <v>3.4500000000000003E-2</v>
          </cell>
          <cell r="D29">
            <v>3.9199999999999999E-2</v>
          </cell>
          <cell r="E29">
            <v>4.4299999999999999E-2</v>
          </cell>
        </row>
        <row r="30">
          <cell r="A30">
            <v>36192</v>
          </cell>
          <cell r="B30" t="str">
            <v>Thirtieth</v>
          </cell>
          <cell r="C30">
            <v>3.6499999999999998E-2</v>
          </cell>
          <cell r="D30">
            <v>4.1200000000000001E-2</v>
          </cell>
          <cell r="E30">
            <v>4.6300000000000001E-2</v>
          </cell>
        </row>
        <row r="31">
          <cell r="A31">
            <v>36831</v>
          </cell>
          <cell r="B31" t="str">
            <v>Thirty-first</v>
          </cell>
          <cell r="C31">
            <v>3.5299999999999998E-2</v>
          </cell>
          <cell r="D31">
            <v>0.04</v>
          </cell>
          <cell r="E31">
            <v>4.5100000000000001E-2</v>
          </cell>
        </row>
        <row r="32">
          <cell r="A32">
            <v>36923</v>
          </cell>
          <cell r="B32" t="str">
            <v>Thirty-fourth</v>
          </cell>
          <cell r="C32">
            <v>3.5200000000000002E-2</v>
          </cell>
          <cell r="D32">
            <v>3.4700000000000002E-2</v>
          </cell>
          <cell r="E32">
            <v>4.07E-2</v>
          </cell>
        </row>
        <row r="33">
          <cell r="A33">
            <v>37012</v>
          </cell>
          <cell r="B33" t="str">
            <v>Thirty-seventh</v>
          </cell>
          <cell r="C33">
            <v>3.5000000000000003E-2</v>
          </cell>
          <cell r="D33">
            <v>3.4500000000000003E-2</v>
          </cell>
          <cell r="E33">
            <v>4.0500000000000001E-2</v>
          </cell>
        </row>
        <row r="34">
          <cell r="A34">
            <v>37165</v>
          </cell>
          <cell r="B34" t="str">
            <v>Thirty-eighth</v>
          </cell>
          <cell r="C34">
            <v>3.49E-2</v>
          </cell>
          <cell r="D34">
            <v>3.44E-2</v>
          </cell>
          <cell r="E34">
            <v>4.0399999999999998E-2</v>
          </cell>
        </row>
        <row r="35">
          <cell r="A35">
            <v>37561</v>
          </cell>
          <cell r="B35" t="str">
            <v>Fortieth</v>
          </cell>
          <cell r="C35">
            <v>4.6899999999999997E-2</v>
          </cell>
          <cell r="D35">
            <v>5.7000000000000002E-2</v>
          </cell>
          <cell r="E35">
            <v>6.4600000000000005E-2</v>
          </cell>
        </row>
        <row r="36">
          <cell r="A36">
            <v>37834</v>
          </cell>
          <cell r="B36" t="str">
            <v>First</v>
          </cell>
          <cell r="C36">
            <v>4.53E-2</v>
          </cell>
          <cell r="D36">
            <v>5.5399999999999998E-2</v>
          </cell>
          <cell r="E36">
            <v>6.3E-2</v>
          </cell>
        </row>
        <row r="37">
          <cell r="A37">
            <v>38292</v>
          </cell>
          <cell r="B37" t="str">
            <v>Second</v>
          </cell>
          <cell r="C37">
            <v>4.1300000000000003E-2</v>
          </cell>
          <cell r="D37">
            <v>5.1400000000000001E-2</v>
          </cell>
          <cell r="E37">
            <v>5.8999999999999997E-2</v>
          </cell>
        </row>
        <row r="38">
          <cell r="A38">
            <v>38322</v>
          </cell>
          <cell r="B38" t="str">
            <v>Third</v>
          </cell>
          <cell r="C38">
            <v>4.1099999999999998E-2</v>
          </cell>
          <cell r="D38">
            <v>5.1200000000000002E-2</v>
          </cell>
          <cell r="E38">
            <v>5.8799999999999998E-2</v>
          </cell>
        </row>
        <row r="39">
          <cell r="A39">
            <v>38353</v>
          </cell>
          <cell r="B39" t="str">
            <v>Third</v>
          </cell>
          <cell r="C39">
            <v>4.1099999999999998E-2</v>
          </cell>
          <cell r="D39">
            <v>5.1200000000000002E-2</v>
          </cell>
          <cell r="E39">
            <v>5.8799999999999998E-2</v>
          </cell>
        </row>
        <row r="40">
          <cell r="A40">
            <v>38443</v>
          </cell>
          <cell r="B40" t="str">
            <v>Fourth</v>
          </cell>
          <cell r="C40">
            <v>4.1099999999999998E-2</v>
          </cell>
          <cell r="D40">
            <v>5.1200000000000002E-2</v>
          </cell>
          <cell r="E40">
            <v>5.8799999999999998E-2</v>
          </cell>
        </row>
        <row r="41">
          <cell r="A41">
            <v>38596</v>
          </cell>
          <cell r="B41" t="str">
            <v>First Rev Fourth Rev Sheet No. 20 : Effective</v>
          </cell>
          <cell r="C41">
            <v>4.1000000000000002E-2</v>
          </cell>
          <cell r="D41">
            <v>5.11E-2</v>
          </cell>
          <cell r="E41">
            <v>5.8700000000000002E-2</v>
          </cell>
        </row>
        <row r="42">
          <cell r="A42">
            <v>38626</v>
          </cell>
          <cell r="B42" t="str">
            <v>Fifth Revised</v>
          </cell>
          <cell r="C42">
            <v>5.2999999999999999E-2</v>
          </cell>
          <cell r="D42">
            <v>5.6300000000000003E-2</v>
          </cell>
          <cell r="E42">
            <v>6.8500000000000005E-2</v>
          </cell>
        </row>
        <row r="43">
          <cell r="A43">
            <v>38657</v>
          </cell>
          <cell r="B43" t="str">
            <v>Sixth Revised</v>
          </cell>
          <cell r="C43">
            <v>5.2999999999999999E-2</v>
          </cell>
          <cell r="D43">
            <v>5.6300000000000003E-2</v>
          </cell>
          <cell r="E43">
            <v>6.8500000000000005E-2</v>
          </cell>
        </row>
        <row r="44">
          <cell r="A44">
            <v>38777</v>
          </cell>
          <cell r="B44" t="str">
            <v>Seventh Revised</v>
          </cell>
          <cell r="C44">
            <v>4.7800000000000002E-2</v>
          </cell>
          <cell r="D44">
            <v>5.0799999999999998E-2</v>
          </cell>
          <cell r="E44">
            <v>6.3200000000000006E-2</v>
          </cell>
        </row>
        <row r="45">
          <cell r="A45">
            <v>38899</v>
          </cell>
          <cell r="B45" t="str">
            <v>Substitute Seventh Revised</v>
          </cell>
          <cell r="C45">
            <v>4.7800000000000002E-2</v>
          </cell>
          <cell r="D45">
            <v>5.0799999999999998E-2</v>
          </cell>
          <cell r="E45">
            <v>6.3200000000000006E-2</v>
          </cell>
        </row>
        <row r="46">
          <cell r="A46">
            <v>38961</v>
          </cell>
          <cell r="B46" t="str">
            <v>Substitute Seventh Revised</v>
          </cell>
          <cell r="C46">
            <v>4.7600000000000003E-2</v>
          </cell>
          <cell r="D46">
            <v>5.0599999999999999E-2</v>
          </cell>
          <cell r="E46">
            <v>6.3E-2</v>
          </cell>
        </row>
        <row r="47">
          <cell r="A47">
            <v>39052</v>
          </cell>
          <cell r="B47" t="str">
            <v>Eighth Revised</v>
          </cell>
          <cell r="C47">
            <v>4.7600000000000003E-2</v>
          </cell>
          <cell r="D47">
            <v>5.0599999999999999E-2</v>
          </cell>
          <cell r="E47">
            <v>6.3E-2</v>
          </cell>
        </row>
        <row r="48">
          <cell r="A48">
            <v>39142</v>
          </cell>
          <cell r="B48" t="str">
            <v>Ninth Revised</v>
          </cell>
          <cell r="C48">
            <v>4.7500000000000001E-2</v>
          </cell>
          <cell r="D48">
            <v>5.0500000000000003E-2</v>
          </cell>
          <cell r="E48">
            <v>6.2899999999999998E-2</v>
          </cell>
        </row>
        <row r="49">
          <cell r="A49">
            <v>39326</v>
          </cell>
          <cell r="B49" t="str">
            <v>Tenth Revised</v>
          </cell>
          <cell r="C49">
            <v>4.7800000000000002E-2</v>
          </cell>
          <cell r="D49">
            <v>5.0799999999999998E-2</v>
          </cell>
          <cell r="E49">
            <v>6.3200000000000006E-2</v>
          </cell>
        </row>
        <row r="50">
          <cell r="A50">
            <v>39417</v>
          </cell>
          <cell r="B50" t="str">
            <v>Twelfth Revised</v>
          </cell>
          <cell r="C50">
            <v>4.7899999999999998E-2</v>
          </cell>
          <cell r="D50">
            <v>5.0900000000000001E-2</v>
          </cell>
          <cell r="E50">
            <v>6.3329999999999997E-2</v>
          </cell>
        </row>
        <row r="51">
          <cell r="A51">
            <v>39729</v>
          </cell>
          <cell r="B51" t="str">
            <v>Fourteenth Revised</v>
          </cell>
          <cell r="C51">
            <v>4.7699999999999999E-2</v>
          </cell>
          <cell r="D51">
            <v>5.0700000000000002E-2</v>
          </cell>
          <cell r="E51">
            <v>6.3100000000000003E-2</v>
          </cell>
        </row>
        <row r="52">
          <cell r="A52">
            <v>73050</v>
          </cell>
        </row>
      </sheetData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Macros"/>
      <sheetName val="Instructions"/>
      <sheetName val="Pipelines Tariffs"/>
      <sheetName val="Texas (21)"/>
      <sheetName val="Texas (21) New"/>
      <sheetName val="Texas (22)"/>
      <sheetName val="Texas (22) New"/>
      <sheetName val="Texas (26)"/>
      <sheetName val="Texas (26) New"/>
      <sheetName val="Texas (36)"/>
      <sheetName val="Texas (36) New"/>
      <sheetName val="Tenn (15)"/>
      <sheetName val="Tenn (15) New"/>
      <sheetName val="Tenn (23)"/>
      <sheetName val="Tenn (23) New"/>
      <sheetName val="Tenn (24)"/>
      <sheetName val="Tenn (24) New"/>
      <sheetName val="Tenn (26)"/>
      <sheetName val="Tenn (26) New"/>
      <sheetName val="Tenn (32)"/>
      <sheetName val="Tenn (61)"/>
      <sheetName val="Tenn (61) New"/>
      <sheetName val="Trunkline (10)"/>
      <sheetName val="Trunkline (10) New"/>
    </sheetNames>
    <sheetDataSet>
      <sheetData sheetId="0" refreshError="1"/>
      <sheetData sheetId="1">
        <row r="9">
          <cell r="D9">
            <v>41214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Directions"/>
      <sheetName val="LVS Rates"/>
      <sheetName val="Backup Page"/>
      <sheetName val="Additional Backup"/>
      <sheetName val="Additional Adjustments"/>
      <sheetName val="History"/>
      <sheetName val="Price History"/>
      <sheetName val="Module1"/>
    </sheetNames>
    <sheetDataSet>
      <sheetData sheetId="0"/>
      <sheetData sheetId="1">
        <row r="5">
          <cell r="E5">
            <v>38384</v>
          </cell>
        </row>
      </sheetData>
      <sheetData sheetId="2"/>
      <sheetData sheetId="3">
        <row r="17">
          <cell r="J17">
            <v>6.4271000000000003</v>
          </cell>
        </row>
        <row r="31">
          <cell r="F31">
            <v>-0.79859999999999953</v>
          </cell>
        </row>
      </sheetData>
      <sheetData sheetId="4">
        <row r="1">
          <cell r="B1">
            <v>36009</v>
          </cell>
          <cell r="J1">
            <v>0</v>
          </cell>
        </row>
        <row r="35">
          <cell r="F35">
            <v>9.8099999999999632E-2</v>
          </cell>
        </row>
        <row r="39">
          <cell r="B39">
            <v>35978</v>
          </cell>
        </row>
        <row r="73">
          <cell r="F73">
            <v>-1.5499999999999847E-2</v>
          </cell>
        </row>
      </sheetData>
      <sheetData sheetId="5"/>
      <sheetData sheetId="6">
        <row r="12">
          <cell r="A12">
            <v>34425</v>
          </cell>
          <cell r="B12">
            <v>11.6</v>
          </cell>
          <cell r="C12">
            <v>100</v>
          </cell>
          <cell r="D12" t="str">
            <v>Eighth</v>
          </cell>
          <cell r="F12">
            <v>0.94189999999999996</v>
          </cell>
          <cell r="G12">
            <v>0.79190000000000005</v>
          </cell>
          <cell r="H12">
            <v>0.64190000000000003</v>
          </cell>
          <cell r="I12">
            <v>0.47749999999999998</v>
          </cell>
          <cell r="J12">
            <v>0.32750000000000001</v>
          </cell>
          <cell r="L12">
            <v>0.93989999999999996</v>
          </cell>
          <cell r="N12">
            <v>0.35899999999999999</v>
          </cell>
        </row>
        <row r="13">
          <cell r="A13">
            <v>34455</v>
          </cell>
          <cell r="B13">
            <v>11.6</v>
          </cell>
          <cell r="C13">
            <v>100</v>
          </cell>
          <cell r="D13" t="str">
            <v>Ninth</v>
          </cell>
          <cell r="F13">
            <v>0.94189999999999996</v>
          </cell>
          <cell r="G13">
            <v>0.79190000000000005</v>
          </cell>
          <cell r="H13">
            <v>0.64190000000000003</v>
          </cell>
          <cell r="I13">
            <v>0.47749999999999998</v>
          </cell>
          <cell r="J13">
            <v>0.32750000000000001</v>
          </cell>
          <cell r="L13">
            <v>0.93869999999999998</v>
          </cell>
          <cell r="N13">
            <v>0.35780000000000001</v>
          </cell>
        </row>
        <row r="14">
          <cell r="A14">
            <v>34486</v>
          </cell>
          <cell r="B14">
            <v>11.6</v>
          </cell>
          <cell r="C14">
            <v>100</v>
          </cell>
          <cell r="D14" t="str">
            <v>Tenth</v>
          </cell>
          <cell r="F14">
            <v>0.94189999999999996</v>
          </cell>
          <cell r="G14">
            <v>0.79190000000000005</v>
          </cell>
          <cell r="H14">
            <v>0.64190000000000003</v>
          </cell>
          <cell r="I14">
            <v>0.47749999999999998</v>
          </cell>
          <cell r="J14">
            <v>0.32750000000000001</v>
          </cell>
          <cell r="L14">
            <v>0.92730000000000001</v>
          </cell>
          <cell r="N14">
            <v>0.34639999999999999</v>
          </cell>
        </row>
        <row r="15">
          <cell r="A15">
            <v>34516</v>
          </cell>
          <cell r="B15">
            <v>11.6</v>
          </cell>
          <cell r="C15">
            <v>100</v>
          </cell>
          <cell r="D15" t="str">
            <v>Eleventh</v>
          </cell>
          <cell r="F15">
            <v>0.94189999999999996</v>
          </cell>
          <cell r="G15">
            <v>0.79190000000000005</v>
          </cell>
          <cell r="H15">
            <v>0.64190000000000003</v>
          </cell>
          <cell r="I15">
            <v>0.47749999999999998</v>
          </cell>
          <cell r="J15">
            <v>0.32750000000000001</v>
          </cell>
          <cell r="L15">
            <v>0.90969999999999995</v>
          </cell>
          <cell r="N15">
            <v>0.34310000000000002</v>
          </cell>
        </row>
        <row r="16">
          <cell r="A16">
            <v>34547</v>
          </cell>
          <cell r="B16">
            <v>11.6</v>
          </cell>
          <cell r="C16">
            <v>100</v>
          </cell>
          <cell r="D16" t="str">
            <v>Twelth</v>
          </cell>
          <cell r="F16">
            <v>0.94189999999999996</v>
          </cell>
          <cell r="G16">
            <v>0.79190000000000005</v>
          </cell>
          <cell r="H16">
            <v>0.64190000000000003</v>
          </cell>
          <cell r="I16">
            <v>0.47749999999999998</v>
          </cell>
          <cell r="J16">
            <v>0.32750000000000001</v>
          </cell>
          <cell r="L16">
            <v>0.90449999999999997</v>
          </cell>
          <cell r="N16">
            <v>0.33789999999999998</v>
          </cell>
        </row>
        <row r="17">
          <cell r="A17">
            <v>34578</v>
          </cell>
          <cell r="B17">
            <v>11.6</v>
          </cell>
          <cell r="C17">
            <v>100</v>
          </cell>
          <cell r="D17" t="str">
            <v>Thirteenth</v>
          </cell>
          <cell r="F17">
            <v>0.94189999999999996</v>
          </cell>
          <cell r="G17">
            <v>0.79190000000000005</v>
          </cell>
          <cell r="H17">
            <v>0.64190000000000003</v>
          </cell>
          <cell r="I17">
            <v>0.47749999999999998</v>
          </cell>
          <cell r="J17">
            <v>0.32750000000000001</v>
          </cell>
          <cell r="L17">
            <v>0.87080000000000002</v>
          </cell>
          <cell r="N17">
            <v>0.3211</v>
          </cell>
        </row>
        <row r="18">
          <cell r="A18">
            <v>34608</v>
          </cell>
          <cell r="B18">
            <v>11.6</v>
          </cell>
          <cell r="C18">
            <v>100</v>
          </cell>
          <cell r="D18" t="str">
            <v>Fourteenth</v>
          </cell>
          <cell r="F18">
            <v>0.94189999999999996</v>
          </cell>
          <cell r="G18">
            <v>0.79190000000000005</v>
          </cell>
          <cell r="H18">
            <v>0.64190000000000003</v>
          </cell>
          <cell r="I18">
            <v>0.47749999999999998</v>
          </cell>
          <cell r="J18">
            <v>0.32750000000000001</v>
          </cell>
          <cell r="L18">
            <v>0.88829999999999998</v>
          </cell>
          <cell r="N18">
            <v>0.33860000000000001</v>
          </cell>
        </row>
        <row r="19">
          <cell r="A19">
            <v>34639</v>
          </cell>
          <cell r="B19">
            <v>11.6</v>
          </cell>
          <cell r="C19">
            <v>100</v>
          </cell>
          <cell r="D19" t="str">
            <v>Fifteenth</v>
          </cell>
          <cell r="F19">
            <v>0.94189999999999996</v>
          </cell>
          <cell r="G19">
            <v>0.79190000000000005</v>
          </cell>
          <cell r="H19">
            <v>0.64190000000000003</v>
          </cell>
          <cell r="I19">
            <v>0.47749999999999998</v>
          </cell>
          <cell r="J19">
            <v>0.32750000000000001</v>
          </cell>
          <cell r="L19">
            <v>0.92190000000000005</v>
          </cell>
          <cell r="N19">
            <v>0.40639999999999998</v>
          </cell>
        </row>
        <row r="20">
          <cell r="A20">
            <v>34669</v>
          </cell>
          <cell r="B20">
            <v>11.6</v>
          </cell>
          <cell r="C20">
            <v>100</v>
          </cell>
          <cell r="D20" t="str">
            <v>Sixteenth</v>
          </cell>
          <cell r="F20">
            <v>0.94189999999999996</v>
          </cell>
          <cell r="G20">
            <v>0.79190000000000005</v>
          </cell>
          <cell r="H20">
            <v>0.64190000000000003</v>
          </cell>
          <cell r="I20">
            <v>0.47749999999999998</v>
          </cell>
          <cell r="J20">
            <v>0.32750000000000001</v>
          </cell>
          <cell r="L20">
            <v>0.88990000000000002</v>
          </cell>
          <cell r="N20">
            <v>0.39839999999999998</v>
          </cell>
        </row>
        <row r="21">
          <cell r="A21">
            <v>34700</v>
          </cell>
          <cell r="B21">
            <v>11.6</v>
          </cell>
          <cell r="C21">
            <v>100</v>
          </cell>
          <cell r="D21" t="str">
            <v>Seventeenth</v>
          </cell>
          <cell r="F21">
            <v>0.94189999999999996</v>
          </cell>
          <cell r="G21">
            <v>0.79190000000000005</v>
          </cell>
          <cell r="H21">
            <v>0.64190000000000003</v>
          </cell>
          <cell r="I21">
            <v>0.47749999999999998</v>
          </cell>
          <cell r="J21">
            <v>0.32750000000000001</v>
          </cell>
          <cell r="L21">
            <v>0.90659999999999996</v>
          </cell>
          <cell r="N21">
            <v>0.41639999999999999</v>
          </cell>
        </row>
        <row r="22">
          <cell r="A22">
            <v>34731</v>
          </cell>
          <cell r="B22">
            <v>11.6</v>
          </cell>
          <cell r="C22">
            <v>100</v>
          </cell>
          <cell r="D22" t="str">
            <v>Eighteenth</v>
          </cell>
          <cell r="F22">
            <v>0.94189999999999996</v>
          </cell>
          <cell r="G22">
            <v>0.79190000000000005</v>
          </cell>
          <cell r="H22">
            <v>0.64190000000000003</v>
          </cell>
          <cell r="I22">
            <v>0.47749999999999998</v>
          </cell>
          <cell r="J22">
            <v>0.32750000000000001</v>
          </cell>
          <cell r="L22">
            <v>0.81010000000000004</v>
          </cell>
          <cell r="N22">
            <v>0.39510000000000001</v>
          </cell>
        </row>
        <row r="23">
          <cell r="A23">
            <v>34759</v>
          </cell>
          <cell r="B23">
            <v>11.6</v>
          </cell>
          <cell r="C23">
            <v>100</v>
          </cell>
          <cell r="D23" t="str">
            <v>Ninteenth</v>
          </cell>
          <cell r="F23">
            <v>0.94189999999999996</v>
          </cell>
          <cell r="G23">
            <v>0.79190000000000005</v>
          </cell>
          <cell r="H23">
            <v>0.64190000000000003</v>
          </cell>
          <cell r="I23">
            <v>0.47749999999999998</v>
          </cell>
          <cell r="J23">
            <v>0.32750000000000001</v>
          </cell>
          <cell r="L23">
            <v>0.81279999999999997</v>
          </cell>
          <cell r="N23">
            <v>0.39179999999999998</v>
          </cell>
        </row>
        <row r="24">
          <cell r="A24">
            <v>34790</v>
          </cell>
          <cell r="B24">
            <v>11.6</v>
          </cell>
          <cell r="C24">
            <v>100</v>
          </cell>
          <cell r="D24" t="str">
            <v>Twentieth</v>
          </cell>
          <cell r="F24">
            <v>0.94189999999999996</v>
          </cell>
          <cell r="G24">
            <v>0.79190000000000005</v>
          </cell>
          <cell r="H24">
            <v>0.64190000000000003</v>
          </cell>
          <cell r="I24">
            <v>0.47749999999999998</v>
          </cell>
          <cell r="J24">
            <v>0.32750000000000001</v>
          </cell>
          <cell r="L24">
            <v>0.99850000000000005</v>
          </cell>
          <cell r="N24">
            <v>0.38650000000000001</v>
          </cell>
        </row>
        <row r="25">
          <cell r="A25">
            <v>34820</v>
          </cell>
          <cell r="B25">
            <v>11.6</v>
          </cell>
          <cell r="C25">
            <v>100</v>
          </cell>
          <cell r="D25" t="str">
            <v>Twenty-First</v>
          </cell>
          <cell r="F25">
            <v>0.94189999999999996</v>
          </cell>
          <cell r="G25">
            <v>0.79190000000000005</v>
          </cell>
          <cell r="H25">
            <v>0.64190000000000003</v>
          </cell>
          <cell r="I25">
            <v>0.47749999999999998</v>
          </cell>
          <cell r="J25">
            <v>0.32750000000000001</v>
          </cell>
          <cell r="L25">
            <v>0.99850000000000005</v>
          </cell>
          <cell r="N25">
            <v>0.38650000000000001</v>
          </cell>
        </row>
        <row r="26">
          <cell r="A26">
            <v>34851</v>
          </cell>
          <cell r="B26">
            <v>11.6</v>
          </cell>
          <cell r="C26">
            <v>100</v>
          </cell>
          <cell r="D26" t="str">
            <v>Twenty-Second</v>
          </cell>
          <cell r="F26">
            <v>0.94189999999999996</v>
          </cell>
          <cell r="G26">
            <v>0.79190000000000005</v>
          </cell>
          <cell r="H26">
            <v>0.64190000000000003</v>
          </cell>
          <cell r="I26">
            <v>0.47749999999999998</v>
          </cell>
          <cell r="J26">
            <v>0.32750000000000001</v>
          </cell>
          <cell r="L26">
            <v>1.0266</v>
          </cell>
          <cell r="N26">
            <v>0.41460000000000002</v>
          </cell>
        </row>
        <row r="27">
          <cell r="A27">
            <v>34881</v>
          </cell>
          <cell r="B27">
            <v>11.6</v>
          </cell>
          <cell r="C27">
            <v>100</v>
          </cell>
          <cell r="D27" t="str">
            <v>Twenty-Third</v>
          </cell>
          <cell r="F27">
            <v>0.94189999999999996</v>
          </cell>
          <cell r="G27">
            <v>0.79190000000000005</v>
          </cell>
          <cell r="H27">
            <v>0.64190000000000003</v>
          </cell>
          <cell r="I27">
            <v>0.47749999999999998</v>
          </cell>
          <cell r="J27">
            <v>0.32750000000000001</v>
          </cell>
          <cell r="L27">
            <v>0.99629999999999996</v>
          </cell>
          <cell r="N27">
            <v>0.38429999999999997</v>
          </cell>
        </row>
        <row r="28">
          <cell r="A28">
            <v>34912</v>
          </cell>
          <cell r="B28">
            <v>11.6</v>
          </cell>
          <cell r="C28">
            <v>100</v>
          </cell>
          <cell r="D28" t="str">
            <v>Twenty-Fourth</v>
          </cell>
          <cell r="F28">
            <v>0.94189999999999996</v>
          </cell>
          <cell r="G28">
            <v>0.79190000000000005</v>
          </cell>
          <cell r="H28">
            <v>0.64190000000000003</v>
          </cell>
          <cell r="I28">
            <v>0.47749999999999998</v>
          </cell>
          <cell r="J28">
            <v>0.32750000000000001</v>
          </cell>
          <cell r="L28">
            <v>0.98340000000000005</v>
          </cell>
          <cell r="N28">
            <v>0.38009999999999999</v>
          </cell>
        </row>
        <row r="29">
          <cell r="A29">
            <v>34943</v>
          </cell>
          <cell r="B29">
            <v>11.6</v>
          </cell>
          <cell r="C29">
            <v>100</v>
          </cell>
          <cell r="D29" t="str">
            <v>Twenty-Fifth</v>
          </cell>
          <cell r="F29">
            <v>0.94189999999999996</v>
          </cell>
          <cell r="G29">
            <v>0.79190000000000005</v>
          </cell>
          <cell r="H29">
            <v>0.64190000000000003</v>
          </cell>
          <cell r="I29">
            <v>0.47749999999999998</v>
          </cell>
          <cell r="J29">
            <v>0.32750000000000001</v>
          </cell>
          <cell r="L29">
            <v>0.97670000000000001</v>
          </cell>
          <cell r="N29">
            <v>0.37959999999999999</v>
          </cell>
        </row>
        <row r="30">
          <cell r="A30">
            <v>34973</v>
          </cell>
          <cell r="B30">
            <v>11.6</v>
          </cell>
          <cell r="C30">
            <v>100</v>
          </cell>
          <cell r="D30" t="str">
            <v>Twenty-Sixth</v>
          </cell>
          <cell r="F30">
            <v>0.94189999999999996</v>
          </cell>
          <cell r="G30">
            <v>0.79190000000000005</v>
          </cell>
          <cell r="H30">
            <v>0.64190000000000003</v>
          </cell>
          <cell r="I30">
            <v>0.47749999999999998</v>
          </cell>
          <cell r="J30">
            <v>0.32750000000000001</v>
          </cell>
          <cell r="L30">
            <v>0.96160000000000001</v>
          </cell>
          <cell r="N30">
            <v>0.36449999999999999</v>
          </cell>
        </row>
        <row r="31">
          <cell r="A31">
            <v>35004</v>
          </cell>
          <cell r="B31">
            <v>13.6</v>
          </cell>
          <cell r="C31">
            <v>150</v>
          </cell>
          <cell r="D31" t="str">
            <v>Twenty-seventh</v>
          </cell>
          <cell r="E31">
            <v>2.1000000000000001E-2</v>
          </cell>
          <cell r="F31">
            <v>1.0106999999999999</v>
          </cell>
          <cell r="G31">
            <v>0.5585</v>
          </cell>
          <cell r="H31">
            <v>0.40849999999999997</v>
          </cell>
          <cell r="I31">
            <v>0.49359999999999998</v>
          </cell>
          <cell r="J31">
            <v>0.34360000000000002</v>
          </cell>
          <cell r="K31">
            <v>5.6445999999999996</v>
          </cell>
          <cell r="L31">
            <v>0.96550000000000002</v>
          </cell>
          <cell r="M31">
            <v>0.23180000000000001</v>
          </cell>
          <cell r="N31">
            <v>0.3342</v>
          </cell>
        </row>
        <row r="32">
          <cell r="A32">
            <v>35034</v>
          </cell>
          <cell r="B32">
            <v>13.6</v>
          </cell>
          <cell r="C32">
            <v>150</v>
          </cell>
          <cell r="D32" t="str">
            <v>Twenty-eighth</v>
          </cell>
          <cell r="E32">
            <v>2.1000000000000001E-2</v>
          </cell>
          <cell r="F32">
            <v>1.0106999999999999</v>
          </cell>
          <cell r="G32">
            <v>0.5585</v>
          </cell>
          <cell r="H32">
            <v>0.40849999999999997</v>
          </cell>
          <cell r="I32">
            <v>0.49359999999999998</v>
          </cell>
          <cell r="J32">
            <v>0.34360000000000002</v>
          </cell>
          <cell r="K32">
            <v>5.6445999999999996</v>
          </cell>
          <cell r="L32">
            <v>0.96189999999999998</v>
          </cell>
          <cell r="M32">
            <v>0.22819999999999999</v>
          </cell>
          <cell r="N32">
            <v>0.33110000000000001</v>
          </cell>
        </row>
        <row r="33">
          <cell r="A33">
            <v>35065</v>
          </cell>
          <cell r="B33">
            <v>13.6</v>
          </cell>
          <cell r="C33">
            <v>150</v>
          </cell>
          <cell r="D33" t="str">
            <v>Twenty-ninth</v>
          </cell>
          <cell r="E33">
            <v>2.1000000000000001E-2</v>
          </cell>
          <cell r="F33">
            <v>1.0106999999999999</v>
          </cell>
          <cell r="G33">
            <v>0.5585</v>
          </cell>
          <cell r="H33">
            <v>0.40849999999999997</v>
          </cell>
          <cell r="I33">
            <v>0.49359999999999998</v>
          </cell>
          <cell r="J33">
            <v>0.34360000000000002</v>
          </cell>
          <cell r="K33">
            <v>5.5761000000000003</v>
          </cell>
          <cell r="L33">
            <v>0.94950000000000001</v>
          </cell>
          <cell r="M33">
            <v>0.22470000000000001</v>
          </cell>
          <cell r="N33">
            <v>0.3276</v>
          </cell>
        </row>
        <row r="34">
          <cell r="A34">
            <v>35096</v>
          </cell>
          <cell r="B34">
            <v>13.6</v>
          </cell>
          <cell r="C34">
            <v>150</v>
          </cell>
          <cell r="D34" t="str">
            <v>Thirtieth</v>
          </cell>
          <cell r="E34">
            <v>2.1000000000000001E-2</v>
          </cell>
          <cell r="F34">
            <v>1.0106999999999999</v>
          </cell>
          <cell r="G34">
            <v>0.5585</v>
          </cell>
          <cell r="H34">
            <v>0.40849999999999997</v>
          </cell>
          <cell r="I34">
            <v>0.49359999999999998</v>
          </cell>
          <cell r="J34">
            <v>0.34360000000000002</v>
          </cell>
          <cell r="K34">
            <v>5.6570999999999998</v>
          </cell>
          <cell r="L34">
            <v>0.96340000000000003</v>
          </cell>
          <cell r="M34">
            <v>0.2092</v>
          </cell>
          <cell r="N34">
            <v>0.31209999999999999</v>
          </cell>
        </row>
        <row r="35">
          <cell r="A35">
            <v>35125</v>
          </cell>
          <cell r="B35">
            <v>13.6</v>
          </cell>
          <cell r="C35">
            <v>150</v>
          </cell>
          <cell r="D35" t="str">
            <v>Thirty-first</v>
          </cell>
          <cell r="E35">
            <v>2.1000000000000001E-2</v>
          </cell>
          <cell r="F35">
            <v>1.0615000000000001</v>
          </cell>
          <cell r="G35">
            <v>0.5585</v>
          </cell>
          <cell r="H35">
            <v>0.40849999999999997</v>
          </cell>
          <cell r="I35">
            <v>0.49359999999999998</v>
          </cell>
          <cell r="J35">
            <v>0.34360000000000002</v>
          </cell>
          <cell r="K35">
            <v>5.6666999999999996</v>
          </cell>
          <cell r="L35">
            <v>1.0442</v>
          </cell>
          <cell r="M35">
            <v>0.28889999999999999</v>
          </cell>
          <cell r="N35">
            <v>0.33700000000000002</v>
          </cell>
        </row>
        <row r="36">
          <cell r="A36">
            <v>35156</v>
          </cell>
          <cell r="B36">
            <v>13.6</v>
          </cell>
          <cell r="C36">
            <v>150</v>
          </cell>
          <cell r="D36" t="str">
            <v>Thirty-second</v>
          </cell>
          <cell r="E36">
            <v>2.1000000000000001E-2</v>
          </cell>
          <cell r="F36">
            <v>1.0615000000000001</v>
          </cell>
          <cell r="G36">
            <v>0.5585</v>
          </cell>
          <cell r="H36">
            <v>0.40849999999999997</v>
          </cell>
          <cell r="I36">
            <v>0.49359999999999998</v>
          </cell>
          <cell r="J36">
            <v>0.34360000000000002</v>
          </cell>
          <cell r="K36">
            <v>4.9048999999999996</v>
          </cell>
          <cell r="L36">
            <v>1.0583</v>
          </cell>
          <cell r="M36">
            <v>0.30909999999999999</v>
          </cell>
          <cell r="N36">
            <v>0.3327</v>
          </cell>
        </row>
        <row r="37">
          <cell r="A37">
            <v>35186</v>
          </cell>
          <cell r="B37">
            <v>13.6</v>
          </cell>
          <cell r="C37">
            <v>150</v>
          </cell>
          <cell r="D37" t="str">
            <v>Thirty-third</v>
          </cell>
          <cell r="E37">
            <v>2.1000000000000001E-2</v>
          </cell>
          <cell r="F37">
            <v>1.0615000000000001</v>
          </cell>
          <cell r="G37">
            <v>0.5585</v>
          </cell>
          <cell r="H37">
            <v>0.40849999999999997</v>
          </cell>
          <cell r="I37">
            <v>0.49359999999999998</v>
          </cell>
          <cell r="J37">
            <v>0.34360000000000002</v>
          </cell>
          <cell r="K37">
            <v>4.9048999999999996</v>
          </cell>
          <cell r="L37">
            <v>0.94279999999999997</v>
          </cell>
          <cell r="M37">
            <v>0.2787</v>
          </cell>
          <cell r="N37">
            <v>0.30230000000000001</v>
          </cell>
        </row>
        <row r="38">
          <cell r="A38">
            <v>35217</v>
          </cell>
          <cell r="B38">
            <v>13.6</v>
          </cell>
          <cell r="C38">
            <v>150</v>
          </cell>
          <cell r="D38" t="str">
            <v>Thirty-fourth</v>
          </cell>
          <cell r="E38">
            <v>2.1000000000000001E-2</v>
          </cell>
          <cell r="F38">
            <v>1.0615000000000001</v>
          </cell>
          <cell r="G38">
            <v>0.5585</v>
          </cell>
          <cell r="H38">
            <v>0.40849999999999997</v>
          </cell>
          <cell r="I38">
            <v>0.49359999999999998</v>
          </cell>
          <cell r="J38">
            <v>0.34360000000000002</v>
          </cell>
          <cell r="K38">
            <v>4.5968999999999998</v>
          </cell>
          <cell r="L38">
            <v>0.80869999999999997</v>
          </cell>
          <cell r="M38">
            <v>0.1741</v>
          </cell>
          <cell r="N38">
            <v>0.245</v>
          </cell>
        </row>
        <row r="39">
          <cell r="A39">
            <v>35247</v>
          </cell>
          <cell r="B39">
            <v>13.6</v>
          </cell>
          <cell r="C39">
            <v>150</v>
          </cell>
          <cell r="D39" t="str">
            <v>Thirty-fifth</v>
          </cell>
          <cell r="E39">
            <v>2.1000000000000001E-2</v>
          </cell>
          <cell r="F39">
            <v>1.0615000000000001</v>
          </cell>
          <cell r="G39">
            <v>0.5585</v>
          </cell>
          <cell r="H39">
            <v>0.40849999999999997</v>
          </cell>
          <cell r="I39">
            <v>0.49359999999999998</v>
          </cell>
          <cell r="J39">
            <v>0.34360000000000002</v>
          </cell>
          <cell r="K39">
            <v>4.5968999999999998</v>
          </cell>
          <cell r="L39">
            <v>0.80269999999999997</v>
          </cell>
          <cell r="M39">
            <v>0.1719</v>
          </cell>
          <cell r="N39">
            <v>0.2445</v>
          </cell>
        </row>
        <row r="40">
          <cell r="A40">
            <v>35278</v>
          </cell>
          <cell r="B40">
            <v>13.6</v>
          </cell>
          <cell r="C40">
            <v>150</v>
          </cell>
          <cell r="D40" t="str">
            <v>Thirty-sixth</v>
          </cell>
          <cell r="E40">
            <v>2.1000000000000001E-2</v>
          </cell>
          <cell r="F40">
            <v>1.0615000000000001</v>
          </cell>
          <cell r="G40">
            <v>0.5585</v>
          </cell>
          <cell r="H40">
            <v>0.40849999999999997</v>
          </cell>
          <cell r="I40">
            <v>0.49359999999999998</v>
          </cell>
          <cell r="J40">
            <v>0.34360000000000002</v>
          </cell>
          <cell r="K40">
            <v>4.5575000000000001</v>
          </cell>
          <cell r="L40">
            <v>0.80049999999999999</v>
          </cell>
          <cell r="M40">
            <v>0.17130000000000001</v>
          </cell>
          <cell r="N40">
            <v>0.24390000000000001</v>
          </cell>
        </row>
        <row r="41">
          <cell r="A41">
            <v>35309</v>
          </cell>
          <cell r="B41">
            <v>13.6</v>
          </cell>
          <cell r="C41">
            <v>150</v>
          </cell>
          <cell r="D41" t="str">
            <v>Thirty-seventh</v>
          </cell>
          <cell r="E41">
            <v>2.1000000000000001E-2</v>
          </cell>
          <cell r="F41">
            <v>1.0615000000000001</v>
          </cell>
          <cell r="G41">
            <v>0.5585</v>
          </cell>
          <cell r="H41">
            <v>0.40849999999999997</v>
          </cell>
          <cell r="I41">
            <v>0.49359999999999998</v>
          </cell>
          <cell r="J41">
            <v>0.34360000000000002</v>
          </cell>
          <cell r="K41">
            <v>4.7096</v>
          </cell>
          <cell r="L41">
            <v>0.83299999999999996</v>
          </cell>
          <cell r="M41">
            <v>0.18279999999999999</v>
          </cell>
          <cell r="N41">
            <v>0.25540000000000002</v>
          </cell>
        </row>
        <row r="42">
          <cell r="A42">
            <v>35339</v>
          </cell>
          <cell r="B42">
            <v>13.6</v>
          </cell>
          <cell r="C42">
            <v>150</v>
          </cell>
          <cell r="D42" t="str">
            <v>Thirty-eighth</v>
          </cell>
          <cell r="E42">
            <v>2.1000000000000001E-2</v>
          </cell>
          <cell r="F42">
            <v>1.0615000000000001</v>
          </cell>
          <cell r="G42">
            <v>0.5585</v>
          </cell>
          <cell r="H42">
            <v>0.40849999999999997</v>
          </cell>
          <cell r="I42">
            <v>0.49359999999999998</v>
          </cell>
          <cell r="J42">
            <v>0.34360000000000002</v>
          </cell>
          <cell r="K42">
            <v>4.7243000000000004</v>
          </cell>
          <cell r="L42">
            <v>0.85729999999999995</v>
          </cell>
          <cell r="M42">
            <v>0.2155</v>
          </cell>
          <cell r="N42">
            <v>0.26500000000000001</v>
          </cell>
        </row>
        <row r="43">
          <cell r="A43">
            <v>35370</v>
          </cell>
          <cell r="B43">
            <v>13.6</v>
          </cell>
          <cell r="C43">
            <v>150</v>
          </cell>
          <cell r="D43" t="str">
            <v>Thirty-ninth</v>
          </cell>
          <cell r="E43">
            <v>2.1000000000000001E-2</v>
          </cell>
          <cell r="F43">
            <v>1.0615000000000001</v>
          </cell>
          <cell r="G43">
            <v>0.5585</v>
          </cell>
          <cell r="H43">
            <v>0.40849999999999997</v>
          </cell>
          <cell r="I43">
            <v>0.49359999999999998</v>
          </cell>
          <cell r="J43">
            <v>0.34360000000000002</v>
          </cell>
          <cell r="K43">
            <v>4.5213999999999999</v>
          </cell>
          <cell r="L43">
            <v>0.8196</v>
          </cell>
          <cell r="M43">
            <v>0.2054</v>
          </cell>
          <cell r="N43">
            <v>0.25490000000000002</v>
          </cell>
        </row>
        <row r="44">
          <cell r="A44">
            <v>35400</v>
          </cell>
          <cell r="B44">
            <v>13.6</v>
          </cell>
          <cell r="C44">
            <v>150</v>
          </cell>
          <cell r="D44" t="str">
            <v>Fortieth</v>
          </cell>
          <cell r="E44">
            <v>1.9E-2</v>
          </cell>
          <cell r="F44">
            <v>1.0615000000000001</v>
          </cell>
          <cell r="G44">
            <v>0.5585</v>
          </cell>
          <cell r="H44">
            <v>0.40849999999999997</v>
          </cell>
          <cell r="I44">
            <v>0.49359999999999998</v>
          </cell>
          <cell r="J44">
            <v>0.34360000000000002</v>
          </cell>
          <cell r="K44">
            <v>4.375</v>
          </cell>
          <cell r="L44">
            <v>0.79310000000000003</v>
          </cell>
          <cell r="M44">
            <v>0.1988</v>
          </cell>
          <cell r="N44">
            <v>0.24779999999999999</v>
          </cell>
        </row>
        <row r="45">
          <cell r="A45">
            <v>35431</v>
          </cell>
          <cell r="B45">
            <v>13.6</v>
          </cell>
          <cell r="C45">
            <v>150</v>
          </cell>
          <cell r="D45" t="str">
            <v>Forty-First</v>
          </cell>
          <cell r="E45">
            <v>1.9E-2</v>
          </cell>
          <cell r="F45">
            <v>1.0615000000000001</v>
          </cell>
          <cell r="G45">
            <v>0.5585</v>
          </cell>
          <cell r="H45">
            <v>0.40849999999999997</v>
          </cell>
          <cell r="I45">
            <v>0.49359999999999998</v>
          </cell>
          <cell r="J45">
            <v>0.34360000000000002</v>
          </cell>
          <cell r="K45">
            <v>4.375</v>
          </cell>
          <cell r="L45">
            <v>0.80520000000000003</v>
          </cell>
          <cell r="M45">
            <v>0.2109</v>
          </cell>
          <cell r="N45">
            <v>0.25990000000000002</v>
          </cell>
        </row>
        <row r="46">
          <cell r="A46">
            <v>35462</v>
          </cell>
          <cell r="B46">
            <v>13.6</v>
          </cell>
          <cell r="C46">
            <v>150</v>
          </cell>
          <cell r="D46" t="str">
            <v>Forty-Second</v>
          </cell>
          <cell r="E46">
            <v>1.9E-2</v>
          </cell>
          <cell r="F46">
            <v>1.0615000000000001</v>
          </cell>
          <cell r="G46">
            <v>0.5585</v>
          </cell>
          <cell r="H46">
            <v>0.40849999999999997</v>
          </cell>
          <cell r="I46">
            <v>0.49359999999999998</v>
          </cell>
          <cell r="J46">
            <v>0.34360000000000002</v>
          </cell>
          <cell r="K46">
            <v>4.375</v>
          </cell>
          <cell r="L46">
            <v>0.80510000000000004</v>
          </cell>
          <cell r="M46">
            <v>0.21079999999999999</v>
          </cell>
          <cell r="N46">
            <v>0.25979999999999998</v>
          </cell>
        </row>
        <row r="47">
          <cell r="A47">
            <v>35490</v>
          </cell>
          <cell r="B47">
            <v>13.6</v>
          </cell>
          <cell r="C47">
            <v>150</v>
          </cell>
          <cell r="D47" t="str">
            <v>Forty-Third</v>
          </cell>
          <cell r="E47">
            <v>1.9E-2</v>
          </cell>
          <cell r="F47">
            <v>1.0615000000000001</v>
          </cell>
          <cell r="G47">
            <v>0.5585</v>
          </cell>
          <cell r="H47">
            <v>0.40849999999999997</v>
          </cell>
          <cell r="I47">
            <v>0.49359999999999998</v>
          </cell>
          <cell r="J47">
            <v>0.34360000000000002</v>
          </cell>
          <cell r="K47">
            <v>4.3760000000000003</v>
          </cell>
          <cell r="L47">
            <v>0.8054</v>
          </cell>
          <cell r="M47">
            <v>0.2109</v>
          </cell>
          <cell r="N47">
            <v>0.25990000000000002</v>
          </cell>
        </row>
        <row r="48">
          <cell r="A48">
            <v>35521</v>
          </cell>
          <cell r="B48">
            <v>13.6</v>
          </cell>
          <cell r="C48">
            <v>150</v>
          </cell>
          <cell r="D48" t="str">
            <v>Forty-Fourth</v>
          </cell>
          <cell r="E48">
            <v>1.9E-2</v>
          </cell>
          <cell r="F48">
            <v>1.0615000000000001</v>
          </cell>
          <cell r="G48">
            <v>0.5585</v>
          </cell>
          <cell r="H48">
            <v>0.40849999999999997</v>
          </cell>
          <cell r="I48">
            <v>0.49359999999999998</v>
          </cell>
          <cell r="J48">
            <v>0.34360000000000002</v>
          </cell>
          <cell r="K48">
            <v>4.2912999999999997</v>
          </cell>
          <cell r="L48">
            <v>0.78969999999999996</v>
          </cell>
          <cell r="M48">
            <v>0.20669999999999999</v>
          </cell>
          <cell r="N48">
            <v>0.25569999999999998</v>
          </cell>
        </row>
        <row r="49">
          <cell r="A49">
            <v>35551</v>
          </cell>
          <cell r="B49">
            <v>13.6</v>
          </cell>
          <cell r="C49">
            <v>150</v>
          </cell>
          <cell r="D49" t="str">
            <v>Forty-Fifth</v>
          </cell>
          <cell r="E49">
            <v>1.9E-2</v>
          </cell>
          <cell r="F49">
            <v>1.0615000000000001</v>
          </cell>
          <cell r="G49">
            <v>0.5585</v>
          </cell>
          <cell r="H49">
            <v>0.40849999999999997</v>
          </cell>
          <cell r="I49">
            <v>0.49359999999999998</v>
          </cell>
          <cell r="J49">
            <v>0.34360000000000002</v>
          </cell>
          <cell r="K49">
            <v>4.2912999999999997</v>
          </cell>
          <cell r="L49">
            <v>0.78969999999999996</v>
          </cell>
          <cell r="M49">
            <v>0.20669999999999999</v>
          </cell>
          <cell r="N49">
            <v>0.25569999999999998</v>
          </cell>
        </row>
        <row r="50">
          <cell r="A50">
            <v>35582</v>
          </cell>
          <cell r="B50">
            <v>13.6</v>
          </cell>
          <cell r="C50">
            <v>150</v>
          </cell>
          <cell r="D50" t="str">
            <v>Forty-Sixth</v>
          </cell>
          <cell r="E50">
            <v>1.9E-2</v>
          </cell>
          <cell r="F50">
            <v>1.0615000000000001</v>
          </cell>
          <cell r="G50">
            <v>0.5585</v>
          </cell>
          <cell r="H50">
            <v>0.40849999999999997</v>
          </cell>
          <cell r="I50">
            <v>0.49359999999999998</v>
          </cell>
          <cell r="J50">
            <v>0.34360000000000002</v>
          </cell>
          <cell r="K50">
            <v>4.5613000000000001</v>
          </cell>
          <cell r="L50">
            <v>0.89570000000000005</v>
          </cell>
          <cell r="M50">
            <v>0.27610000000000001</v>
          </cell>
          <cell r="N50">
            <v>0.27779999999999999</v>
          </cell>
        </row>
        <row r="51">
          <cell r="A51">
            <v>35612</v>
          </cell>
          <cell r="B51">
            <v>13.6</v>
          </cell>
          <cell r="C51">
            <v>150</v>
          </cell>
          <cell r="D51" t="str">
            <v>Forty-Seventh</v>
          </cell>
          <cell r="E51">
            <v>1.9E-2</v>
          </cell>
          <cell r="F51">
            <v>1.0615000000000001</v>
          </cell>
          <cell r="G51">
            <v>0.5585</v>
          </cell>
          <cell r="H51">
            <v>0.40849999999999997</v>
          </cell>
          <cell r="I51">
            <v>0.49359999999999998</v>
          </cell>
          <cell r="J51">
            <v>0.34360000000000002</v>
          </cell>
          <cell r="K51">
            <v>4.5613000000000001</v>
          </cell>
          <cell r="L51">
            <v>0.84919999999999995</v>
          </cell>
          <cell r="M51">
            <v>0.2296</v>
          </cell>
          <cell r="N51">
            <v>0.26490000000000002</v>
          </cell>
        </row>
        <row r="52">
          <cell r="A52">
            <v>35643</v>
          </cell>
          <cell r="B52">
            <v>13.6</v>
          </cell>
          <cell r="C52">
            <v>150</v>
          </cell>
          <cell r="D52" t="str">
            <v>Forty-Eighth</v>
          </cell>
          <cell r="E52">
            <v>1.9E-2</v>
          </cell>
          <cell r="F52">
            <v>1.0615000000000001</v>
          </cell>
          <cell r="G52">
            <v>0.5585</v>
          </cell>
          <cell r="H52">
            <v>0.40849999999999997</v>
          </cell>
          <cell r="I52">
            <v>0.49359999999999998</v>
          </cell>
          <cell r="J52">
            <v>0.34360000000000002</v>
          </cell>
          <cell r="K52">
            <v>5.3216000000000001</v>
          </cell>
          <cell r="L52">
            <v>0.98919999999999997</v>
          </cell>
          <cell r="M52">
            <v>0.26629999999999998</v>
          </cell>
          <cell r="N52">
            <v>0.30159999999999998</v>
          </cell>
        </row>
        <row r="53">
          <cell r="A53">
            <v>35674</v>
          </cell>
          <cell r="B53">
            <v>13.6</v>
          </cell>
          <cell r="C53">
            <v>150</v>
          </cell>
          <cell r="D53" t="str">
            <v>Forty-Ninth</v>
          </cell>
          <cell r="E53">
            <v>1.9E-2</v>
          </cell>
          <cell r="F53">
            <v>1.0615000000000001</v>
          </cell>
          <cell r="G53">
            <v>0.5585</v>
          </cell>
          <cell r="H53">
            <v>0.40849999999999997</v>
          </cell>
          <cell r="I53">
            <v>0.49359999999999998</v>
          </cell>
          <cell r="J53">
            <v>0.34360000000000002</v>
          </cell>
          <cell r="K53">
            <v>4.5003000000000002</v>
          </cell>
          <cell r="L53">
            <v>0.83699999999999997</v>
          </cell>
          <cell r="M53">
            <v>0.22570000000000001</v>
          </cell>
          <cell r="N53">
            <v>0.26100000000000001</v>
          </cell>
        </row>
        <row r="54">
          <cell r="A54">
            <v>35704</v>
          </cell>
          <cell r="B54">
            <v>13.6</v>
          </cell>
          <cell r="C54">
            <v>150</v>
          </cell>
          <cell r="D54" t="str">
            <v>Fiftieth</v>
          </cell>
          <cell r="E54">
            <v>1.9E-2</v>
          </cell>
          <cell r="F54">
            <v>1.0615000000000001</v>
          </cell>
          <cell r="G54">
            <v>0.5585</v>
          </cell>
          <cell r="H54">
            <v>0.40849999999999997</v>
          </cell>
          <cell r="I54">
            <v>0.49359999999999998</v>
          </cell>
          <cell r="J54">
            <v>0.34360000000000002</v>
          </cell>
          <cell r="K54">
            <v>4.7756999999999996</v>
          </cell>
          <cell r="L54">
            <v>0.85189999999999999</v>
          </cell>
          <cell r="M54">
            <v>0.2329</v>
          </cell>
          <cell r="N54">
            <v>0.26819999999999999</v>
          </cell>
        </row>
        <row r="55">
          <cell r="A55">
            <v>35735</v>
          </cell>
          <cell r="B55">
            <v>13.6</v>
          </cell>
          <cell r="C55">
            <v>150</v>
          </cell>
          <cell r="D55" t="str">
            <v>Fifty-first</v>
          </cell>
          <cell r="E55">
            <v>1.9E-2</v>
          </cell>
          <cell r="F55">
            <v>1.0615000000000001</v>
          </cell>
          <cell r="G55">
            <v>0.5585</v>
          </cell>
          <cell r="H55">
            <v>0.40849999999999997</v>
          </cell>
          <cell r="I55">
            <v>0.49359999999999998</v>
          </cell>
          <cell r="J55">
            <v>0.34360000000000002</v>
          </cell>
          <cell r="K55">
            <v>4.7756999999999996</v>
          </cell>
          <cell r="L55">
            <v>0.85189999999999999</v>
          </cell>
          <cell r="M55">
            <v>0.2329</v>
          </cell>
          <cell r="N55">
            <v>0.26819999999999999</v>
          </cell>
        </row>
        <row r="56">
          <cell r="A56">
            <v>35765</v>
          </cell>
          <cell r="B56">
            <v>13.6</v>
          </cell>
          <cell r="C56">
            <v>150</v>
          </cell>
          <cell r="D56" t="str">
            <v>Fifty-second</v>
          </cell>
          <cell r="E56">
            <v>1.9E-2</v>
          </cell>
          <cell r="F56">
            <v>1.0615000000000001</v>
          </cell>
          <cell r="G56">
            <v>0.5585</v>
          </cell>
          <cell r="H56">
            <v>0.40849999999999997</v>
          </cell>
          <cell r="I56">
            <v>0.49359999999999998</v>
          </cell>
          <cell r="J56">
            <v>0.34360000000000002</v>
          </cell>
          <cell r="K56">
            <v>5.6473000000000004</v>
          </cell>
          <cell r="L56">
            <v>1.0055000000000001</v>
          </cell>
          <cell r="M56">
            <v>0.27350000000000002</v>
          </cell>
          <cell r="N56">
            <v>0.30880000000000002</v>
          </cell>
        </row>
        <row r="57">
          <cell r="A57">
            <v>35796</v>
          </cell>
          <cell r="B57">
            <v>13.6</v>
          </cell>
          <cell r="C57">
            <v>150</v>
          </cell>
          <cell r="D57" t="str">
            <v>Fifty-third</v>
          </cell>
          <cell r="E57">
            <v>1.6E-2</v>
          </cell>
          <cell r="F57">
            <v>1.0615000000000001</v>
          </cell>
          <cell r="G57">
            <v>0.5585</v>
          </cell>
          <cell r="H57">
            <v>0.40849999999999997</v>
          </cell>
          <cell r="I57">
            <v>0.49359999999999998</v>
          </cell>
          <cell r="J57">
            <v>0.34360000000000002</v>
          </cell>
          <cell r="K57">
            <v>5.6473000000000004</v>
          </cell>
          <cell r="L57">
            <v>1.0055000000000001</v>
          </cell>
          <cell r="M57">
            <v>0.27350000000000002</v>
          </cell>
          <cell r="N57">
            <v>0.30880000000000002</v>
          </cell>
        </row>
        <row r="58">
          <cell r="A58">
            <v>35827</v>
          </cell>
          <cell r="B58">
            <v>13.6</v>
          </cell>
          <cell r="C58">
            <v>150</v>
          </cell>
          <cell r="D58" t="str">
            <v>Fifty-fourth</v>
          </cell>
          <cell r="E58">
            <v>1.6E-2</v>
          </cell>
          <cell r="F58">
            <v>1.0615000000000001</v>
          </cell>
          <cell r="G58">
            <v>0.5585</v>
          </cell>
          <cell r="H58">
            <v>0.40849999999999997</v>
          </cell>
          <cell r="I58">
            <v>0.49359999999999998</v>
          </cell>
          <cell r="J58">
            <v>0.34360000000000002</v>
          </cell>
          <cell r="K58">
            <v>5.6473000000000004</v>
          </cell>
          <cell r="L58">
            <v>1.0055000000000001</v>
          </cell>
          <cell r="M58">
            <v>0.27350000000000002</v>
          </cell>
          <cell r="N58">
            <v>0.30880000000000002</v>
          </cell>
        </row>
        <row r="59">
          <cell r="A59">
            <v>35855</v>
          </cell>
          <cell r="B59">
            <v>13.6</v>
          </cell>
          <cell r="C59">
            <v>150</v>
          </cell>
          <cell r="D59" t="str">
            <v>Fifty-fifth</v>
          </cell>
          <cell r="E59">
            <v>1.6E-2</v>
          </cell>
          <cell r="F59">
            <v>1.0615000000000001</v>
          </cell>
          <cell r="G59">
            <v>0.5585</v>
          </cell>
          <cell r="H59">
            <v>0.40849999999999997</v>
          </cell>
          <cell r="I59">
            <v>0.49359999999999998</v>
          </cell>
          <cell r="J59">
            <v>0.34360000000000002</v>
          </cell>
          <cell r="K59">
            <v>4.9629000000000003</v>
          </cell>
          <cell r="L59">
            <v>0.85660000000000003</v>
          </cell>
          <cell r="M59">
            <v>0.21329999999999999</v>
          </cell>
          <cell r="N59">
            <v>0.24859999999999999</v>
          </cell>
        </row>
        <row r="60">
          <cell r="A60">
            <v>35886</v>
          </cell>
          <cell r="B60">
            <v>13.6</v>
          </cell>
          <cell r="C60">
            <v>150</v>
          </cell>
          <cell r="D60" t="str">
            <v>Fifty-sixth</v>
          </cell>
          <cell r="E60">
            <v>1.6E-2</v>
          </cell>
          <cell r="F60">
            <v>1.0615000000000001</v>
          </cell>
          <cell r="G60">
            <v>0.5585</v>
          </cell>
          <cell r="H60">
            <v>0.40849999999999997</v>
          </cell>
          <cell r="I60">
            <v>0.49359999999999998</v>
          </cell>
          <cell r="J60">
            <v>0.34360000000000002</v>
          </cell>
          <cell r="K60">
            <v>4.6656000000000004</v>
          </cell>
          <cell r="L60">
            <v>0.79020000000000001</v>
          </cell>
          <cell r="M60">
            <v>0.1867</v>
          </cell>
          <cell r="N60">
            <v>0.222</v>
          </cell>
        </row>
        <row r="61">
          <cell r="A61">
            <v>35916</v>
          </cell>
          <cell r="B61">
            <v>13.6</v>
          </cell>
          <cell r="C61">
            <v>150</v>
          </cell>
          <cell r="D61" t="str">
            <v>Fifty-seventh</v>
          </cell>
          <cell r="E61">
            <v>1.6E-2</v>
          </cell>
          <cell r="F61">
            <v>1.0615000000000001</v>
          </cell>
          <cell r="G61">
            <v>0.5585</v>
          </cell>
          <cell r="H61">
            <v>0.40849999999999997</v>
          </cell>
          <cell r="I61">
            <v>0.49359999999999998</v>
          </cell>
          <cell r="J61">
            <v>0.34360000000000002</v>
          </cell>
          <cell r="K61">
            <v>4.6555999999999997</v>
          </cell>
          <cell r="L61">
            <v>0.79020000000000001</v>
          </cell>
          <cell r="M61">
            <v>0.1867</v>
          </cell>
          <cell r="N61">
            <v>0.222</v>
          </cell>
        </row>
        <row r="62">
          <cell r="A62">
            <v>35947</v>
          </cell>
          <cell r="B62">
            <v>13.6</v>
          </cell>
          <cell r="C62">
            <v>150</v>
          </cell>
          <cell r="D62" t="str">
            <v>Fifty-eighth</v>
          </cell>
          <cell r="E62">
            <v>1.6E-2</v>
          </cell>
          <cell r="F62">
            <v>1.0615000000000001</v>
          </cell>
          <cell r="G62">
            <v>0.5585</v>
          </cell>
          <cell r="H62">
            <v>0.40849999999999997</v>
          </cell>
          <cell r="I62">
            <v>0.49359999999999998</v>
          </cell>
          <cell r="J62">
            <v>0.34360000000000002</v>
          </cell>
          <cell r="K62">
            <v>4.6555999999999997</v>
          </cell>
          <cell r="L62">
            <v>0.83899999999999997</v>
          </cell>
          <cell r="M62">
            <v>0.23549999999999999</v>
          </cell>
          <cell r="N62">
            <v>0.23549999999999999</v>
          </cell>
        </row>
        <row r="63">
          <cell r="A63">
            <v>35977</v>
          </cell>
          <cell r="B63">
            <v>13.6</v>
          </cell>
          <cell r="C63">
            <v>150</v>
          </cell>
          <cell r="D63" t="str">
            <v>Fifty-ninth</v>
          </cell>
          <cell r="E63">
            <v>1.6E-2</v>
          </cell>
          <cell r="F63">
            <v>1.0615000000000001</v>
          </cell>
          <cell r="G63">
            <v>0.5585</v>
          </cell>
          <cell r="H63">
            <v>0.40849999999999997</v>
          </cell>
          <cell r="I63">
            <v>0.49359999999999998</v>
          </cell>
          <cell r="J63">
            <v>0.34360000000000002</v>
          </cell>
          <cell r="K63">
            <v>4.6656000000000004</v>
          </cell>
          <cell r="L63">
            <v>0.83599999999999997</v>
          </cell>
          <cell r="M63">
            <v>0.23250000000000001</v>
          </cell>
          <cell r="N63">
            <v>0.23469999999999999</v>
          </cell>
        </row>
        <row r="64">
          <cell r="A64">
            <v>36008</v>
          </cell>
          <cell r="B64">
            <v>13.6</v>
          </cell>
          <cell r="C64">
            <v>150</v>
          </cell>
          <cell r="D64" t="str">
            <v>Sixtieth</v>
          </cell>
          <cell r="E64">
            <v>1.6E-2</v>
          </cell>
          <cell r="F64">
            <v>1.0615000000000001</v>
          </cell>
          <cell r="G64">
            <v>0.5585</v>
          </cell>
          <cell r="H64">
            <v>0.40849999999999997</v>
          </cell>
          <cell r="I64">
            <v>0.49359999999999998</v>
          </cell>
          <cell r="J64">
            <v>0.34360000000000002</v>
          </cell>
          <cell r="K64">
            <v>4.6656000000000004</v>
          </cell>
          <cell r="L64">
            <v>0.83599999999999997</v>
          </cell>
          <cell r="M64">
            <v>0.23250000000000001</v>
          </cell>
          <cell r="N64">
            <v>0.23469999999999999</v>
          </cell>
        </row>
        <row r="65">
          <cell r="A65">
            <v>36039</v>
          </cell>
          <cell r="B65">
            <v>13.6</v>
          </cell>
          <cell r="C65">
            <v>150</v>
          </cell>
          <cell r="D65" t="str">
            <v>Sixty-first</v>
          </cell>
          <cell r="E65">
            <v>1.6E-2</v>
          </cell>
          <cell r="F65">
            <v>1.0615000000000001</v>
          </cell>
          <cell r="G65">
            <v>0.5585</v>
          </cell>
          <cell r="H65">
            <v>0.40849999999999997</v>
          </cell>
          <cell r="I65">
            <v>0.49359999999999998</v>
          </cell>
          <cell r="J65">
            <v>0.34360000000000002</v>
          </cell>
          <cell r="K65">
            <v>4.6555999999999997</v>
          </cell>
          <cell r="L65">
            <v>0.83599999999999997</v>
          </cell>
          <cell r="M65">
            <v>0.23250000000000001</v>
          </cell>
          <cell r="N65">
            <v>0.23469999999999999</v>
          </cell>
        </row>
        <row r="66">
          <cell r="A66">
            <v>36069</v>
          </cell>
          <cell r="B66">
            <v>13.6</v>
          </cell>
          <cell r="C66">
            <v>150</v>
          </cell>
          <cell r="D66" t="str">
            <v>Sixty-second</v>
          </cell>
          <cell r="E66">
            <v>1.6E-2</v>
          </cell>
          <cell r="F66">
            <v>1.0615000000000001</v>
          </cell>
          <cell r="G66">
            <v>0.5585</v>
          </cell>
          <cell r="H66">
            <v>0.40849999999999997</v>
          </cell>
          <cell r="I66">
            <v>0.49359999999999998</v>
          </cell>
          <cell r="J66">
            <v>0.34360000000000002</v>
          </cell>
          <cell r="K66">
            <v>4.6555999999999997</v>
          </cell>
          <cell r="L66">
            <v>0.83599999999999997</v>
          </cell>
          <cell r="M66">
            <v>0.23250000000000001</v>
          </cell>
          <cell r="N66">
            <v>0.23469999999999999</v>
          </cell>
        </row>
        <row r="67">
          <cell r="A67">
            <v>36100</v>
          </cell>
          <cell r="B67">
            <v>13.6</v>
          </cell>
          <cell r="C67">
            <v>150</v>
          </cell>
          <cell r="D67" t="str">
            <v>Sixty-third</v>
          </cell>
          <cell r="E67">
            <v>1.6E-2</v>
          </cell>
          <cell r="F67">
            <v>1.0615000000000001</v>
          </cell>
          <cell r="G67">
            <v>0.5585</v>
          </cell>
          <cell r="H67">
            <v>0.40849999999999997</v>
          </cell>
          <cell r="I67">
            <v>0.49359999999999998</v>
          </cell>
          <cell r="J67">
            <v>0.34360000000000002</v>
          </cell>
          <cell r="K67">
            <v>4.2808999999999999</v>
          </cell>
          <cell r="L67">
            <v>0.76990000000000003</v>
          </cell>
          <cell r="M67">
            <v>0.215</v>
          </cell>
          <cell r="N67">
            <v>0.2172</v>
          </cell>
        </row>
        <row r="68">
          <cell r="A68">
            <v>36130</v>
          </cell>
          <cell r="B68">
            <v>13.6</v>
          </cell>
          <cell r="C68">
            <v>150</v>
          </cell>
          <cell r="D68" t="str">
            <v>Sixty-fourth</v>
          </cell>
          <cell r="E68">
            <v>1.6E-2</v>
          </cell>
          <cell r="F68">
            <v>1.0615000000000001</v>
          </cell>
          <cell r="G68">
            <v>0.5585</v>
          </cell>
          <cell r="H68">
            <v>0.40849999999999997</v>
          </cell>
          <cell r="I68">
            <v>0.49359999999999998</v>
          </cell>
          <cell r="J68">
            <v>0.34360000000000002</v>
          </cell>
          <cell r="K68">
            <v>4.2808999999999999</v>
          </cell>
          <cell r="L68">
            <v>0.76990000000000003</v>
          </cell>
          <cell r="M68">
            <v>0.215</v>
          </cell>
          <cell r="N68">
            <v>0.2172</v>
          </cell>
        </row>
        <row r="69">
          <cell r="A69">
            <v>36161</v>
          </cell>
          <cell r="B69">
            <v>13.6</v>
          </cell>
          <cell r="C69">
            <v>150</v>
          </cell>
          <cell r="D69" t="str">
            <v>Sixty-fifth</v>
          </cell>
          <cell r="E69">
            <v>1.9E-2</v>
          </cell>
          <cell r="F69">
            <v>1.0615000000000001</v>
          </cell>
          <cell r="G69">
            <v>0.5585</v>
          </cell>
          <cell r="H69">
            <v>0.40849999999999997</v>
          </cell>
          <cell r="I69">
            <v>0.49359999999999998</v>
          </cell>
          <cell r="J69">
            <v>0.34360000000000002</v>
          </cell>
          <cell r="K69">
            <v>4.2808999999999999</v>
          </cell>
          <cell r="L69">
            <v>0.76990000000000003</v>
          </cell>
          <cell r="M69">
            <v>0.215</v>
          </cell>
          <cell r="N69">
            <v>0.2172</v>
          </cell>
        </row>
        <row r="70">
          <cell r="A70">
            <v>36192</v>
          </cell>
          <cell r="B70">
            <v>13.6</v>
          </cell>
          <cell r="C70">
            <v>150</v>
          </cell>
          <cell r="D70" t="str">
            <v>Sixty-sixth</v>
          </cell>
          <cell r="E70">
            <v>1.9E-2</v>
          </cell>
          <cell r="F70">
            <v>1.0615000000000001</v>
          </cell>
          <cell r="G70">
            <v>0.5585</v>
          </cell>
          <cell r="H70">
            <v>0.40849999999999997</v>
          </cell>
          <cell r="I70">
            <v>0.49359999999999998</v>
          </cell>
          <cell r="J70">
            <v>0.34360000000000002</v>
          </cell>
          <cell r="K70">
            <v>4.2808999999999999</v>
          </cell>
          <cell r="L70">
            <v>0.76990000000000003</v>
          </cell>
          <cell r="M70">
            <v>0.215</v>
          </cell>
          <cell r="N70">
            <v>0.2172</v>
          </cell>
        </row>
        <row r="71">
          <cell r="A71">
            <v>36220</v>
          </cell>
          <cell r="B71">
            <v>13.6</v>
          </cell>
          <cell r="C71">
            <v>150</v>
          </cell>
          <cell r="D71" t="str">
            <v>Sixty-seventh</v>
          </cell>
          <cell r="E71">
            <v>1.9E-2</v>
          </cell>
          <cell r="F71">
            <v>1.0615000000000001</v>
          </cell>
          <cell r="G71">
            <v>0.5585</v>
          </cell>
          <cell r="H71">
            <v>0.40849999999999997</v>
          </cell>
          <cell r="I71">
            <v>0.49359999999999998</v>
          </cell>
          <cell r="J71">
            <v>0.34360000000000002</v>
          </cell>
          <cell r="K71">
            <v>4.2808999999999999</v>
          </cell>
          <cell r="L71">
            <v>0.76990000000000003</v>
          </cell>
          <cell r="M71">
            <v>0.215</v>
          </cell>
          <cell r="N71">
            <v>0.2172</v>
          </cell>
        </row>
        <row r="72">
          <cell r="A72">
            <v>36251</v>
          </cell>
          <cell r="B72">
            <v>13.6</v>
          </cell>
          <cell r="C72">
            <v>150</v>
          </cell>
          <cell r="D72" t="str">
            <v>Sixty-eighth</v>
          </cell>
          <cell r="E72">
            <v>1.9E-2</v>
          </cell>
          <cell r="F72">
            <v>1.0615000000000001</v>
          </cell>
          <cell r="G72">
            <v>0.5585</v>
          </cell>
          <cell r="H72">
            <v>0.40849999999999997</v>
          </cell>
          <cell r="I72">
            <v>0.49359999999999998</v>
          </cell>
          <cell r="J72">
            <v>0.34360000000000002</v>
          </cell>
          <cell r="K72">
            <v>4.2808999999999999</v>
          </cell>
          <cell r="L72">
            <v>0.72870000000000001</v>
          </cell>
          <cell r="M72">
            <v>0.17380000000000001</v>
          </cell>
          <cell r="N72">
            <v>0.20619999999999999</v>
          </cell>
        </row>
        <row r="73">
          <cell r="A73">
            <v>36281</v>
          </cell>
          <cell r="B73">
            <v>13.6</v>
          </cell>
          <cell r="C73">
            <v>150</v>
          </cell>
          <cell r="D73" t="str">
            <v>Sixty-ninth</v>
          </cell>
          <cell r="E73">
            <v>1.9E-2</v>
          </cell>
          <cell r="F73">
            <v>1.0615000000000001</v>
          </cell>
          <cell r="G73">
            <v>0.5585</v>
          </cell>
          <cell r="H73">
            <v>0.40849999999999997</v>
          </cell>
          <cell r="I73">
            <v>0.49359999999999998</v>
          </cell>
          <cell r="J73">
            <v>0.34360000000000002</v>
          </cell>
          <cell r="K73">
            <v>4.2808999999999999</v>
          </cell>
          <cell r="L73">
            <v>0.72870000000000001</v>
          </cell>
          <cell r="M73">
            <v>0.17380000000000001</v>
          </cell>
          <cell r="N73">
            <v>0.20619999999999999</v>
          </cell>
        </row>
        <row r="74">
          <cell r="A74">
            <v>36312</v>
          </cell>
          <cell r="B74">
            <v>13.6</v>
          </cell>
          <cell r="C74">
            <v>150</v>
          </cell>
          <cell r="D74" t="str">
            <v>Seventieth</v>
          </cell>
          <cell r="E74">
            <v>1.9E-2</v>
          </cell>
          <cell r="F74">
            <v>1.0615000000000001</v>
          </cell>
          <cell r="G74">
            <v>0.5585</v>
          </cell>
          <cell r="H74">
            <v>0.40849999999999997</v>
          </cell>
          <cell r="I74">
            <v>0.49359999999999998</v>
          </cell>
          <cell r="J74">
            <v>0.34360000000000002</v>
          </cell>
          <cell r="K74">
            <v>4.2808999999999999</v>
          </cell>
          <cell r="L74">
            <v>0.72870000000000001</v>
          </cell>
          <cell r="M74">
            <v>0.17380000000000001</v>
          </cell>
          <cell r="N74">
            <v>0.20619999999999999</v>
          </cell>
        </row>
        <row r="75">
          <cell r="A75">
            <v>36342</v>
          </cell>
          <cell r="B75">
            <v>13.6</v>
          </cell>
          <cell r="C75">
            <v>150</v>
          </cell>
          <cell r="D75" t="str">
            <v>Seventy-first</v>
          </cell>
          <cell r="E75">
            <v>1.9E-2</v>
          </cell>
          <cell r="F75">
            <v>1.0615000000000001</v>
          </cell>
          <cell r="G75">
            <v>0.5585</v>
          </cell>
          <cell r="H75">
            <v>0.40849999999999997</v>
          </cell>
          <cell r="I75">
            <v>0.49359999999999998</v>
          </cell>
          <cell r="J75">
            <v>0.34360000000000002</v>
          </cell>
          <cell r="K75">
            <v>4.2808999999999999</v>
          </cell>
          <cell r="L75">
            <v>0.73170000000000002</v>
          </cell>
          <cell r="M75">
            <v>0.17680000000000001</v>
          </cell>
          <cell r="N75">
            <v>0.20699999999999999</v>
          </cell>
        </row>
        <row r="76">
          <cell r="A76">
            <v>36373</v>
          </cell>
          <cell r="B76">
            <v>13.6</v>
          </cell>
          <cell r="C76">
            <v>150</v>
          </cell>
          <cell r="D76" t="str">
            <v>Seventy-second</v>
          </cell>
          <cell r="E76">
            <v>1.9E-2</v>
          </cell>
          <cell r="F76">
            <v>1.0615000000000001</v>
          </cell>
          <cell r="G76">
            <v>0.5585</v>
          </cell>
          <cell r="H76">
            <v>0.40849999999999997</v>
          </cell>
          <cell r="I76">
            <v>0.49359999999999998</v>
          </cell>
          <cell r="J76">
            <v>0.34360000000000002</v>
          </cell>
          <cell r="K76">
            <v>4.2808999999999999</v>
          </cell>
          <cell r="L76">
            <v>0.73170000000000002</v>
          </cell>
          <cell r="M76">
            <v>0.17680000000000001</v>
          </cell>
          <cell r="N76">
            <v>0.20699999999999999</v>
          </cell>
        </row>
        <row r="77">
          <cell r="A77">
            <v>36404</v>
          </cell>
          <cell r="B77">
            <v>13.6</v>
          </cell>
          <cell r="C77">
            <v>150</v>
          </cell>
          <cell r="D77" t="str">
            <v>Seventy-third</v>
          </cell>
          <cell r="E77">
            <v>1.9E-2</v>
          </cell>
          <cell r="F77">
            <v>1.0615000000000001</v>
          </cell>
          <cell r="G77">
            <v>0.5585</v>
          </cell>
          <cell r="H77">
            <v>0.40849999999999997</v>
          </cell>
          <cell r="I77">
            <v>0.49359999999999998</v>
          </cell>
          <cell r="J77">
            <v>0.34360000000000002</v>
          </cell>
          <cell r="K77">
            <v>4.2808999999999999</v>
          </cell>
          <cell r="L77">
            <v>0.73170000000000002</v>
          </cell>
          <cell r="M77">
            <v>0.17680000000000001</v>
          </cell>
          <cell r="N77">
            <v>0.20699999999999999</v>
          </cell>
        </row>
        <row r="78">
          <cell r="A78">
            <v>36434</v>
          </cell>
          <cell r="B78">
            <v>13.6</v>
          </cell>
          <cell r="C78">
            <v>150</v>
          </cell>
          <cell r="D78" t="str">
            <v>Seventy-fourth</v>
          </cell>
          <cell r="E78">
            <v>1.9E-2</v>
          </cell>
          <cell r="F78">
            <v>1.0615000000000001</v>
          </cell>
          <cell r="G78">
            <v>0.5585</v>
          </cell>
          <cell r="H78">
            <v>0.40849999999999997</v>
          </cell>
          <cell r="I78">
            <v>0.49359999999999998</v>
          </cell>
          <cell r="J78">
            <v>0.34360000000000002</v>
          </cell>
          <cell r="K78">
            <v>4.2808999999999999</v>
          </cell>
          <cell r="L78">
            <v>0.73170000000000002</v>
          </cell>
          <cell r="M78">
            <v>0.17680000000000001</v>
          </cell>
          <cell r="N78">
            <v>0.20699999999999999</v>
          </cell>
        </row>
        <row r="79">
          <cell r="A79">
            <v>36465</v>
          </cell>
          <cell r="B79">
            <v>13.6</v>
          </cell>
          <cell r="C79">
            <v>150</v>
          </cell>
          <cell r="D79" t="str">
            <v>Seventy-fifth</v>
          </cell>
          <cell r="E79">
            <v>1.9E-2</v>
          </cell>
          <cell r="F79">
            <v>1.0615000000000001</v>
          </cell>
          <cell r="G79">
            <v>0.5585</v>
          </cell>
          <cell r="H79">
            <v>0.40849999999999997</v>
          </cell>
          <cell r="I79">
            <v>0.49359999999999998</v>
          </cell>
          <cell r="J79">
            <v>0.34360000000000002</v>
          </cell>
          <cell r="K79">
            <v>4.3211000000000004</v>
          </cell>
          <cell r="L79">
            <v>0.72319999999999995</v>
          </cell>
          <cell r="M79">
            <v>0.16309999999999999</v>
          </cell>
          <cell r="N79">
            <v>0.1933</v>
          </cell>
        </row>
        <row r="80">
          <cell r="A80">
            <v>36495</v>
          </cell>
          <cell r="B80">
            <v>13.6</v>
          </cell>
          <cell r="C80">
            <v>150</v>
          </cell>
          <cell r="D80" t="str">
            <v>Seventy-sixth</v>
          </cell>
          <cell r="E80">
            <v>1.9E-2</v>
          </cell>
          <cell r="F80">
            <v>1.0615000000000001</v>
          </cell>
          <cell r="G80">
            <v>0.5585</v>
          </cell>
          <cell r="H80">
            <v>0.40849999999999997</v>
          </cell>
          <cell r="I80">
            <v>0.49359999999999998</v>
          </cell>
          <cell r="J80">
            <v>0.34360000000000002</v>
          </cell>
          <cell r="K80">
            <v>4.2945000000000002</v>
          </cell>
          <cell r="L80">
            <v>0.71860000000000002</v>
          </cell>
          <cell r="M80">
            <v>0.16189999999999999</v>
          </cell>
          <cell r="N80">
            <v>0.19209999999999999</v>
          </cell>
        </row>
        <row r="81">
          <cell r="A81">
            <v>36515</v>
          </cell>
          <cell r="B81">
            <v>20</v>
          </cell>
          <cell r="C81">
            <v>220</v>
          </cell>
          <cell r="D81" t="str">
            <v>Seventy-seventh</v>
          </cell>
          <cell r="E81">
            <v>1.9E-2</v>
          </cell>
          <cell r="F81">
            <v>1.19</v>
          </cell>
          <cell r="G81">
            <v>0.65900000000000003</v>
          </cell>
          <cell r="H81">
            <v>0.43</v>
          </cell>
          <cell r="I81">
            <v>0.53</v>
          </cell>
          <cell r="J81">
            <v>0.35909999999999997</v>
          </cell>
          <cell r="K81">
            <v>4.2945000000000002</v>
          </cell>
          <cell r="L81">
            <v>0.71860000000000002</v>
          </cell>
          <cell r="M81">
            <v>0.16189999999999999</v>
          </cell>
          <cell r="N81">
            <v>0.19209999999999999</v>
          </cell>
        </row>
        <row r="82">
          <cell r="A82">
            <v>36526</v>
          </cell>
          <cell r="B82">
            <v>20</v>
          </cell>
          <cell r="C82">
            <v>220</v>
          </cell>
          <cell r="D82" t="str">
            <v>Seventy-seventh</v>
          </cell>
          <cell r="E82">
            <v>1.9E-2</v>
          </cell>
          <cell r="F82">
            <v>1.19</v>
          </cell>
          <cell r="G82">
            <v>0.65900000000000003</v>
          </cell>
          <cell r="H82">
            <v>0.43</v>
          </cell>
          <cell r="I82">
            <v>0.53</v>
          </cell>
          <cell r="J82">
            <v>0.35909999999999997</v>
          </cell>
          <cell r="K82">
            <v>4.2945000000000002</v>
          </cell>
          <cell r="L82">
            <v>0.71860000000000002</v>
          </cell>
          <cell r="M82">
            <v>0.16189999999999999</v>
          </cell>
          <cell r="N82">
            <v>0.19209999999999999</v>
          </cell>
        </row>
        <row r="83">
          <cell r="A83">
            <v>36557</v>
          </cell>
          <cell r="B83">
            <v>20</v>
          </cell>
          <cell r="C83">
            <v>220</v>
          </cell>
          <cell r="D83" t="str">
            <v>Seventy-eighth</v>
          </cell>
          <cell r="E83">
            <v>1.9E-2</v>
          </cell>
          <cell r="F83">
            <v>1.19</v>
          </cell>
          <cell r="G83">
            <v>0.65900000000000003</v>
          </cell>
          <cell r="H83">
            <v>0.43</v>
          </cell>
          <cell r="I83">
            <v>0.53</v>
          </cell>
          <cell r="J83">
            <v>0.35909999999999997</v>
          </cell>
          <cell r="K83">
            <v>4.3144999999999998</v>
          </cell>
          <cell r="L83">
            <v>0.72209999999999996</v>
          </cell>
          <cell r="M83">
            <v>0.1628</v>
          </cell>
          <cell r="N83">
            <v>0.193</v>
          </cell>
        </row>
        <row r="84">
          <cell r="A84">
            <v>36586</v>
          </cell>
          <cell r="B84">
            <v>20</v>
          </cell>
          <cell r="C84">
            <v>220</v>
          </cell>
          <cell r="D84" t="str">
            <v>Seventy-eighth</v>
          </cell>
          <cell r="E84">
            <v>1.9E-2</v>
          </cell>
          <cell r="F84">
            <v>1.19</v>
          </cell>
          <cell r="G84">
            <v>0.65900000000000003</v>
          </cell>
          <cell r="H84">
            <v>0.43</v>
          </cell>
          <cell r="I84">
            <v>0.53</v>
          </cell>
          <cell r="J84">
            <v>0.35909999999999997</v>
          </cell>
          <cell r="K84">
            <v>4.3144999999999998</v>
          </cell>
          <cell r="L84">
            <v>0.72209999999999996</v>
          </cell>
          <cell r="M84">
            <v>0.1628</v>
          </cell>
          <cell r="N84">
            <v>0.193</v>
          </cell>
        </row>
        <row r="85">
          <cell r="A85">
            <v>36617</v>
          </cell>
          <cell r="B85">
            <v>20</v>
          </cell>
          <cell r="C85">
            <v>220</v>
          </cell>
          <cell r="D85" t="str">
            <v>Seventy-ninth</v>
          </cell>
          <cell r="E85">
            <v>1.9E-2</v>
          </cell>
          <cell r="F85">
            <v>1.19</v>
          </cell>
          <cell r="G85">
            <v>0.65900000000000003</v>
          </cell>
          <cell r="H85">
            <v>0.43</v>
          </cell>
          <cell r="I85">
            <v>0.53</v>
          </cell>
          <cell r="J85">
            <v>0.35909999999999997</v>
          </cell>
          <cell r="K85">
            <v>4.3144999999999998</v>
          </cell>
          <cell r="L85">
            <v>0.76329999999999998</v>
          </cell>
          <cell r="M85">
            <v>0.20399999999999999</v>
          </cell>
          <cell r="N85">
            <v>0.20399999999999999</v>
          </cell>
        </row>
        <row r="86">
          <cell r="A86">
            <v>36647</v>
          </cell>
          <cell r="B86">
            <v>20</v>
          </cell>
          <cell r="C86">
            <v>220</v>
          </cell>
          <cell r="D86" t="str">
            <v>Eightieth</v>
          </cell>
          <cell r="E86">
            <v>1.9E-2</v>
          </cell>
          <cell r="F86">
            <v>1.19</v>
          </cell>
          <cell r="G86">
            <v>0.65900000000000003</v>
          </cell>
          <cell r="H86">
            <v>0.43</v>
          </cell>
          <cell r="I86">
            <v>0.53</v>
          </cell>
          <cell r="J86">
            <v>0.35909999999999997</v>
          </cell>
          <cell r="K86">
            <v>4.3144999999999998</v>
          </cell>
          <cell r="L86">
            <v>0.76329999999999998</v>
          </cell>
          <cell r="M86">
            <v>0.20399999999999999</v>
          </cell>
          <cell r="N86">
            <v>0.20399999999999999</v>
          </cell>
        </row>
        <row r="87">
          <cell r="A87">
            <v>36678</v>
          </cell>
          <cell r="B87">
            <v>20</v>
          </cell>
          <cell r="C87">
            <v>220</v>
          </cell>
          <cell r="D87" t="str">
            <v>Eightieth</v>
          </cell>
          <cell r="E87">
            <v>1.9E-2</v>
          </cell>
          <cell r="F87">
            <v>1.19</v>
          </cell>
          <cell r="G87">
            <v>0.65900000000000003</v>
          </cell>
          <cell r="H87">
            <v>0.43</v>
          </cell>
          <cell r="I87">
            <v>0.53</v>
          </cell>
          <cell r="J87">
            <v>0.35909999999999997</v>
          </cell>
          <cell r="K87">
            <v>4.3144999999999998</v>
          </cell>
          <cell r="L87">
            <v>0.76329999999999998</v>
          </cell>
          <cell r="M87">
            <v>0.20399999999999999</v>
          </cell>
          <cell r="N87">
            <v>0.20399999999999999</v>
          </cell>
        </row>
        <row r="88">
          <cell r="A88">
            <v>36708</v>
          </cell>
          <cell r="B88">
            <v>20</v>
          </cell>
          <cell r="C88">
            <v>220</v>
          </cell>
          <cell r="D88" t="str">
            <v>Eighty-first</v>
          </cell>
          <cell r="E88">
            <v>1.9E-2</v>
          </cell>
          <cell r="F88">
            <v>1.19</v>
          </cell>
          <cell r="G88">
            <v>0.65900000000000003</v>
          </cell>
          <cell r="H88">
            <v>0.43</v>
          </cell>
          <cell r="I88">
            <v>0.53</v>
          </cell>
          <cell r="J88">
            <v>0.35909999999999997</v>
          </cell>
          <cell r="K88">
            <v>4.3144999999999998</v>
          </cell>
          <cell r="L88">
            <v>0.76329999999999998</v>
          </cell>
          <cell r="M88">
            <v>0.20399999999999999</v>
          </cell>
          <cell r="N88">
            <v>0.20399999999999999</v>
          </cell>
        </row>
        <row r="89">
          <cell r="A89">
            <v>36739</v>
          </cell>
          <cell r="B89">
            <v>20</v>
          </cell>
          <cell r="C89">
            <v>220</v>
          </cell>
          <cell r="D89" t="str">
            <v>Eighty-second</v>
          </cell>
          <cell r="E89">
            <v>1.9E-2</v>
          </cell>
          <cell r="F89">
            <v>1.19</v>
          </cell>
          <cell r="G89">
            <v>0.65900000000000003</v>
          </cell>
          <cell r="H89">
            <v>0.43</v>
          </cell>
          <cell r="I89">
            <v>0.53</v>
          </cell>
          <cell r="J89">
            <v>0.35909999999999997</v>
          </cell>
          <cell r="K89">
            <v>4.3144999999999998</v>
          </cell>
          <cell r="L89">
            <v>0.76329999999999998</v>
          </cell>
          <cell r="M89">
            <v>0.20399999999999999</v>
          </cell>
          <cell r="N89">
            <v>0.20399999999999999</v>
          </cell>
        </row>
        <row r="90">
          <cell r="A90">
            <v>36770</v>
          </cell>
          <cell r="B90">
            <v>20</v>
          </cell>
          <cell r="C90">
            <v>220</v>
          </cell>
          <cell r="D90" t="str">
            <v>Eighty-second</v>
          </cell>
          <cell r="E90">
            <v>1.9E-2</v>
          </cell>
          <cell r="F90">
            <v>1.19</v>
          </cell>
          <cell r="G90">
            <v>0.65900000000000003</v>
          </cell>
          <cell r="H90">
            <v>0.43</v>
          </cell>
          <cell r="I90">
            <v>0.53</v>
          </cell>
          <cell r="J90">
            <v>0.35909999999999997</v>
          </cell>
          <cell r="K90">
            <v>4.3144999999999998</v>
          </cell>
          <cell r="L90">
            <v>0.76329999999999998</v>
          </cell>
          <cell r="M90">
            <v>0.20399999999999999</v>
          </cell>
          <cell r="N90">
            <v>0.20399999999999999</v>
          </cell>
        </row>
        <row r="91">
          <cell r="A91">
            <v>36800</v>
          </cell>
          <cell r="B91">
            <v>20</v>
          </cell>
          <cell r="C91">
            <v>220</v>
          </cell>
          <cell r="D91" t="str">
            <v>Eighty-third</v>
          </cell>
          <cell r="E91">
            <v>1.9E-2</v>
          </cell>
          <cell r="F91">
            <v>1.19</v>
          </cell>
          <cell r="G91">
            <v>0.65900000000000003</v>
          </cell>
          <cell r="H91">
            <v>0.43</v>
          </cell>
          <cell r="I91">
            <v>0.53</v>
          </cell>
          <cell r="J91">
            <v>0.35909999999999997</v>
          </cell>
          <cell r="K91">
            <v>4.3144999999999998</v>
          </cell>
          <cell r="L91">
            <v>0.76329999999999998</v>
          </cell>
          <cell r="M91">
            <v>0.20399999999999999</v>
          </cell>
          <cell r="N91">
            <v>0.20399999999999999</v>
          </cell>
        </row>
        <row r="92">
          <cell r="A92">
            <v>36831</v>
          </cell>
          <cell r="B92">
            <v>20</v>
          </cell>
          <cell r="C92">
            <v>220</v>
          </cell>
          <cell r="D92" t="str">
            <v>Eighty-fourth</v>
          </cell>
          <cell r="E92">
            <v>1.9E-2</v>
          </cell>
          <cell r="F92">
            <v>1.19</v>
          </cell>
          <cell r="G92">
            <v>0.65900000000000003</v>
          </cell>
          <cell r="H92">
            <v>0.43</v>
          </cell>
          <cell r="I92">
            <v>0.53</v>
          </cell>
          <cell r="J92">
            <v>0.35909999999999997</v>
          </cell>
          <cell r="K92">
            <v>4.5294999999999996</v>
          </cell>
          <cell r="L92">
            <v>0.9506</v>
          </cell>
          <cell r="M92">
            <v>0.18820000000000001</v>
          </cell>
          <cell r="N92">
            <v>0.18820000000000001</v>
          </cell>
        </row>
        <row r="93">
          <cell r="A93">
            <v>36861</v>
          </cell>
          <cell r="B93">
            <v>20</v>
          </cell>
          <cell r="C93">
            <v>220</v>
          </cell>
          <cell r="D93" t="str">
            <v>Eighty-fourth</v>
          </cell>
          <cell r="E93">
            <v>1.9E-2</v>
          </cell>
          <cell r="F93">
            <v>1.19</v>
          </cell>
          <cell r="G93">
            <v>0.65900000000000003</v>
          </cell>
          <cell r="H93">
            <v>0.43</v>
          </cell>
          <cell r="I93">
            <v>0.53</v>
          </cell>
          <cell r="J93">
            <v>0.35909999999999997</v>
          </cell>
          <cell r="K93">
            <v>4.5294999999999996</v>
          </cell>
          <cell r="L93">
            <v>0.9506</v>
          </cell>
          <cell r="M93">
            <v>0.18820000000000001</v>
          </cell>
          <cell r="N93">
            <v>0.18820000000000001</v>
          </cell>
        </row>
        <row r="94">
          <cell r="A94">
            <v>36892</v>
          </cell>
          <cell r="B94">
            <v>20</v>
          </cell>
          <cell r="C94">
            <v>220</v>
          </cell>
          <cell r="D94" t="str">
            <v>Eighty-fourth</v>
          </cell>
          <cell r="E94">
            <v>1.9E-2</v>
          </cell>
          <cell r="F94">
            <v>1.19</v>
          </cell>
          <cell r="G94">
            <v>0.65900000000000003</v>
          </cell>
          <cell r="H94">
            <v>0.43</v>
          </cell>
          <cell r="I94">
            <v>0.53</v>
          </cell>
          <cell r="J94">
            <v>0.35909999999999997</v>
          </cell>
          <cell r="K94">
            <v>4.5294999999999996</v>
          </cell>
          <cell r="L94">
            <v>0.9506</v>
          </cell>
          <cell r="M94">
            <v>0.18820000000000001</v>
          </cell>
          <cell r="N94">
            <v>0.18820000000000001</v>
          </cell>
        </row>
        <row r="95">
          <cell r="A95">
            <v>36923</v>
          </cell>
          <cell r="B95">
            <v>20</v>
          </cell>
          <cell r="C95">
            <v>220</v>
          </cell>
          <cell r="D95" t="str">
            <v>Eighty-fifth</v>
          </cell>
          <cell r="E95">
            <v>1.9E-2</v>
          </cell>
          <cell r="F95">
            <v>1.19</v>
          </cell>
          <cell r="G95">
            <v>0.65900000000000003</v>
          </cell>
          <cell r="H95">
            <v>0.43</v>
          </cell>
          <cell r="I95">
            <v>0.53</v>
          </cell>
          <cell r="J95">
            <v>0.35909999999999997</v>
          </cell>
          <cell r="K95">
            <v>5.8369999999999997</v>
          </cell>
          <cell r="L95">
            <v>1.2250000000000001</v>
          </cell>
          <cell r="M95">
            <v>0.24249999999999999</v>
          </cell>
          <cell r="N95">
            <v>0.24249999999999999</v>
          </cell>
        </row>
        <row r="96">
          <cell r="A96">
            <v>36951</v>
          </cell>
          <cell r="B96">
            <v>20</v>
          </cell>
          <cell r="C96">
            <v>220</v>
          </cell>
          <cell r="D96" t="str">
            <v>Eighty-sixth</v>
          </cell>
          <cell r="E96">
            <v>1.9E-2</v>
          </cell>
          <cell r="F96">
            <v>1.19</v>
          </cell>
          <cell r="G96">
            <v>0.65900000000000003</v>
          </cell>
          <cell r="H96">
            <v>0.43</v>
          </cell>
          <cell r="I96">
            <v>0.53</v>
          </cell>
          <cell r="J96">
            <v>0.35909999999999997</v>
          </cell>
          <cell r="K96">
            <v>5.8369999999999997</v>
          </cell>
          <cell r="L96">
            <v>1.2250000000000001</v>
          </cell>
          <cell r="M96">
            <v>0.24249999999999999</v>
          </cell>
          <cell r="N96">
            <v>0.24249999999999999</v>
          </cell>
        </row>
        <row r="97">
          <cell r="A97">
            <v>36982</v>
          </cell>
          <cell r="B97">
            <v>20</v>
          </cell>
          <cell r="C97">
            <v>220</v>
          </cell>
          <cell r="D97" t="str">
            <v>Eighty-seventh</v>
          </cell>
          <cell r="E97">
            <v>1.9E-2</v>
          </cell>
          <cell r="F97">
            <v>1.19</v>
          </cell>
          <cell r="G97">
            <v>0.65900000000000003</v>
          </cell>
          <cell r="H97">
            <v>0.43</v>
          </cell>
          <cell r="I97">
            <v>0.53</v>
          </cell>
          <cell r="J97">
            <v>0.35909999999999997</v>
          </cell>
          <cell r="K97">
            <v>5.8369999999999997</v>
          </cell>
          <cell r="L97">
            <v>1.2250000000000001</v>
          </cell>
          <cell r="M97">
            <v>0.24249999999999999</v>
          </cell>
          <cell r="N97">
            <v>0.24249999999999999</v>
          </cell>
        </row>
        <row r="98">
          <cell r="A98">
            <v>37012</v>
          </cell>
          <cell r="B98">
            <v>20</v>
          </cell>
          <cell r="C98">
            <v>220</v>
          </cell>
          <cell r="D98" t="str">
            <v>Eighty-eighth</v>
          </cell>
          <cell r="E98">
            <v>1.9E-2</v>
          </cell>
          <cell r="F98">
            <v>1.19</v>
          </cell>
          <cell r="G98">
            <v>0.65900000000000003</v>
          </cell>
          <cell r="H98">
            <v>0.43</v>
          </cell>
          <cell r="I98">
            <v>0.53</v>
          </cell>
          <cell r="J98">
            <v>0.35909999999999997</v>
          </cell>
          <cell r="K98">
            <v>5.0563000000000002</v>
          </cell>
          <cell r="L98">
            <v>1.0611999999999999</v>
          </cell>
          <cell r="M98">
            <v>0.21010000000000001</v>
          </cell>
          <cell r="N98">
            <v>0.21010000000000001</v>
          </cell>
        </row>
        <row r="99">
          <cell r="A99">
            <v>37043</v>
          </cell>
          <cell r="B99">
            <v>20</v>
          </cell>
          <cell r="C99">
            <v>220</v>
          </cell>
          <cell r="D99" t="str">
            <v>Eighty-ninth</v>
          </cell>
          <cell r="E99">
            <v>1.9E-2</v>
          </cell>
          <cell r="F99">
            <v>1.19</v>
          </cell>
          <cell r="G99">
            <v>0.65900000000000003</v>
          </cell>
          <cell r="H99">
            <v>0.43</v>
          </cell>
          <cell r="I99">
            <v>0.53</v>
          </cell>
          <cell r="J99">
            <v>0.35909999999999997</v>
          </cell>
          <cell r="K99">
            <v>5.0563000000000002</v>
          </cell>
          <cell r="L99">
            <v>1.0611999999999999</v>
          </cell>
          <cell r="M99">
            <v>0.21010000000000001</v>
          </cell>
          <cell r="N99">
            <v>0.21010000000000001</v>
          </cell>
        </row>
        <row r="100">
          <cell r="A100">
            <v>37073</v>
          </cell>
          <cell r="B100">
            <v>20</v>
          </cell>
          <cell r="C100">
            <v>220</v>
          </cell>
          <cell r="D100" t="str">
            <v>Ninetieth</v>
          </cell>
          <cell r="E100">
            <v>1.9E-2</v>
          </cell>
          <cell r="F100">
            <v>1.19</v>
          </cell>
          <cell r="G100">
            <v>0.65900000000000003</v>
          </cell>
          <cell r="H100">
            <v>0.43</v>
          </cell>
          <cell r="I100">
            <v>0.53</v>
          </cell>
          <cell r="J100">
            <v>0.35909999999999997</v>
          </cell>
          <cell r="K100">
            <v>5.0563000000000002</v>
          </cell>
          <cell r="L100">
            <v>1.0611999999999999</v>
          </cell>
          <cell r="M100">
            <v>0.21010000000000001</v>
          </cell>
          <cell r="N100">
            <v>0.21010000000000001</v>
          </cell>
        </row>
        <row r="101">
          <cell r="A101">
            <v>37104</v>
          </cell>
          <cell r="B101">
            <v>20</v>
          </cell>
          <cell r="C101">
            <v>220</v>
          </cell>
          <cell r="D101" t="str">
            <v>Ninety-first</v>
          </cell>
          <cell r="E101">
            <v>1.9E-2</v>
          </cell>
          <cell r="F101">
            <v>1.19</v>
          </cell>
          <cell r="G101">
            <v>0.65900000000000003</v>
          </cell>
          <cell r="H101">
            <v>0.43</v>
          </cell>
          <cell r="I101">
            <v>0.53</v>
          </cell>
          <cell r="J101">
            <v>0.35909999999999997</v>
          </cell>
          <cell r="K101">
            <v>5.0563000000000002</v>
          </cell>
          <cell r="L101">
            <v>1.0611999999999999</v>
          </cell>
          <cell r="M101">
            <v>0.21010000000000001</v>
          </cell>
          <cell r="N101">
            <v>0.21010000000000001</v>
          </cell>
        </row>
        <row r="102">
          <cell r="A102">
            <v>37135</v>
          </cell>
          <cell r="B102">
            <v>20</v>
          </cell>
          <cell r="C102">
            <v>220</v>
          </cell>
          <cell r="D102" t="str">
            <v>Ninety-first</v>
          </cell>
          <cell r="E102">
            <v>1.9E-2</v>
          </cell>
          <cell r="F102">
            <v>1.19</v>
          </cell>
          <cell r="G102">
            <v>0.65900000000000003</v>
          </cell>
          <cell r="H102">
            <v>0.43</v>
          </cell>
          <cell r="I102">
            <v>0.53</v>
          </cell>
          <cell r="J102">
            <v>0.35909999999999997</v>
          </cell>
          <cell r="K102">
            <v>5.0563000000000002</v>
          </cell>
          <cell r="L102">
            <v>1.0611999999999999</v>
          </cell>
          <cell r="M102">
            <v>0.21010000000000001</v>
          </cell>
          <cell r="N102">
            <v>0.21010000000000001</v>
          </cell>
        </row>
        <row r="103">
          <cell r="A103">
            <v>37165</v>
          </cell>
          <cell r="B103">
            <v>20</v>
          </cell>
          <cell r="C103">
            <v>220</v>
          </cell>
          <cell r="D103" t="str">
            <v>Ninety-first</v>
          </cell>
          <cell r="E103">
            <v>1.9E-2</v>
          </cell>
          <cell r="F103">
            <v>1.19</v>
          </cell>
          <cell r="G103">
            <v>0.65900000000000003</v>
          </cell>
          <cell r="H103">
            <v>0.43</v>
          </cell>
          <cell r="I103">
            <v>0.53</v>
          </cell>
          <cell r="J103">
            <v>0.35909999999999997</v>
          </cell>
          <cell r="K103">
            <v>5.0563000000000002</v>
          </cell>
          <cell r="L103">
            <v>1.0611999999999999</v>
          </cell>
          <cell r="M103">
            <v>0.21010000000000001</v>
          </cell>
          <cell r="N103">
            <v>0.21010000000000001</v>
          </cell>
        </row>
        <row r="104">
          <cell r="A104">
            <v>37196</v>
          </cell>
          <cell r="B104">
            <v>20</v>
          </cell>
          <cell r="C104">
            <v>220</v>
          </cell>
          <cell r="D104" t="str">
            <v>Ninety-second</v>
          </cell>
          <cell r="E104">
            <v>1.9E-2</v>
          </cell>
          <cell r="F104">
            <v>1.19</v>
          </cell>
          <cell r="G104">
            <v>0.65900000000000003</v>
          </cell>
          <cell r="H104">
            <v>0.43</v>
          </cell>
          <cell r="I104">
            <v>0.53</v>
          </cell>
          <cell r="J104">
            <v>0.35909999999999997</v>
          </cell>
          <cell r="K104">
            <v>5.0563000000000002</v>
          </cell>
          <cell r="L104">
            <v>1.0611999999999999</v>
          </cell>
          <cell r="M104">
            <v>0.21010000000000001</v>
          </cell>
          <cell r="N104">
            <v>0.21010000000000001</v>
          </cell>
        </row>
        <row r="105">
          <cell r="A105">
            <v>37226</v>
          </cell>
          <cell r="B105">
            <v>20</v>
          </cell>
          <cell r="C105">
            <v>220</v>
          </cell>
          <cell r="D105" t="str">
            <v>Ninety-second</v>
          </cell>
          <cell r="E105">
            <v>1.9E-2</v>
          </cell>
          <cell r="F105">
            <v>1.19</v>
          </cell>
          <cell r="G105">
            <v>0.65900000000000003</v>
          </cell>
          <cell r="H105">
            <v>0.43</v>
          </cell>
          <cell r="I105">
            <v>0.53</v>
          </cell>
          <cell r="J105">
            <v>0.35909999999999997</v>
          </cell>
          <cell r="K105">
            <v>5.0563000000000002</v>
          </cell>
          <cell r="L105">
            <v>1.0611999999999999</v>
          </cell>
          <cell r="M105">
            <v>0.21010000000000001</v>
          </cell>
          <cell r="N105">
            <v>0.21010000000000001</v>
          </cell>
        </row>
        <row r="106">
          <cell r="A106">
            <v>37257</v>
          </cell>
          <cell r="B106">
            <v>20</v>
          </cell>
          <cell r="C106">
            <v>220</v>
          </cell>
          <cell r="D106" t="str">
            <v>Ninety-second</v>
          </cell>
          <cell r="E106">
            <v>1.9E-2</v>
          </cell>
          <cell r="F106">
            <v>1.19</v>
          </cell>
          <cell r="G106">
            <v>0.65900000000000003</v>
          </cell>
          <cell r="H106">
            <v>0.43</v>
          </cell>
          <cell r="I106">
            <v>0.53</v>
          </cell>
          <cell r="J106">
            <v>0.35909999999999997</v>
          </cell>
          <cell r="K106">
            <v>5.0563000000000002</v>
          </cell>
          <cell r="L106">
            <v>1.0611999999999999</v>
          </cell>
          <cell r="M106">
            <v>0.21010000000000001</v>
          </cell>
          <cell r="N106">
            <v>0.21010000000000001</v>
          </cell>
        </row>
        <row r="107">
          <cell r="A107">
            <v>37288</v>
          </cell>
          <cell r="B107">
            <v>20</v>
          </cell>
          <cell r="C107">
            <v>220</v>
          </cell>
          <cell r="D107" t="str">
            <v>Ninety-third</v>
          </cell>
          <cell r="E107">
            <v>1.09E-2</v>
          </cell>
          <cell r="F107">
            <v>1.19</v>
          </cell>
          <cell r="G107">
            <v>0.65900000000000003</v>
          </cell>
          <cell r="H107">
            <v>0.43</v>
          </cell>
          <cell r="I107">
            <v>0.53</v>
          </cell>
          <cell r="J107">
            <v>0.35909999999999997</v>
          </cell>
          <cell r="K107">
            <v>5.0563000000000002</v>
          </cell>
          <cell r="L107">
            <v>1.0611999999999999</v>
          </cell>
          <cell r="M107">
            <v>0.21010000000000001</v>
          </cell>
          <cell r="N107">
            <v>0.21010000000000001</v>
          </cell>
        </row>
        <row r="108">
          <cell r="A108">
            <v>37316</v>
          </cell>
          <cell r="B108">
            <v>20</v>
          </cell>
          <cell r="C108">
            <v>220</v>
          </cell>
          <cell r="D108" t="str">
            <v>Ninety-third</v>
          </cell>
          <cell r="E108">
            <v>1.09E-2</v>
          </cell>
          <cell r="F108">
            <v>1.19</v>
          </cell>
          <cell r="G108">
            <v>0.65900000000000003</v>
          </cell>
          <cell r="H108">
            <v>0.43</v>
          </cell>
          <cell r="I108">
            <v>0.53</v>
          </cell>
          <cell r="J108">
            <v>0.35909999999999997</v>
          </cell>
          <cell r="K108">
            <v>5.0563000000000002</v>
          </cell>
          <cell r="L108">
            <v>1.0611999999999999</v>
          </cell>
          <cell r="M108">
            <v>0.21010000000000001</v>
          </cell>
          <cell r="N108">
            <v>0.21010000000000001</v>
          </cell>
        </row>
        <row r="109">
          <cell r="A109">
            <v>37347</v>
          </cell>
          <cell r="B109">
            <v>20</v>
          </cell>
          <cell r="C109">
            <v>220</v>
          </cell>
          <cell r="D109" t="str">
            <v>Ninety-third</v>
          </cell>
          <cell r="E109">
            <v>1.09E-2</v>
          </cell>
          <cell r="F109">
            <v>1.19</v>
          </cell>
          <cell r="G109">
            <v>0.65900000000000003</v>
          </cell>
          <cell r="H109">
            <v>0.43</v>
          </cell>
          <cell r="I109">
            <v>0.53</v>
          </cell>
          <cell r="J109">
            <v>0.35909999999999997</v>
          </cell>
          <cell r="K109">
            <v>5.0563000000000002</v>
          </cell>
          <cell r="L109">
            <v>1.0611999999999999</v>
          </cell>
          <cell r="M109">
            <v>0.21010000000000001</v>
          </cell>
          <cell r="N109">
            <v>0.21010000000000001</v>
          </cell>
        </row>
        <row r="110">
          <cell r="A110">
            <v>37377</v>
          </cell>
          <cell r="B110">
            <v>20</v>
          </cell>
          <cell r="C110">
            <v>220</v>
          </cell>
          <cell r="D110" t="str">
            <v>Ninety-fourth</v>
          </cell>
          <cell r="E110">
            <v>1.09E-2</v>
          </cell>
          <cell r="F110">
            <v>1.19</v>
          </cell>
          <cell r="G110">
            <v>0.65900000000000003</v>
          </cell>
          <cell r="H110">
            <v>0.43</v>
          </cell>
          <cell r="I110">
            <v>0.53</v>
          </cell>
          <cell r="J110">
            <v>0.35909999999999997</v>
          </cell>
          <cell r="K110">
            <v>5.0563000000000002</v>
          </cell>
          <cell r="L110">
            <v>1.0611999999999999</v>
          </cell>
          <cell r="M110">
            <v>0.21010000000000001</v>
          </cell>
          <cell r="N110">
            <v>0.21010000000000001</v>
          </cell>
        </row>
        <row r="111">
          <cell r="A111">
            <v>37408</v>
          </cell>
          <cell r="B111">
            <v>20</v>
          </cell>
          <cell r="C111">
            <v>220</v>
          </cell>
          <cell r="D111" t="str">
            <v>Ninety-fourth</v>
          </cell>
          <cell r="E111">
            <v>1.09E-2</v>
          </cell>
          <cell r="F111">
            <v>1.19</v>
          </cell>
          <cell r="G111">
            <v>0.65900000000000003</v>
          </cell>
          <cell r="H111">
            <v>0.43</v>
          </cell>
          <cell r="I111">
            <v>0.53</v>
          </cell>
          <cell r="J111">
            <v>0.35909999999999997</v>
          </cell>
          <cell r="K111">
            <v>5.0563000000000002</v>
          </cell>
          <cell r="L111">
            <v>1.0611999999999999</v>
          </cell>
          <cell r="M111">
            <v>0.21010000000000001</v>
          </cell>
          <cell r="N111">
            <v>0.21010000000000001</v>
          </cell>
        </row>
        <row r="112">
          <cell r="A112">
            <v>37438</v>
          </cell>
          <cell r="B112">
            <v>20</v>
          </cell>
          <cell r="C112">
            <v>220</v>
          </cell>
          <cell r="D112" t="str">
            <v>Ninety-fourth</v>
          </cell>
          <cell r="E112">
            <v>1.09E-2</v>
          </cell>
          <cell r="F112">
            <v>1.19</v>
          </cell>
          <cell r="G112">
            <v>0.65900000000000003</v>
          </cell>
          <cell r="H112">
            <v>0.43</v>
          </cell>
          <cell r="I112">
            <v>0.53</v>
          </cell>
          <cell r="J112">
            <v>0.35909999999999997</v>
          </cell>
          <cell r="K112">
            <v>5.0563000000000002</v>
          </cell>
          <cell r="L112">
            <v>1.0611999999999999</v>
          </cell>
          <cell r="M112">
            <v>0.21010000000000001</v>
          </cell>
          <cell r="N112">
            <v>0.21010000000000001</v>
          </cell>
        </row>
        <row r="113">
          <cell r="A113">
            <v>37469</v>
          </cell>
          <cell r="B113">
            <v>20</v>
          </cell>
          <cell r="C113">
            <v>220</v>
          </cell>
          <cell r="D113" t="str">
            <v>Ninety-fifth</v>
          </cell>
          <cell r="E113">
            <v>1.09E-2</v>
          </cell>
          <cell r="F113">
            <v>1.19</v>
          </cell>
          <cell r="G113">
            <v>0.65900000000000003</v>
          </cell>
          <cell r="H113">
            <v>0.43</v>
          </cell>
          <cell r="I113">
            <v>0.53</v>
          </cell>
          <cell r="J113">
            <v>0.35909999999999997</v>
          </cell>
          <cell r="K113">
            <v>5.0563000000000002</v>
          </cell>
          <cell r="L113">
            <v>1.0518000000000001</v>
          </cell>
          <cell r="M113">
            <v>0.20069999999999999</v>
          </cell>
          <cell r="N113">
            <v>0.20830000000000001</v>
          </cell>
        </row>
        <row r="114">
          <cell r="A114">
            <v>37500</v>
          </cell>
          <cell r="B114">
            <v>20</v>
          </cell>
          <cell r="C114">
            <v>220</v>
          </cell>
          <cell r="D114" t="str">
            <v>Ninety-fifth</v>
          </cell>
          <cell r="E114">
            <v>1.09E-2</v>
          </cell>
          <cell r="F114">
            <v>1.19</v>
          </cell>
          <cell r="G114">
            <v>0.65900000000000003</v>
          </cell>
          <cell r="H114">
            <v>0.43</v>
          </cell>
          <cell r="I114">
            <v>0.53</v>
          </cell>
          <cell r="J114">
            <v>0.35909999999999997</v>
          </cell>
          <cell r="K114">
            <v>5.0563000000000002</v>
          </cell>
          <cell r="L114">
            <v>1.0518000000000001</v>
          </cell>
          <cell r="M114">
            <v>0.20069999999999999</v>
          </cell>
          <cell r="N114">
            <v>0.20830000000000001</v>
          </cell>
        </row>
        <row r="115">
          <cell r="A115">
            <v>37530</v>
          </cell>
          <cell r="B115">
            <v>20</v>
          </cell>
          <cell r="C115">
            <v>220</v>
          </cell>
          <cell r="D115" t="str">
            <v>Ninety-fifth</v>
          </cell>
          <cell r="E115">
            <v>1.09E-2</v>
          </cell>
          <cell r="F115">
            <v>1.19</v>
          </cell>
          <cell r="G115">
            <v>0.65900000000000003</v>
          </cell>
          <cell r="H115">
            <v>0.43</v>
          </cell>
          <cell r="I115">
            <v>0.53</v>
          </cell>
          <cell r="J115">
            <v>0.35909999999999997</v>
          </cell>
          <cell r="K115">
            <v>5.0563000000000002</v>
          </cell>
          <cell r="L115">
            <v>1.0518000000000001</v>
          </cell>
          <cell r="M115">
            <v>0.20069999999999999</v>
          </cell>
          <cell r="N115">
            <v>0.20830000000000001</v>
          </cell>
        </row>
        <row r="116">
          <cell r="A116">
            <v>37561</v>
          </cell>
          <cell r="B116">
            <v>20</v>
          </cell>
          <cell r="C116">
            <v>220</v>
          </cell>
          <cell r="D116" t="str">
            <v>First</v>
          </cell>
          <cell r="E116">
            <v>1.09E-2</v>
          </cell>
          <cell r="F116">
            <v>1.19</v>
          </cell>
          <cell r="G116">
            <v>0.65900000000000003</v>
          </cell>
          <cell r="H116">
            <v>0.43</v>
          </cell>
          <cell r="I116">
            <v>0.53</v>
          </cell>
          <cell r="J116">
            <v>0.35909999999999997</v>
          </cell>
          <cell r="K116">
            <v>4.5831999999999997</v>
          </cell>
          <cell r="L116">
            <v>0.80489999999999995</v>
          </cell>
          <cell r="M116">
            <v>3.3399999999999999E-2</v>
          </cell>
          <cell r="N116">
            <v>0.1593</v>
          </cell>
        </row>
        <row r="117">
          <cell r="A117">
            <v>37591</v>
          </cell>
          <cell r="B117">
            <v>20</v>
          </cell>
          <cell r="C117">
            <v>220</v>
          </cell>
          <cell r="D117" t="str">
            <v>First</v>
          </cell>
          <cell r="E117">
            <v>1.09E-2</v>
          </cell>
          <cell r="F117">
            <v>1.19</v>
          </cell>
          <cell r="G117">
            <v>0.65900000000000003</v>
          </cell>
          <cell r="H117">
            <v>0.43</v>
          </cell>
          <cell r="I117">
            <v>0.53</v>
          </cell>
          <cell r="J117">
            <v>0.35909999999999997</v>
          </cell>
          <cell r="K117">
            <v>4.5831999999999997</v>
          </cell>
          <cell r="L117">
            <v>0.80489999999999995</v>
          </cell>
          <cell r="M117">
            <v>3.3399999999999999E-2</v>
          </cell>
          <cell r="N117">
            <v>0.1593</v>
          </cell>
        </row>
        <row r="118">
          <cell r="A118">
            <v>37622</v>
          </cell>
          <cell r="B118">
            <v>20</v>
          </cell>
          <cell r="C118">
            <v>220</v>
          </cell>
          <cell r="D118" t="str">
            <v>First</v>
          </cell>
          <cell r="E118">
            <v>1.09E-2</v>
          </cell>
          <cell r="F118">
            <v>1.19</v>
          </cell>
          <cell r="G118">
            <v>0.65900000000000003</v>
          </cell>
          <cell r="H118">
            <v>0.43</v>
          </cell>
          <cell r="I118">
            <v>0.53</v>
          </cell>
          <cell r="J118">
            <v>0.35909999999999997</v>
          </cell>
          <cell r="K118">
            <v>4.5831999999999997</v>
          </cell>
          <cell r="L118">
            <v>0.80489999999999995</v>
          </cell>
          <cell r="M118">
            <v>3.3399999999999999E-2</v>
          </cell>
          <cell r="N118">
            <v>0.1593</v>
          </cell>
        </row>
        <row r="119">
          <cell r="A119">
            <v>37653</v>
          </cell>
          <cell r="B119">
            <v>20</v>
          </cell>
          <cell r="C119">
            <v>220</v>
          </cell>
          <cell r="D119" t="str">
            <v>Second</v>
          </cell>
          <cell r="E119">
            <v>1.38E-2</v>
          </cell>
          <cell r="F119">
            <v>1.19</v>
          </cell>
          <cell r="G119">
            <v>0.65900000000000003</v>
          </cell>
          <cell r="H119">
            <v>0.43</v>
          </cell>
          <cell r="I119">
            <v>0.53</v>
          </cell>
          <cell r="J119">
            <v>0.35909999999999997</v>
          </cell>
          <cell r="K119">
            <v>4.7106000000000003</v>
          </cell>
          <cell r="L119">
            <v>0.92749999999999999</v>
          </cell>
          <cell r="M119">
            <v>3.3399999999999999E-2</v>
          </cell>
          <cell r="N119">
            <v>0.1593</v>
          </cell>
        </row>
        <row r="120">
          <cell r="A120">
            <v>37681</v>
          </cell>
          <cell r="B120">
            <v>20</v>
          </cell>
          <cell r="C120">
            <v>220</v>
          </cell>
          <cell r="D120" t="str">
            <v>Second</v>
          </cell>
          <cell r="E120">
            <v>1.38E-2</v>
          </cell>
          <cell r="F120">
            <v>1.19</v>
          </cell>
          <cell r="G120">
            <v>0.65900000000000003</v>
          </cell>
          <cell r="H120">
            <v>0.43</v>
          </cell>
          <cell r="I120">
            <v>0.53</v>
          </cell>
          <cell r="J120">
            <v>0.35909999999999997</v>
          </cell>
          <cell r="K120">
            <v>4.7106000000000003</v>
          </cell>
          <cell r="L120">
            <v>0.92749999999999999</v>
          </cell>
          <cell r="M120">
            <v>3.3399999999999999E-2</v>
          </cell>
          <cell r="N120">
            <v>0.1593</v>
          </cell>
        </row>
        <row r="121">
          <cell r="A121">
            <v>37712</v>
          </cell>
          <cell r="B121">
            <v>20</v>
          </cell>
          <cell r="C121">
            <v>220</v>
          </cell>
          <cell r="D121" t="str">
            <v>Third</v>
          </cell>
          <cell r="E121">
            <v>1.38E-2</v>
          </cell>
          <cell r="F121">
            <v>1.19</v>
          </cell>
          <cell r="G121">
            <v>0.65900000000000003</v>
          </cell>
          <cell r="H121">
            <v>0.43</v>
          </cell>
          <cell r="I121">
            <v>0.53</v>
          </cell>
          <cell r="J121">
            <v>0.35909999999999997</v>
          </cell>
          <cell r="K121">
            <v>4.7106000000000003</v>
          </cell>
          <cell r="L121">
            <v>0.92749999999999999</v>
          </cell>
          <cell r="M121">
            <v>3.3399999999999999E-2</v>
          </cell>
          <cell r="N121">
            <v>0.1593</v>
          </cell>
        </row>
        <row r="122">
          <cell r="A122">
            <v>37742</v>
          </cell>
          <cell r="B122">
            <v>20</v>
          </cell>
          <cell r="C122">
            <v>220</v>
          </cell>
          <cell r="D122" t="str">
            <v>Fourth</v>
          </cell>
          <cell r="E122">
            <v>1.38E-2</v>
          </cell>
          <cell r="F122">
            <v>1.19</v>
          </cell>
          <cell r="G122">
            <v>0.65900000000000003</v>
          </cell>
          <cell r="H122">
            <v>0.43</v>
          </cell>
          <cell r="I122">
            <v>0.53</v>
          </cell>
          <cell r="J122">
            <v>0.35909999999999997</v>
          </cell>
          <cell r="K122">
            <v>4.7106000000000003</v>
          </cell>
          <cell r="L122">
            <v>0.92749999999999999</v>
          </cell>
          <cell r="M122">
            <v>3.3399999999999999E-2</v>
          </cell>
          <cell r="N122">
            <v>0.1593</v>
          </cell>
        </row>
        <row r="123">
          <cell r="A123">
            <v>37773</v>
          </cell>
          <cell r="B123">
            <v>20</v>
          </cell>
          <cell r="C123">
            <v>220</v>
          </cell>
          <cell r="D123" t="str">
            <v>Fourth</v>
          </cell>
          <cell r="E123">
            <v>1.38E-2</v>
          </cell>
          <cell r="F123">
            <v>1.19</v>
          </cell>
          <cell r="G123">
            <v>0.65900000000000003</v>
          </cell>
          <cell r="H123">
            <v>0.43</v>
          </cell>
          <cell r="I123">
            <v>0.53</v>
          </cell>
          <cell r="J123">
            <v>0.35909999999999997</v>
          </cell>
          <cell r="K123">
            <v>4.7106000000000003</v>
          </cell>
          <cell r="L123">
            <v>0.92749999999999999</v>
          </cell>
          <cell r="M123">
            <v>3.3399999999999999E-2</v>
          </cell>
          <cell r="N123">
            <v>0.1593</v>
          </cell>
        </row>
        <row r="124">
          <cell r="A124">
            <v>37803</v>
          </cell>
          <cell r="B124">
            <v>20</v>
          </cell>
          <cell r="C124">
            <v>220</v>
          </cell>
          <cell r="D124" t="str">
            <v>Fourth</v>
          </cell>
          <cell r="E124">
            <v>1.38E-2</v>
          </cell>
          <cell r="F124">
            <v>1.19</v>
          </cell>
          <cell r="G124">
            <v>0.65900000000000003</v>
          </cell>
          <cell r="H124">
            <v>0.43</v>
          </cell>
          <cell r="I124">
            <v>0.53</v>
          </cell>
          <cell r="J124">
            <v>0.35909999999999997</v>
          </cell>
          <cell r="K124">
            <v>4.7106000000000003</v>
          </cell>
          <cell r="L124">
            <v>0.92749999999999999</v>
          </cell>
          <cell r="M124">
            <v>3.3399999999999999E-2</v>
          </cell>
          <cell r="N124">
            <v>0.1593</v>
          </cell>
        </row>
        <row r="125">
          <cell r="A125">
            <v>37834</v>
          </cell>
          <cell r="B125">
            <v>20</v>
          </cell>
          <cell r="C125">
            <v>220</v>
          </cell>
          <cell r="D125" t="str">
            <v>Fifth</v>
          </cell>
          <cell r="E125">
            <v>1.38E-2</v>
          </cell>
          <cell r="F125">
            <v>1.19</v>
          </cell>
          <cell r="G125">
            <v>0.65900000000000003</v>
          </cell>
          <cell r="H125">
            <v>0.43</v>
          </cell>
          <cell r="I125">
            <v>0.53</v>
          </cell>
          <cell r="J125">
            <v>0.35909999999999997</v>
          </cell>
          <cell r="K125">
            <v>4.6295999999999999</v>
          </cell>
          <cell r="L125">
            <v>0.91820000000000002</v>
          </cell>
          <cell r="M125">
            <v>3.95E-2</v>
          </cell>
          <cell r="N125">
            <v>0.1578</v>
          </cell>
        </row>
        <row r="126">
          <cell r="A126">
            <v>37865</v>
          </cell>
          <cell r="B126">
            <v>20</v>
          </cell>
          <cell r="C126">
            <v>220</v>
          </cell>
          <cell r="D126" t="str">
            <v>Fifth</v>
          </cell>
          <cell r="E126">
            <v>1.38E-2</v>
          </cell>
          <cell r="F126">
            <v>1.19</v>
          </cell>
          <cell r="G126">
            <v>0.65900000000000003</v>
          </cell>
          <cell r="H126">
            <v>0.43</v>
          </cell>
          <cell r="I126">
            <v>0.53</v>
          </cell>
          <cell r="J126">
            <v>0.35909999999999997</v>
          </cell>
          <cell r="K126">
            <v>4.6295999999999999</v>
          </cell>
          <cell r="L126">
            <v>0.91820000000000002</v>
          </cell>
          <cell r="M126">
            <v>3.95E-2</v>
          </cell>
          <cell r="N126">
            <v>0.1578</v>
          </cell>
        </row>
        <row r="127">
          <cell r="A127">
            <v>37895</v>
          </cell>
          <cell r="B127">
            <v>20</v>
          </cell>
          <cell r="C127">
            <v>220</v>
          </cell>
          <cell r="D127" t="str">
            <v>Fifth</v>
          </cell>
          <cell r="E127">
            <v>1.38E-2</v>
          </cell>
          <cell r="F127">
            <v>1.19</v>
          </cell>
          <cell r="G127">
            <v>0.65900000000000003</v>
          </cell>
          <cell r="H127">
            <v>0.43</v>
          </cell>
          <cell r="I127">
            <v>0.53</v>
          </cell>
          <cell r="J127">
            <v>0.35909999999999997</v>
          </cell>
          <cell r="K127">
            <v>4.6295999999999999</v>
          </cell>
          <cell r="L127">
            <v>0.91820000000000002</v>
          </cell>
          <cell r="M127">
            <v>3.95E-2</v>
          </cell>
          <cell r="N127">
            <v>0.1578</v>
          </cell>
        </row>
        <row r="128">
          <cell r="A128">
            <v>37926</v>
          </cell>
          <cell r="B128">
            <v>20</v>
          </cell>
          <cell r="C128">
            <v>220</v>
          </cell>
          <cell r="D128" t="str">
            <v>Sixth</v>
          </cell>
          <cell r="E128">
            <v>1.38E-2</v>
          </cell>
          <cell r="F128">
            <v>1.19</v>
          </cell>
          <cell r="G128">
            <v>0.65900000000000003</v>
          </cell>
          <cell r="H128">
            <v>0.43</v>
          </cell>
          <cell r="I128">
            <v>0.53</v>
          </cell>
          <cell r="J128">
            <v>0.35909999999999997</v>
          </cell>
          <cell r="K128">
            <v>4.6387</v>
          </cell>
          <cell r="L128">
            <v>0.92830000000000001</v>
          </cell>
          <cell r="M128">
            <v>3.95E-2</v>
          </cell>
          <cell r="N128">
            <v>0.1578</v>
          </cell>
        </row>
        <row r="129">
          <cell r="A129">
            <v>37956</v>
          </cell>
          <cell r="B129">
            <v>20</v>
          </cell>
          <cell r="C129">
            <v>220</v>
          </cell>
          <cell r="D129" t="str">
            <v>Sixth</v>
          </cell>
          <cell r="E129">
            <v>1.38E-2</v>
          </cell>
          <cell r="F129">
            <v>1.19</v>
          </cell>
          <cell r="G129">
            <v>0.65900000000000003</v>
          </cell>
          <cell r="H129">
            <v>0.43</v>
          </cell>
          <cell r="I129">
            <v>0.53</v>
          </cell>
          <cell r="J129">
            <v>0.35909999999999997</v>
          </cell>
          <cell r="K129">
            <v>4.6387</v>
          </cell>
          <cell r="L129">
            <v>0.92830000000000001</v>
          </cell>
          <cell r="M129">
            <v>3.95E-2</v>
          </cell>
          <cell r="N129">
            <v>0.1578</v>
          </cell>
        </row>
        <row r="130">
          <cell r="A130">
            <v>37987</v>
          </cell>
          <cell r="B130">
            <v>20</v>
          </cell>
          <cell r="C130">
            <v>220</v>
          </cell>
          <cell r="D130" t="str">
            <v>Sixth</v>
          </cell>
          <cell r="E130">
            <v>1.38E-2</v>
          </cell>
          <cell r="F130">
            <v>1.19</v>
          </cell>
          <cell r="G130">
            <v>0.65900000000000003</v>
          </cell>
          <cell r="H130">
            <v>0.43</v>
          </cell>
          <cell r="I130">
            <v>0.53</v>
          </cell>
          <cell r="J130">
            <v>0.35909999999999997</v>
          </cell>
          <cell r="K130">
            <v>4.6387</v>
          </cell>
          <cell r="L130">
            <v>0.92830000000000001</v>
          </cell>
          <cell r="M130">
            <v>3.95E-2</v>
          </cell>
          <cell r="N130">
            <v>0.1578</v>
          </cell>
        </row>
        <row r="131">
          <cell r="A131">
            <v>38018</v>
          </cell>
          <cell r="B131">
            <v>20</v>
          </cell>
          <cell r="C131">
            <v>220</v>
          </cell>
          <cell r="D131" t="str">
            <v>Seventh</v>
          </cell>
          <cell r="E131">
            <v>1.38E-2</v>
          </cell>
          <cell r="F131">
            <v>1.19</v>
          </cell>
          <cell r="G131">
            <v>0.65900000000000003</v>
          </cell>
          <cell r="H131">
            <v>0.43</v>
          </cell>
          <cell r="I131">
            <v>0.53</v>
          </cell>
          <cell r="J131">
            <v>0.35909999999999997</v>
          </cell>
          <cell r="K131">
            <v>4.6387</v>
          </cell>
          <cell r="L131">
            <v>1.0759000000000001</v>
          </cell>
          <cell r="M131">
            <v>0.18709999999999999</v>
          </cell>
          <cell r="N131">
            <v>0.18709999999999999</v>
          </cell>
        </row>
        <row r="132">
          <cell r="A132">
            <v>38047</v>
          </cell>
          <cell r="B132">
            <v>20</v>
          </cell>
          <cell r="C132">
            <v>220</v>
          </cell>
          <cell r="D132" t="str">
            <v>Seventh</v>
          </cell>
          <cell r="E132">
            <v>1.38E-2</v>
          </cell>
          <cell r="F132">
            <v>1.19</v>
          </cell>
          <cell r="G132">
            <v>0.65900000000000003</v>
          </cell>
          <cell r="H132">
            <v>0.43</v>
          </cell>
          <cell r="I132">
            <v>0.53</v>
          </cell>
          <cell r="J132">
            <v>0.35909999999999997</v>
          </cell>
          <cell r="K132">
            <v>4.6387</v>
          </cell>
          <cell r="L132">
            <v>1.0759000000000001</v>
          </cell>
          <cell r="M132">
            <v>0.18709999999999999</v>
          </cell>
          <cell r="N132">
            <v>0.18709999999999999</v>
          </cell>
        </row>
        <row r="133">
          <cell r="A133">
            <v>38078</v>
          </cell>
          <cell r="B133">
            <v>20</v>
          </cell>
          <cell r="C133">
            <v>220</v>
          </cell>
          <cell r="D133" t="str">
            <v>Seventh</v>
          </cell>
          <cell r="E133">
            <v>1.38E-2</v>
          </cell>
          <cell r="F133">
            <v>1.19</v>
          </cell>
          <cell r="G133">
            <v>0.65900000000000003</v>
          </cell>
          <cell r="H133">
            <v>0.43</v>
          </cell>
          <cell r="I133">
            <v>0.53</v>
          </cell>
          <cell r="J133">
            <v>0.35909999999999997</v>
          </cell>
          <cell r="K133">
            <v>4.6387</v>
          </cell>
          <cell r="L133">
            <v>1.0759000000000001</v>
          </cell>
          <cell r="M133">
            <v>0.18709999999999999</v>
          </cell>
          <cell r="N133">
            <v>0.18709999999999999</v>
          </cell>
        </row>
        <row r="134">
          <cell r="A134">
            <v>38108</v>
          </cell>
          <cell r="B134">
            <v>20</v>
          </cell>
          <cell r="C134">
            <v>220</v>
          </cell>
          <cell r="D134" t="str">
            <v>Eighth</v>
          </cell>
          <cell r="E134">
            <v>1.38E-2</v>
          </cell>
          <cell r="F134">
            <v>1.19</v>
          </cell>
          <cell r="G134">
            <v>0.65900000000000003</v>
          </cell>
          <cell r="H134">
            <v>0.43</v>
          </cell>
          <cell r="I134">
            <v>0.53</v>
          </cell>
          <cell r="J134">
            <v>0.35909999999999997</v>
          </cell>
          <cell r="K134">
            <v>4.6387</v>
          </cell>
          <cell r="L134">
            <v>1.0759000000000001</v>
          </cell>
          <cell r="M134">
            <v>0.18709999999999999</v>
          </cell>
          <cell r="N134">
            <v>0.18709999999999999</v>
          </cell>
        </row>
        <row r="135">
          <cell r="A135">
            <v>38139</v>
          </cell>
          <cell r="B135">
            <v>20</v>
          </cell>
          <cell r="C135">
            <v>220</v>
          </cell>
          <cell r="D135" t="str">
            <v>Eighth</v>
          </cell>
          <cell r="E135">
            <v>1.38E-2</v>
          </cell>
          <cell r="F135">
            <v>1.19</v>
          </cell>
          <cell r="G135">
            <v>0.65900000000000003</v>
          </cell>
          <cell r="H135">
            <v>0.43</v>
          </cell>
          <cell r="I135">
            <v>0.53</v>
          </cell>
          <cell r="J135">
            <v>0.35909999999999997</v>
          </cell>
          <cell r="K135">
            <v>4.6387</v>
          </cell>
          <cell r="L135">
            <v>1.0759000000000001</v>
          </cell>
          <cell r="M135">
            <v>0.18709999999999999</v>
          </cell>
          <cell r="N135">
            <v>0.18709999999999999</v>
          </cell>
        </row>
        <row r="136">
          <cell r="A136">
            <v>38169</v>
          </cell>
          <cell r="B136">
            <v>20</v>
          </cell>
          <cell r="C136">
            <v>220</v>
          </cell>
          <cell r="D136" t="str">
            <v>Eighth</v>
          </cell>
          <cell r="E136">
            <v>1.38E-2</v>
          </cell>
          <cell r="F136">
            <v>1.19</v>
          </cell>
          <cell r="G136">
            <v>0.65900000000000003</v>
          </cell>
          <cell r="H136">
            <v>0.43</v>
          </cell>
          <cell r="I136">
            <v>0.53</v>
          </cell>
          <cell r="J136">
            <v>0.35909999999999997</v>
          </cell>
          <cell r="K136">
            <v>4.6387</v>
          </cell>
          <cell r="L136">
            <v>1.0759000000000001</v>
          </cell>
          <cell r="M136">
            <v>0.18709999999999999</v>
          </cell>
          <cell r="N136">
            <v>0.18709999999999999</v>
          </cell>
        </row>
        <row r="137">
          <cell r="A137">
            <v>38200</v>
          </cell>
          <cell r="B137">
            <v>20</v>
          </cell>
          <cell r="C137">
            <v>220</v>
          </cell>
          <cell r="D137" t="str">
            <v>Ninth</v>
          </cell>
          <cell r="E137">
            <v>1.38E-2</v>
          </cell>
          <cell r="F137">
            <v>1.19</v>
          </cell>
          <cell r="G137">
            <v>0.65900000000000003</v>
          </cell>
          <cell r="H137">
            <v>0.43</v>
          </cell>
          <cell r="I137">
            <v>0.53</v>
          </cell>
          <cell r="J137">
            <v>0.35909999999999997</v>
          </cell>
          <cell r="K137">
            <v>4.6387</v>
          </cell>
          <cell r="L137">
            <v>1.0759000000000001</v>
          </cell>
          <cell r="M137">
            <v>0.18709999999999999</v>
          </cell>
          <cell r="N137">
            <v>0.18709999999999999</v>
          </cell>
        </row>
        <row r="138">
          <cell r="A138">
            <v>38231</v>
          </cell>
          <cell r="B138">
            <v>20</v>
          </cell>
          <cell r="C138">
            <v>220</v>
          </cell>
          <cell r="D138" t="str">
            <v>Ninth</v>
          </cell>
          <cell r="E138">
            <v>1.38E-2</v>
          </cell>
          <cell r="F138">
            <v>1.19</v>
          </cell>
          <cell r="G138">
            <v>0.65900000000000003</v>
          </cell>
          <cell r="H138">
            <v>0.43</v>
          </cell>
          <cell r="I138">
            <v>0.53</v>
          </cell>
          <cell r="J138">
            <v>0.35909999999999997</v>
          </cell>
          <cell r="K138">
            <v>4.6387</v>
          </cell>
          <cell r="L138">
            <v>1.0759000000000001</v>
          </cell>
          <cell r="M138">
            <v>0.18709999999999999</v>
          </cell>
          <cell r="N138">
            <v>0.18709999999999999</v>
          </cell>
        </row>
        <row r="139">
          <cell r="A139">
            <v>38261</v>
          </cell>
          <cell r="B139">
            <v>20</v>
          </cell>
          <cell r="C139">
            <v>220</v>
          </cell>
          <cell r="D139" t="str">
            <v>Ninth</v>
          </cell>
          <cell r="E139">
            <v>1.38E-2</v>
          </cell>
          <cell r="F139">
            <v>1.19</v>
          </cell>
          <cell r="G139">
            <v>0.65900000000000003</v>
          </cell>
          <cell r="H139">
            <v>0.43</v>
          </cell>
          <cell r="I139">
            <v>0.53</v>
          </cell>
          <cell r="J139">
            <v>0.35909999999999997</v>
          </cell>
          <cell r="K139">
            <v>4.6387</v>
          </cell>
          <cell r="L139">
            <v>1.0759000000000001</v>
          </cell>
          <cell r="M139">
            <v>0.18709999999999999</v>
          </cell>
          <cell r="N139">
            <v>0.18709999999999999</v>
          </cell>
        </row>
        <row r="140">
          <cell r="A140">
            <v>38292</v>
          </cell>
          <cell r="B140">
            <v>20</v>
          </cell>
          <cell r="C140">
            <v>220</v>
          </cell>
          <cell r="D140" t="str">
            <v>Tenth</v>
          </cell>
          <cell r="E140">
            <v>1.38E-2</v>
          </cell>
          <cell r="F140">
            <v>1.19</v>
          </cell>
          <cell r="G140">
            <v>0.65900000000000003</v>
          </cell>
          <cell r="H140">
            <v>0.43</v>
          </cell>
          <cell r="I140">
            <v>0.53</v>
          </cell>
          <cell r="J140">
            <v>0.35909999999999997</v>
          </cell>
          <cell r="K140">
            <v>4.6207000000000003</v>
          </cell>
          <cell r="L140">
            <v>1.0718000000000001</v>
          </cell>
          <cell r="M140">
            <v>0.18640000000000001</v>
          </cell>
          <cell r="N140">
            <v>0.18640000000000001</v>
          </cell>
        </row>
        <row r="141">
          <cell r="A141">
            <v>38322</v>
          </cell>
          <cell r="B141">
            <v>20</v>
          </cell>
          <cell r="C141">
            <v>220</v>
          </cell>
          <cell r="D141" t="str">
            <v>Tenth</v>
          </cell>
          <cell r="E141">
            <v>1.38E-2</v>
          </cell>
          <cell r="F141">
            <v>1.19</v>
          </cell>
          <cell r="G141">
            <v>0.65900000000000003</v>
          </cell>
          <cell r="H141">
            <v>0.43</v>
          </cell>
          <cell r="I141">
            <v>0.53</v>
          </cell>
          <cell r="J141">
            <v>0.35909999999999997</v>
          </cell>
          <cell r="K141">
            <v>4.6207000000000003</v>
          </cell>
          <cell r="L141">
            <v>1.0718000000000001</v>
          </cell>
          <cell r="M141">
            <v>0.18640000000000001</v>
          </cell>
          <cell r="N141">
            <v>0.18640000000000001</v>
          </cell>
        </row>
        <row r="142">
          <cell r="A142">
            <v>38353</v>
          </cell>
          <cell r="B142">
            <v>20</v>
          </cell>
          <cell r="C142">
            <v>220</v>
          </cell>
          <cell r="D142" t="str">
            <v>Tenth</v>
          </cell>
          <cell r="E142">
            <v>1.38E-2</v>
          </cell>
          <cell r="F142">
            <v>1.19</v>
          </cell>
          <cell r="G142">
            <v>0.65900000000000003</v>
          </cell>
          <cell r="H142">
            <v>0.43</v>
          </cell>
          <cell r="I142">
            <v>0.53</v>
          </cell>
          <cell r="J142">
            <v>0.35909999999999997</v>
          </cell>
          <cell r="K142">
            <v>4.6207000000000003</v>
          </cell>
          <cell r="L142">
            <v>1.0718000000000001</v>
          </cell>
          <cell r="M142">
            <v>0.18640000000000001</v>
          </cell>
          <cell r="N142">
            <v>0.18640000000000001</v>
          </cell>
        </row>
        <row r="143">
          <cell r="A143">
            <v>38384</v>
          </cell>
          <cell r="B143">
            <v>20</v>
          </cell>
          <cell r="C143">
            <v>220</v>
          </cell>
          <cell r="D143" t="str">
            <v>Eleventh</v>
          </cell>
          <cell r="E143">
            <v>1.38E-2</v>
          </cell>
          <cell r="F143">
            <v>1.19</v>
          </cell>
          <cell r="G143">
            <v>0.65900000000000003</v>
          </cell>
          <cell r="H143">
            <v>0.43</v>
          </cell>
          <cell r="I143">
            <v>0.53</v>
          </cell>
          <cell r="J143">
            <v>0.35909999999999997</v>
          </cell>
          <cell r="K143">
            <v>4.6207000000000003</v>
          </cell>
          <cell r="L143">
            <v>1.0718000000000001</v>
          </cell>
          <cell r="M143">
            <v>0.18640000000000001</v>
          </cell>
          <cell r="N143">
            <v>0.18640000000000001</v>
          </cell>
        </row>
        <row r="144">
          <cell r="A144">
            <v>54789</v>
          </cell>
          <cell r="B144">
            <v>13.6</v>
          </cell>
          <cell r="C144">
            <v>150</v>
          </cell>
          <cell r="D144" t="str">
            <v>Sixty-seventh</v>
          </cell>
          <cell r="E144">
            <v>1.9E-2</v>
          </cell>
          <cell r="F144">
            <v>1.0615000000000001</v>
          </cell>
          <cell r="G144">
            <v>0.5585</v>
          </cell>
          <cell r="H144">
            <v>0.40849999999999997</v>
          </cell>
          <cell r="I144">
            <v>0.49359999999999998</v>
          </cell>
          <cell r="J144">
            <v>0.34360000000000002</v>
          </cell>
          <cell r="K144">
            <v>4.2808999999999999</v>
          </cell>
          <cell r="L144">
            <v>0.76990000000000003</v>
          </cell>
          <cell r="M144">
            <v>0.215</v>
          </cell>
          <cell r="N144">
            <v>0.2172</v>
          </cell>
        </row>
      </sheetData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Main Inputs"/>
      <sheetName val="D1 (Summary)"/>
      <sheetName val="D2 (Purchase Volumes)"/>
      <sheetName val="D3 (Purchase Costs)"/>
      <sheetName val="D4 (Recoveries)"/>
      <sheetName val="D5 (Supply Detail)"/>
      <sheetName val="D6 (Bad Debt)"/>
      <sheetName val="PBR Savings"/>
    </sheetNames>
    <sheetDataSet>
      <sheetData sheetId="0"/>
      <sheetData sheetId="1">
        <row r="5">
          <cell r="C5">
            <v>40513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9.bin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federalreserve.gov/releases/h15/data/Monthly/H15_NFCP_M3.txt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pageSetUpPr fitToPage="1"/>
  </sheetPr>
  <dimension ref="A1:M50"/>
  <sheetViews>
    <sheetView tabSelected="1" view="pageBreakPreview" zoomScale="85" zoomScaleNormal="80" zoomScaleSheetLayoutView="85" workbookViewId="0">
      <pane xSplit="6" ySplit="8" topLeftCell="G9" activePane="bottomRight" state="frozen"/>
      <selection activeCell="O26" sqref="O26"/>
      <selection pane="topRight" activeCell="O26" sqref="O26"/>
      <selection pane="bottomLeft" activeCell="O26" sqref="O26"/>
      <selection pane="bottomRight" activeCell="I11" sqref="I11"/>
    </sheetView>
  </sheetViews>
  <sheetFormatPr defaultColWidth="9.140625" defaultRowHeight="12.75"/>
  <cols>
    <col min="1" max="1" width="6.42578125" style="1" customWidth="1"/>
    <col min="2" max="2" width="11.7109375" style="1" customWidth="1"/>
    <col min="3" max="3" width="9.140625" style="1"/>
    <col min="4" max="4" width="20.7109375" style="1" customWidth="1"/>
    <col min="5" max="5" width="10.5703125" style="1" customWidth="1"/>
    <col min="6" max="6" width="1.7109375" style="1" customWidth="1"/>
    <col min="7" max="7" width="11.5703125" style="1" bestFit="1" customWidth="1"/>
    <col min="8" max="8" width="1.7109375" style="1" customWidth="1"/>
    <col min="9" max="9" width="11.5703125" style="1" bestFit="1" customWidth="1"/>
    <col min="10" max="10" width="1.7109375" style="1" customWidth="1"/>
    <col min="11" max="11" width="10.42578125" style="1" bestFit="1" customWidth="1"/>
    <col min="12" max="16384" width="9.140625" style="1"/>
  </cols>
  <sheetData>
    <row r="1" spans="1:13">
      <c r="A1" s="20" t="s">
        <v>32</v>
      </c>
      <c r="K1" s="22" t="s">
        <v>31</v>
      </c>
    </row>
    <row r="2" spans="1:13">
      <c r="A2" s="1" t="s">
        <v>30</v>
      </c>
      <c r="K2" s="22" t="s">
        <v>29</v>
      </c>
    </row>
    <row r="3" spans="1:13">
      <c r="A3" s="1" t="s">
        <v>28</v>
      </c>
    </row>
    <row r="5" spans="1:13">
      <c r="G5" s="3" t="s">
        <v>27</v>
      </c>
      <c r="I5" s="3" t="s">
        <v>26</v>
      </c>
      <c r="K5" s="3" t="s">
        <v>25</v>
      </c>
    </row>
    <row r="6" spans="1:13">
      <c r="A6" s="21" t="s">
        <v>24</v>
      </c>
      <c r="B6" s="20"/>
      <c r="C6" s="20"/>
      <c r="D6" s="20"/>
      <c r="E6" s="20"/>
      <c r="F6" s="20"/>
      <c r="G6" s="589" t="s">
        <v>3</v>
      </c>
      <c r="H6" s="589"/>
      <c r="I6" s="589"/>
      <c r="J6" s="20"/>
      <c r="K6" s="20"/>
    </row>
    <row r="7" spans="1:13">
      <c r="A7" s="19" t="s">
        <v>23</v>
      </c>
      <c r="B7" s="18" t="s">
        <v>22</v>
      </c>
      <c r="C7" s="18"/>
      <c r="D7" s="18"/>
      <c r="E7" s="18"/>
      <c r="F7" s="18"/>
      <c r="G7" s="23" t="s">
        <v>546</v>
      </c>
      <c r="H7" s="24"/>
      <c r="I7" s="23" t="s">
        <v>547</v>
      </c>
      <c r="J7" s="18"/>
      <c r="K7" s="18" t="s">
        <v>21</v>
      </c>
    </row>
    <row r="8" spans="1:13">
      <c r="G8" s="17" t="s">
        <v>20</v>
      </c>
      <c r="I8" s="3" t="s">
        <v>20</v>
      </c>
      <c r="K8" s="3" t="s">
        <v>20</v>
      </c>
    </row>
    <row r="9" spans="1:13">
      <c r="A9" s="4">
        <v>1</v>
      </c>
      <c r="B9" s="16" t="s">
        <v>19</v>
      </c>
      <c r="G9" s="2"/>
    </row>
    <row r="10" spans="1:13">
      <c r="A10" s="4">
        <v>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3">
      <c r="A11" s="4">
        <v>3</v>
      </c>
      <c r="B11" s="564" t="s">
        <v>545</v>
      </c>
      <c r="C11" s="2"/>
      <c r="D11" s="2"/>
      <c r="E11" s="2"/>
      <c r="F11" s="2"/>
      <c r="G11" s="2"/>
      <c r="H11" s="2"/>
      <c r="I11" s="2"/>
      <c r="J11" s="2"/>
      <c r="K11" s="2"/>
    </row>
    <row r="12" spans="1:13">
      <c r="A12" s="4">
        <v>4</v>
      </c>
      <c r="B12" s="565" t="s">
        <v>6</v>
      </c>
      <c r="C12" s="566">
        <v>300</v>
      </c>
      <c r="D12" s="2" t="s">
        <v>4</v>
      </c>
      <c r="E12" s="2"/>
      <c r="F12" s="2"/>
      <c r="G12" s="475">
        <f>A.2!G12</f>
        <v>1.3855</v>
      </c>
      <c r="H12" s="567"/>
      <c r="I12" s="471">
        <v>1.3855</v>
      </c>
      <c r="J12" s="2"/>
      <c r="K12" s="13">
        <f>I12-G12</f>
        <v>0</v>
      </c>
    </row>
    <row r="13" spans="1:13">
      <c r="A13" s="4">
        <v>5</v>
      </c>
      <c r="B13" s="565" t="s">
        <v>18</v>
      </c>
      <c r="C13" s="566">
        <v>14700</v>
      </c>
      <c r="D13" s="2" t="s">
        <v>4</v>
      </c>
      <c r="E13" s="2"/>
      <c r="F13" s="2"/>
      <c r="G13" s="475">
        <f>A.2!G13</f>
        <v>0.95779999999999998</v>
      </c>
      <c r="H13" s="567"/>
      <c r="I13" s="471">
        <v>0.95779999999999998</v>
      </c>
      <c r="J13" s="2"/>
      <c r="K13" s="13">
        <f>I13-G13</f>
        <v>0</v>
      </c>
    </row>
    <row r="14" spans="1:13">
      <c r="A14" s="4">
        <v>6</v>
      </c>
      <c r="B14" s="565" t="s">
        <v>5</v>
      </c>
      <c r="C14" s="566">
        <v>15000</v>
      </c>
      <c r="D14" s="2" t="s">
        <v>4</v>
      </c>
      <c r="E14" s="2"/>
      <c r="F14" s="2"/>
      <c r="G14" s="475">
        <f>A.2!G14</f>
        <v>0.7651</v>
      </c>
      <c r="H14" s="567"/>
      <c r="I14" s="471">
        <v>0.7651</v>
      </c>
      <c r="J14" s="2"/>
      <c r="K14" s="13">
        <f>I14-G14</f>
        <v>0</v>
      </c>
    </row>
    <row r="15" spans="1:13">
      <c r="A15" s="4">
        <v>7</v>
      </c>
      <c r="B15" s="2"/>
      <c r="C15" s="2"/>
      <c r="D15" s="2"/>
      <c r="E15" s="2"/>
      <c r="F15" s="2"/>
      <c r="G15" s="195"/>
      <c r="H15" s="2"/>
      <c r="I15" s="2"/>
      <c r="J15" s="2"/>
      <c r="K15" s="2"/>
      <c r="M15" s="406"/>
    </row>
    <row r="16" spans="1:13">
      <c r="A16" s="4">
        <v>8</v>
      </c>
      <c r="B16" s="568" t="s">
        <v>16</v>
      </c>
      <c r="C16" s="2"/>
      <c r="D16" s="2"/>
      <c r="E16" s="2"/>
      <c r="F16" s="2"/>
      <c r="G16" s="195"/>
      <c r="H16" s="2"/>
      <c r="I16" s="2"/>
      <c r="J16" s="2"/>
      <c r="K16" s="2"/>
      <c r="M16" s="406"/>
    </row>
    <row r="17" spans="1:13">
      <c r="A17" s="4">
        <v>9</v>
      </c>
      <c r="B17" s="569" t="s">
        <v>15</v>
      </c>
      <c r="C17" s="2"/>
      <c r="D17" s="2"/>
      <c r="E17" s="2"/>
      <c r="F17" s="2"/>
      <c r="G17" s="195"/>
      <c r="H17" s="2"/>
      <c r="I17" s="2"/>
      <c r="J17" s="2"/>
      <c r="K17" s="2"/>
      <c r="M17" s="406"/>
    </row>
    <row r="18" spans="1:13">
      <c r="A18" s="4">
        <v>10</v>
      </c>
      <c r="B18" s="570" t="s">
        <v>14</v>
      </c>
      <c r="C18" s="2"/>
      <c r="D18" s="2"/>
      <c r="E18" s="2"/>
      <c r="F18" s="2"/>
      <c r="G18" s="447">
        <v>3.6315</v>
      </c>
      <c r="H18" s="13"/>
      <c r="I18" s="13">
        <f>ROUND(B.7!$G$45,4)</f>
        <v>4.5750000000000002</v>
      </c>
      <c r="J18" s="13"/>
      <c r="K18" s="13">
        <f t="shared" ref="K18:K24" si="0">I18-G18</f>
        <v>0.94350000000000023</v>
      </c>
      <c r="M18" s="406"/>
    </row>
    <row r="19" spans="1:13">
      <c r="A19" s="4">
        <v>11</v>
      </c>
      <c r="B19" s="570" t="s">
        <v>13</v>
      </c>
      <c r="C19" s="2"/>
      <c r="D19" s="2"/>
      <c r="E19" s="2"/>
      <c r="F19" s="2"/>
      <c r="G19" s="449">
        <v>1.5326</v>
      </c>
      <c r="H19" s="571"/>
      <c r="I19" s="571">
        <f>ROUND(B.6!$H$19,4)</f>
        <v>1.5335000000000001</v>
      </c>
      <c r="J19" s="571"/>
      <c r="K19" s="571">
        <f>I19-G19</f>
        <v>9.0000000000012292E-4</v>
      </c>
      <c r="M19" s="406"/>
    </row>
    <row r="20" spans="1:13">
      <c r="A20" s="4">
        <v>12</v>
      </c>
      <c r="B20" s="569" t="s">
        <v>12</v>
      </c>
      <c r="C20" s="2"/>
      <c r="D20" s="2"/>
      <c r="E20" s="2"/>
      <c r="F20" s="2"/>
      <c r="G20" s="475">
        <f>G18+G19</f>
        <v>5.1640999999999995</v>
      </c>
      <c r="H20" s="13"/>
      <c r="I20" s="13">
        <f>ROUND(SUM(I18:I19),4)</f>
        <v>6.1085000000000003</v>
      </c>
      <c r="J20" s="13"/>
      <c r="K20" s="13">
        <f t="shared" si="0"/>
        <v>0.94440000000000079</v>
      </c>
      <c r="M20" s="406"/>
    </row>
    <row r="21" spans="1:13">
      <c r="A21" s="4">
        <v>13</v>
      </c>
      <c r="B21" s="569" t="s">
        <v>11</v>
      </c>
      <c r="C21" s="2"/>
      <c r="D21" s="2"/>
      <c r="E21" s="2"/>
      <c r="F21" s="2"/>
      <c r="G21" s="447">
        <v>-0.36870000000000003</v>
      </c>
      <c r="H21" s="13"/>
      <c r="I21" s="13">
        <f>ROUND(D.1!$G$44,4)</f>
        <v>-0.1782</v>
      </c>
      <c r="J21" s="13"/>
      <c r="K21" s="13">
        <f t="shared" si="0"/>
        <v>0.19050000000000003</v>
      </c>
      <c r="M21" s="406"/>
    </row>
    <row r="22" spans="1:13">
      <c r="A22" s="4">
        <v>14</v>
      </c>
      <c r="B22" s="569" t="s">
        <v>10</v>
      </c>
      <c r="C22" s="2"/>
      <c r="D22" s="2"/>
      <c r="E22" s="2"/>
      <c r="F22" s="2"/>
      <c r="G22" s="447">
        <v>0</v>
      </c>
      <c r="H22" s="13"/>
      <c r="I22" s="13">
        <v>0</v>
      </c>
      <c r="J22" s="13"/>
      <c r="K22" s="13">
        <f t="shared" si="0"/>
        <v>0</v>
      </c>
      <c r="M22" s="406"/>
    </row>
    <row r="23" spans="1:13">
      <c r="A23" s="4">
        <v>15</v>
      </c>
      <c r="B23" s="569" t="s">
        <v>9</v>
      </c>
      <c r="C23" s="2"/>
      <c r="D23" s="2"/>
      <c r="E23" s="2"/>
      <c r="F23" s="2"/>
      <c r="G23" s="449">
        <v>0.1807</v>
      </c>
      <c r="H23" s="13"/>
      <c r="I23" s="11">
        <v>0.1807</v>
      </c>
      <c r="J23" s="13"/>
      <c r="K23" s="5">
        <f t="shared" si="0"/>
        <v>0</v>
      </c>
      <c r="M23" s="406"/>
    </row>
    <row r="24" spans="1:13">
      <c r="A24" s="4">
        <v>16</v>
      </c>
      <c r="B24" s="565" t="s">
        <v>8</v>
      </c>
      <c r="C24" s="2"/>
      <c r="D24" s="2"/>
      <c r="E24" s="2"/>
      <c r="F24" s="2"/>
      <c r="G24" s="475">
        <f>G20+G21+G22+G23</f>
        <v>4.9760999999999989</v>
      </c>
      <c r="H24" s="13"/>
      <c r="I24" s="13">
        <f>ROUND(SUM(I20:I23),4)</f>
        <v>6.1109999999999998</v>
      </c>
      <c r="J24" s="13"/>
      <c r="K24" s="13">
        <f t="shared" si="0"/>
        <v>1.1349000000000009</v>
      </c>
      <c r="L24" s="7"/>
    </row>
    <row r="25" spans="1:13">
      <c r="A25" s="4">
        <v>17</v>
      </c>
      <c r="B25" s="2"/>
      <c r="C25" s="2"/>
      <c r="D25" s="2"/>
      <c r="E25" s="2"/>
      <c r="F25" s="2"/>
      <c r="G25" s="447"/>
      <c r="H25" s="13"/>
      <c r="I25" s="13"/>
      <c r="J25" s="13"/>
      <c r="K25" s="13"/>
      <c r="L25" s="7"/>
    </row>
    <row r="26" spans="1:13">
      <c r="A26" s="4">
        <v>18</v>
      </c>
      <c r="B26" s="568" t="s">
        <v>7</v>
      </c>
      <c r="C26" s="2"/>
      <c r="D26" s="2"/>
      <c r="E26" s="2"/>
      <c r="F26" s="2"/>
      <c r="G26" s="447"/>
      <c r="H26" s="13"/>
      <c r="I26" s="13"/>
      <c r="J26" s="13"/>
      <c r="K26" s="13"/>
      <c r="L26" s="7"/>
    </row>
    <row r="27" spans="1:13">
      <c r="A27" s="4">
        <v>19</v>
      </c>
      <c r="B27" s="565" t="s">
        <v>6</v>
      </c>
      <c r="C27" s="566">
        <v>300</v>
      </c>
      <c r="D27" s="2" t="s">
        <v>4</v>
      </c>
      <c r="E27" s="2"/>
      <c r="F27" s="2"/>
      <c r="G27" s="475">
        <f>G12+$G$24</f>
        <v>6.3615999999999993</v>
      </c>
      <c r="H27" s="13"/>
      <c r="I27" s="13">
        <f>I12+I24</f>
        <v>7.4964999999999993</v>
      </c>
      <c r="J27" s="13"/>
      <c r="K27" s="13">
        <f>I27-G27</f>
        <v>1.1349</v>
      </c>
      <c r="L27" s="7"/>
    </row>
    <row r="28" spans="1:13">
      <c r="A28" s="4">
        <v>20</v>
      </c>
      <c r="B28" s="565" t="s">
        <v>18</v>
      </c>
      <c r="C28" s="566">
        <v>14700</v>
      </c>
      <c r="D28" s="2" t="s">
        <v>4</v>
      </c>
      <c r="E28" s="2"/>
      <c r="F28" s="2"/>
      <c r="G28" s="475">
        <f t="shared" ref="G28:G29" si="1">G13+$G$24</f>
        <v>5.9338999999999986</v>
      </c>
      <c r="H28" s="13"/>
      <c r="I28" s="13">
        <f>+I13+I24</f>
        <v>7.0687999999999995</v>
      </c>
      <c r="J28" s="13"/>
      <c r="K28" s="13">
        <f>I28-G28</f>
        <v>1.1349000000000009</v>
      </c>
      <c r="L28" s="7"/>
    </row>
    <row r="29" spans="1:13">
      <c r="A29" s="4">
        <v>21</v>
      </c>
      <c r="B29" s="565" t="s">
        <v>5</v>
      </c>
      <c r="C29" s="566">
        <v>15000</v>
      </c>
      <c r="D29" s="2" t="s">
        <v>4</v>
      </c>
      <c r="E29" s="2"/>
      <c r="F29" s="2"/>
      <c r="G29" s="475">
        <f t="shared" si="1"/>
        <v>5.7411999999999992</v>
      </c>
      <c r="H29" s="13"/>
      <c r="I29" s="13">
        <f>+I14+I24</f>
        <v>6.8761000000000001</v>
      </c>
      <c r="J29" s="13"/>
      <c r="K29" s="13">
        <f>I29-G29</f>
        <v>1.1349000000000009</v>
      </c>
      <c r="L29" s="7"/>
    </row>
    <row r="30" spans="1:13">
      <c r="A30" s="4">
        <v>22</v>
      </c>
      <c r="B30" s="2"/>
      <c r="C30" s="2"/>
      <c r="D30" s="2"/>
      <c r="E30" s="2"/>
      <c r="F30" s="2"/>
      <c r="G30" s="543"/>
      <c r="H30" s="2"/>
      <c r="I30" s="2"/>
      <c r="J30" s="2"/>
      <c r="K30" s="2"/>
      <c r="L30" s="7"/>
    </row>
    <row r="31" spans="1:13">
      <c r="A31" s="4">
        <v>23</v>
      </c>
      <c r="B31" s="2"/>
      <c r="C31" s="2"/>
      <c r="D31" s="2"/>
      <c r="E31" s="2"/>
      <c r="F31" s="2"/>
      <c r="G31" s="543"/>
      <c r="H31" s="2"/>
      <c r="I31" s="2"/>
      <c r="J31" s="2"/>
      <c r="K31" s="2"/>
      <c r="L31" s="7"/>
    </row>
    <row r="32" spans="1:13">
      <c r="A32" s="4">
        <v>24</v>
      </c>
      <c r="B32" s="572" t="s">
        <v>17</v>
      </c>
      <c r="C32" s="2"/>
      <c r="D32" s="2"/>
      <c r="E32" s="2"/>
      <c r="F32" s="2"/>
      <c r="G32" s="543"/>
      <c r="H32" s="2"/>
      <c r="I32" s="2"/>
      <c r="J32" s="2"/>
      <c r="K32" s="2"/>
      <c r="L32" s="7"/>
    </row>
    <row r="33" spans="1:12">
      <c r="A33" s="4">
        <v>25</v>
      </c>
      <c r="B33" s="2"/>
      <c r="C33" s="2"/>
      <c r="D33" s="2"/>
      <c r="E33" s="2"/>
      <c r="F33" s="2"/>
      <c r="G33" s="543"/>
      <c r="H33" s="2"/>
      <c r="I33" s="2"/>
      <c r="J33" s="2"/>
      <c r="K33" s="2"/>
      <c r="L33" s="7"/>
    </row>
    <row r="34" spans="1:12">
      <c r="A34" s="4">
        <v>26</v>
      </c>
      <c r="B34" s="564" t="str">
        <f>+B11</f>
        <v>Distribution Charge (per Case No. 2018-00281)</v>
      </c>
      <c r="C34" s="2"/>
      <c r="D34" s="2"/>
      <c r="E34" s="2"/>
      <c r="F34" s="2"/>
      <c r="G34" s="543"/>
      <c r="H34" s="2"/>
      <c r="I34" s="2"/>
      <c r="J34" s="2"/>
      <c r="K34" s="2"/>
      <c r="L34" s="7"/>
    </row>
    <row r="35" spans="1:12">
      <c r="A35" s="4">
        <v>27</v>
      </c>
      <c r="B35" s="565" t="s">
        <v>6</v>
      </c>
      <c r="C35" s="566">
        <v>15000</v>
      </c>
      <c r="D35" s="2" t="s">
        <v>4</v>
      </c>
      <c r="E35" s="2"/>
      <c r="F35" s="2"/>
      <c r="G35" s="475">
        <f>A.2!G20</f>
        <v>0.8327</v>
      </c>
      <c r="H35" s="2"/>
      <c r="I35" s="471">
        <f>0.8327</f>
        <v>0.8327</v>
      </c>
      <c r="J35" s="2"/>
      <c r="K35" s="13">
        <f>I35-G35</f>
        <v>0</v>
      </c>
      <c r="L35" s="7"/>
    </row>
    <row r="36" spans="1:12">
      <c r="A36" s="4">
        <v>28</v>
      </c>
      <c r="B36" s="565" t="s">
        <v>5</v>
      </c>
      <c r="C36" s="566">
        <v>15000</v>
      </c>
      <c r="D36" s="2" t="s">
        <v>4</v>
      </c>
      <c r="E36" s="2"/>
      <c r="F36" s="2"/>
      <c r="G36" s="475">
        <f>A.2!G21</f>
        <v>0.63870000000000005</v>
      </c>
      <c r="H36" s="2"/>
      <c r="I36" s="471">
        <f>0.6387</f>
        <v>0.63870000000000005</v>
      </c>
      <c r="J36" s="2"/>
      <c r="K36" s="13">
        <f>I36-G36</f>
        <v>0</v>
      </c>
      <c r="L36" s="7"/>
    </row>
    <row r="37" spans="1:12">
      <c r="A37" s="4">
        <v>29</v>
      </c>
      <c r="G37" s="450"/>
      <c r="L37" s="7"/>
    </row>
    <row r="38" spans="1:12">
      <c r="A38" s="4">
        <v>30</v>
      </c>
      <c r="B38" s="9" t="s">
        <v>16</v>
      </c>
      <c r="G38" s="543"/>
      <c r="L38" s="7"/>
    </row>
    <row r="39" spans="1:12">
      <c r="A39" s="4">
        <v>31</v>
      </c>
      <c r="B39" s="12" t="s">
        <v>15</v>
      </c>
      <c r="G39" s="543"/>
      <c r="L39" s="7"/>
    </row>
    <row r="40" spans="1:12">
      <c r="A40" s="4">
        <v>32</v>
      </c>
      <c r="B40" s="14" t="s">
        <v>14</v>
      </c>
      <c r="G40" s="447">
        <v>3.6315</v>
      </c>
      <c r="H40" s="7"/>
      <c r="I40" s="7">
        <f>I18</f>
        <v>4.5750000000000002</v>
      </c>
      <c r="J40" s="7"/>
      <c r="K40" s="7">
        <f t="shared" ref="K40:K46" si="2">I40-G40</f>
        <v>0.94350000000000023</v>
      </c>
      <c r="L40" s="7"/>
    </row>
    <row r="41" spans="1:12">
      <c r="A41" s="4">
        <v>33</v>
      </c>
      <c r="B41" s="14" t="s">
        <v>13</v>
      </c>
      <c r="G41" s="449">
        <v>0.21659999999999999</v>
      </c>
      <c r="H41" s="10"/>
      <c r="I41" s="10">
        <f>ROUND(B.6!$I$19,4)</f>
        <v>0.21659999999999999</v>
      </c>
      <c r="J41" s="10"/>
      <c r="K41" s="10">
        <f t="shared" si="2"/>
        <v>0</v>
      </c>
      <c r="L41" s="7"/>
    </row>
    <row r="42" spans="1:12">
      <c r="A42" s="4">
        <v>34</v>
      </c>
      <c r="B42" s="12" t="s">
        <v>12</v>
      </c>
      <c r="G42" s="475">
        <f>G40+G41</f>
        <v>3.8481000000000001</v>
      </c>
      <c r="H42" s="7"/>
      <c r="I42" s="7">
        <f>ROUND(SUM(I40:I41),4)</f>
        <v>4.7915999999999999</v>
      </c>
      <c r="J42" s="7"/>
      <c r="K42" s="7">
        <f t="shared" si="2"/>
        <v>0.94349999999999978</v>
      </c>
      <c r="L42" s="7"/>
    </row>
    <row r="43" spans="1:12">
      <c r="A43" s="4">
        <v>35</v>
      </c>
      <c r="B43" s="12" t="s">
        <v>11</v>
      </c>
      <c r="G43" s="447">
        <v>-0.36870000000000003</v>
      </c>
      <c r="H43" s="7"/>
      <c r="I43" s="13">
        <f>ROUND(D.1!$G$44,4)</f>
        <v>-0.1782</v>
      </c>
      <c r="J43" s="7"/>
      <c r="K43" s="7">
        <f t="shared" si="2"/>
        <v>0.19050000000000003</v>
      </c>
      <c r="L43" s="7"/>
    </row>
    <row r="44" spans="1:12">
      <c r="A44" s="4">
        <v>36</v>
      </c>
      <c r="B44" s="12" t="s">
        <v>10</v>
      </c>
      <c r="G44" s="447">
        <v>0</v>
      </c>
      <c r="H44" s="7"/>
      <c r="I44" s="7">
        <v>0</v>
      </c>
      <c r="J44" s="7"/>
      <c r="K44" s="7">
        <f t="shared" si="2"/>
        <v>0</v>
      </c>
      <c r="L44" s="7"/>
    </row>
    <row r="45" spans="1:12">
      <c r="A45" s="4">
        <v>37</v>
      </c>
      <c r="B45" s="12" t="s">
        <v>9</v>
      </c>
      <c r="G45" s="449">
        <v>0.1807</v>
      </c>
      <c r="H45" s="7"/>
      <c r="I45" s="11">
        <f>+I23</f>
        <v>0.1807</v>
      </c>
      <c r="J45" s="7"/>
      <c r="K45" s="10">
        <f>I45-G45</f>
        <v>0</v>
      </c>
      <c r="L45" s="7"/>
    </row>
    <row r="46" spans="1:12">
      <c r="A46" s="4">
        <v>38</v>
      </c>
      <c r="B46" s="8" t="s">
        <v>8</v>
      </c>
      <c r="G46" s="475">
        <f>+G42+G43+G44+G45</f>
        <v>3.6600999999999999</v>
      </c>
      <c r="H46" s="7"/>
      <c r="I46" s="7">
        <f>ROUND(SUM(I42:I45),4)</f>
        <v>4.7941000000000003</v>
      </c>
      <c r="J46" s="7"/>
      <c r="K46" s="7">
        <f t="shared" si="2"/>
        <v>1.1340000000000003</v>
      </c>
      <c r="L46" s="7"/>
    </row>
    <row r="47" spans="1:12">
      <c r="A47" s="4">
        <v>39</v>
      </c>
      <c r="G47" s="448"/>
      <c r="H47" s="7"/>
      <c r="I47" s="7"/>
      <c r="J47" s="7"/>
      <c r="K47" s="7"/>
      <c r="L47" s="7"/>
    </row>
    <row r="48" spans="1:12">
      <c r="A48" s="4">
        <v>40</v>
      </c>
      <c r="B48" s="9" t="s">
        <v>7</v>
      </c>
      <c r="G48" s="448"/>
      <c r="H48" s="7"/>
      <c r="I48" s="7"/>
      <c r="J48" s="7"/>
      <c r="K48" s="7"/>
      <c r="L48" s="7"/>
    </row>
    <row r="49" spans="1:12">
      <c r="A49" s="4">
        <v>41</v>
      </c>
      <c r="B49" s="8" t="s">
        <v>6</v>
      </c>
      <c r="C49" s="4">
        <v>300</v>
      </c>
      <c r="D49" s="1" t="s">
        <v>4</v>
      </c>
      <c r="G49" s="470">
        <f>+G35+$G$46</f>
        <v>4.4927999999999999</v>
      </c>
      <c r="H49" s="7"/>
      <c r="I49" s="7">
        <f>I35+I46</f>
        <v>5.6268000000000002</v>
      </c>
      <c r="J49" s="7"/>
      <c r="K49" s="7">
        <f>I49-G49</f>
        <v>1.1340000000000003</v>
      </c>
      <c r="L49" s="7"/>
    </row>
    <row r="50" spans="1:12">
      <c r="A50" s="4">
        <v>42</v>
      </c>
      <c r="B50" s="8" t="s">
        <v>5</v>
      </c>
      <c r="C50" s="4">
        <v>14700</v>
      </c>
      <c r="D50" s="1" t="s">
        <v>4</v>
      </c>
      <c r="G50" s="470">
        <f>+G36+$G$46</f>
        <v>4.2988</v>
      </c>
      <c r="H50" s="7"/>
      <c r="I50" s="7">
        <f>+I36+I46</f>
        <v>5.4328000000000003</v>
      </c>
      <c r="J50" s="7"/>
      <c r="K50" s="7">
        <f>I50-G50</f>
        <v>1.1340000000000003</v>
      </c>
      <c r="L50" s="7"/>
    </row>
  </sheetData>
  <mergeCells count="1">
    <mergeCell ref="G6:I6"/>
  </mergeCells>
  <pageMargins left="0.5" right="0.5" top="0.5" bottom="0.5" header="0.5" footer="0.5"/>
  <pageSetup scale="98" orientation="portrait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92D050"/>
  </sheetPr>
  <dimension ref="A1:H50"/>
  <sheetViews>
    <sheetView view="pageBreakPreview" zoomScale="115" zoomScaleNormal="80" zoomScaleSheetLayoutView="115" workbookViewId="0">
      <selection activeCell="J15" sqref="J15"/>
    </sheetView>
  </sheetViews>
  <sheetFormatPr defaultColWidth="9.85546875" defaultRowHeight="14.25"/>
  <cols>
    <col min="1" max="1" width="5.85546875" style="51" customWidth="1"/>
    <col min="2" max="2" width="30" style="51" customWidth="1"/>
    <col min="3" max="3" width="15.28515625" style="51" customWidth="1"/>
    <col min="4" max="4" width="18" style="51" customWidth="1"/>
    <col min="5" max="5" width="9.85546875" style="51"/>
    <col min="6" max="6" width="13" style="51" bestFit="1" customWidth="1"/>
    <col min="7" max="7" width="14.140625" style="51" customWidth="1"/>
    <col min="8" max="16384" width="9.85546875" style="51"/>
  </cols>
  <sheetData>
    <row r="1" spans="1:8" ht="15">
      <c r="A1" s="85" t="s">
        <v>32</v>
      </c>
      <c r="B1" s="68"/>
      <c r="C1" s="68"/>
      <c r="D1" s="68"/>
      <c r="E1" s="68"/>
      <c r="F1" s="53" t="s">
        <v>125</v>
      </c>
    </row>
    <row r="2" spans="1:8">
      <c r="A2" s="51" t="str">
        <f>B.1!A2</f>
        <v>Expected Gas Cost (EGC) Calculation</v>
      </c>
      <c r="D2" s="68"/>
      <c r="E2" s="68"/>
      <c r="F2" s="53" t="s">
        <v>284</v>
      </c>
    </row>
    <row r="3" spans="1:8">
      <c r="A3" s="68" t="s">
        <v>283</v>
      </c>
      <c r="B3" s="68"/>
      <c r="C3" s="68"/>
      <c r="D3" s="53"/>
      <c r="E3" s="53"/>
      <c r="F3" s="53"/>
    </row>
    <row r="6" spans="1:8" ht="15">
      <c r="A6" s="81" t="s">
        <v>24</v>
      </c>
      <c r="B6" s="78"/>
      <c r="C6" s="78"/>
      <c r="D6" s="78"/>
      <c r="E6" s="78"/>
      <c r="F6" s="78"/>
    </row>
    <row r="7" spans="1:8" ht="15">
      <c r="A7" s="80" t="s">
        <v>23</v>
      </c>
      <c r="B7" s="80" t="s">
        <v>22</v>
      </c>
      <c r="C7" s="79"/>
      <c r="D7" s="79"/>
      <c r="E7" s="79"/>
      <c r="F7" s="80" t="s">
        <v>282</v>
      </c>
    </row>
    <row r="9" spans="1:8">
      <c r="A9" s="53"/>
      <c r="B9" s="173"/>
      <c r="C9" s="53"/>
      <c r="D9" s="53"/>
      <c r="E9" s="53"/>
      <c r="F9" s="53"/>
    </row>
    <row r="10" spans="1:8">
      <c r="A10" s="53"/>
      <c r="B10" s="140" t="s">
        <v>281</v>
      </c>
      <c r="C10" s="53"/>
      <c r="D10" s="53"/>
      <c r="E10" s="53"/>
      <c r="F10" s="53"/>
    </row>
    <row r="11" spans="1:8">
      <c r="A11" s="77" t="s">
        <v>202</v>
      </c>
      <c r="B11" s="53" t="s">
        <v>280</v>
      </c>
      <c r="C11" s="53"/>
      <c r="D11" s="53"/>
      <c r="E11" s="59"/>
      <c r="F11" s="59">
        <f>B.6!E26+B.6!E30</f>
        <v>16167382.638659999</v>
      </c>
    </row>
    <row r="12" spans="1:8">
      <c r="A12" s="77">
        <v>2</v>
      </c>
      <c r="B12" s="53" t="s">
        <v>279</v>
      </c>
      <c r="C12" s="53"/>
      <c r="D12" s="53"/>
      <c r="E12" s="53"/>
      <c r="F12" s="96">
        <v>0</v>
      </c>
    </row>
    <row r="13" spans="1:8">
      <c r="A13" s="77">
        <v>3</v>
      </c>
      <c r="B13" s="53" t="s">
        <v>278</v>
      </c>
      <c r="C13" s="53"/>
      <c r="D13" s="53"/>
      <c r="E13" s="53"/>
      <c r="F13" s="59">
        <f>SUM(F11:F12)</f>
        <v>16167382.638659999</v>
      </c>
    </row>
    <row r="14" spans="1:8">
      <c r="A14" s="77">
        <v>4</v>
      </c>
      <c r="B14" s="53" t="s">
        <v>277</v>
      </c>
      <c r="C14" s="53"/>
      <c r="D14" s="53"/>
      <c r="E14" s="53"/>
      <c r="F14" s="96">
        <v>365</v>
      </c>
    </row>
    <row r="15" spans="1:8" ht="15" thickBot="1">
      <c r="A15" s="77">
        <v>5</v>
      </c>
      <c r="B15" s="53" t="s">
        <v>276</v>
      </c>
      <c r="C15" s="53"/>
      <c r="D15" s="53"/>
      <c r="E15" s="53"/>
      <c r="F15" s="172">
        <f>ROUND(F13/365,0)</f>
        <v>44294</v>
      </c>
      <c r="H15" s="588"/>
    </row>
    <row r="16" spans="1:8" ht="15" thickTop="1">
      <c r="A16" s="77">
        <v>6</v>
      </c>
      <c r="B16" s="53"/>
      <c r="C16" s="53"/>
      <c r="D16" s="53"/>
      <c r="E16" s="53"/>
      <c r="F16" s="59"/>
      <c r="G16" s="53"/>
      <c r="H16" s="588"/>
    </row>
    <row r="17" spans="1:8">
      <c r="A17" s="77">
        <v>7</v>
      </c>
      <c r="B17" s="140" t="s">
        <v>275</v>
      </c>
      <c r="C17" s="53"/>
      <c r="D17" s="53"/>
      <c r="E17" s="53"/>
      <c r="F17" s="53"/>
      <c r="G17" s="53"/>
      <c r="H17" s="588"/>
    </row>
    <row r="18" spans="1:8">
      <c r="A18" s="77">
        <v>8</v>
      </c>
      <c r="B18" s="53" t="s">
        <v>274</v>
      </c>
      <c r="C18" s="53"/>
      <c r="D18" s="53"/>
      <c r="E18" s="53"/>
      <c r="F18" s="53"/>
      <c r="G18" s="53"/>
      <c r="H18" s="588"/>
    </row>
    <row r="19" spans="1:8" ht="15" thickBot="1">
      <c r="A19" s="77">
        <v>9</v>
      </c>
      <c r="B19" s="53" t="s">
        <v>273</v>
      </c>
      <c r="C19" s="53"/>
      <c r="D19" s="53"/>
      <c r="E19" s="53"/>
      <c r="F19" s="527">
        <v>311340</v>
      </c>
      <c r="G19" s="53" t="s">
        <v>272</v>
      </c>
      <c r="H19" s="588"/>
    </row>
    <row r="20" spans="1:8" ht="15" thickTop="1">
      <c r="A20" s="77">
        <v>10</v>
      </c>
      <c r="B20" s="53"/>
      <c r="C20" s="53"/>
      <c r="D20" s="53"/>
      <c r="E20" s="53"/>
      <c r="F20" s="59"/>
      <c r="G20" s="53"/>
      <c r="H20" s="588"/>
    </row>
    <row r="21" spans="1:8">
      <c r="A21" s="77">
        <v>11</v>
      </c>
      <c r="B21" s="53"/>
      <c r="C21" s="53"/>
      <c r="D21" s="53"/>
      <c r="E21" s="53"/>
      <c r="F21" s="53"/>
      <c r="G21" s="53"/>
      <c r="H21" s="588"/>
    </row>
    <row r="22" spans="1:8" ht="15">
      <c r="A22" s="77">
        <v>12</v>
      </c>
      <c r="B22" s="53" t="s">
        <v>271</v>
      </c>
      <c r="C22" s="53"/>
      <c r="D22" s="53"/>
      <c r="E22" s="53"/>
      <c r="F22" s="171">
        <f>ROUND(F15/F19,4)</f>
        <v>0.14230000000000001</v>
      </c>
      <c r="G22" s="53"/>
      <c r="H22" s="588"/>
    </row>
    <row r="23" spans="1:8">
      <c r="A23" s="77">
        <v>13</v>
      </c>
      <c r="B23" s="53"/>
      <c r="C23" s="53"/>
      <c r="D23" s="53"/>
      <c r="E23" s="53"/>
      <c r="F23" s="59"/>
      <c r="G23" s="53"/>
      <c r="H23" s="588"/>
    </row>
    <row r="47" spans="7:7">
      <c r="G47" s="71"/>
    </row>
    <row r="50" spans="6:7">
      <c r="F50" s="71"/>
      <c r="G50" s="71"/>
    </row>
  </sheetData>
  <printOptions horizontalCentered="1"/>
  <pageMargins left="0.5" right="0.5" top="0.5" bottom="0.25" header="0.5" footer="0.5"/>
  <pageSetup scale="90" orientation="portrait" r:id="rId1"/>
  <headerFooter alignWithMargins="0">
    <oddFooter>&amp;R&amp;Z&amp;F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>
    <tabColor rgb="FF92D050"/>
    <pageSetUpPr fitToPage="1"/>
  </sheetPr>
  <dimension ref="A1:N47"/>
  <sheetViews>
    <sheetView view="pageBreakPreview" zoomScale="85" zoomScaleNormal="80" zoomScaleSheetLayoutView="85" workbookViewId="0">
      <selection activeCell="B14" sqref="B14"/>
    </sheetView>
  </sheetViews>
  <sheetFormatPr defaultColWidth="9.85546875" defaultRowHeight="12.75"/>
  <cols>
    <col min="1" max="1" width="7.7109375" style="196" customWidth="1"/>
    <col min="2" max="2" width="19" style="196" customWidth="1"/>
    <col min="3" max="3" width="13.5703125" style="197" customWidth="1"/>
    <col min="4" max="4" width="9.7109375" style="196" customWidth="1"/>
    <col min="5" max="5" width="14.7109375" style="196" customWidth="1"/>
    <col min="6" max="6" width="2.7109375" style="196" customWidth="1"/>
    <col min="7" max="7" width="14.7109375" style="196" customWidth="1"/>
    <col min="8" max="8" width="2.7109375" style="196" customWidth="1"/>
    <col min="9" max="9" width="13.140625" style="196" bestFit="1" customWidth="1"/>
    <col min="10" max="10" width="9.85546875" style="196"/>
    <col min="11" max="12" width="10.7109375" style="196" bestFit="1" customWidth="1"/>
    <col min="13" max="16384" width="9.85546875" style="196"/>
  </cols>
  <sheetData>
    <row r="1" spans="1:12" ht="15.75">
      <c r="A1" s="594" t="s">
        <v>32</v>
      </c>
      <c r="B1" s="594"/>
      <c r="C1" s="594"/>
      <c r="D1" s="594"/>
      <c r="E1" s="594"/>
      <c r="F1" s="594"/>
      <c r="G1" s="594"/>
      <c r="H1" s="594"/>
      <c r="I1" s="594"/>
    </row>
    <row r="2" spans="1:12" ht="15.75">
      <c r="A2" s="595" t="s">
        <v>301</v>
      </c>
      <c r="B2" s="595"/>
      <c r="C2" s="595"/>
      <c r="D2" s="595"/>
      <c r="E2" s="595"/>
      <c r="F2" s="595"/>
      <c r="G2" s="595"/>
      <c r="H2" s="595"/>
      <c r="I2" s="595"/>
    </row>
    <row r="3" spans="1:12" ht="15.75">
      <c r="A3" s="596" t="s">
        <v>549</v>
      </c>
      <c r="B3" s="596"/>
      <c r="C3" s="596"/>
      <c r="D3" s="596"/>
      <c r="E3" s="596"/>
      <c r="F3" s="596"/>
      <c r="G3" s="596"/>
      <c r="H3" s="596"/>
      <c r="I3" s="596"/>
    </row>
    <row r="4" spans="1:12" ht="12" customHeight="1">
      <c r="A4" s="203"/>
      <c r="B4" s="203"/>
      <c r="C4" s="219"/>
      <c r="D4" s="203"/>
      <c r="E4" s="203"/>
      <c r="F4" s="203"/>
      <c r="G4" s="203"/>
      <c r="H4" s="203"/>
      <c r="I4" s="203"/>
    </row>
    <row r="5" spans="1:12">
      <c r="A5" s="593" t="s">
        <v>300</v>
      </c>
      <c r="B5" s="593"/>
      <c r="C5" s="593"/>
      <c r="D5" s="593"/>
      <c r="E5" s="593"/>
      <c r="F5" s="593"/>
      <c r="G5" s="593"/>
      <c r="H5" s="593"/>
      <c r="I5" s="593"/>
    </row>
    <row r="6" spans="1:12" ht="18" customHeight="1">
      <c r="A6" s="593"/>
      <c r="B6" s="593"/>
      <c r="C6" s="593"/>
      <c r="D6" s="593"/>
      <c r="E6" s="593"/>
      <c r="F6" s="593"/>
      <c r="G6" s="593"/>
      <c r="H6" s="593"/>
      <c r="I6" s="593"/>
    </row>
    <row r="7" spans="1:12" ht="15.75">
      <c r="A7" s="203"/>
      <c r="B7" s="203"/>
      <c r="C7" s="219"/>
      <c r="D7" s="203"/>
      <c r="E7" s="203"/>
      <c r="F7" s="203"/>
      <c r="G7" s="203"/>
      <c r="H7" s="203"/>
      <c r="I7" s="203"/>
      <c r="J7" s="212"/>
      <c r="K7" s="212"/>
      <c r="L7" s="212"/>
    </row>
    <row r="8" spans="1:12" ht="15.75" customHeight="1">
      <c r="A8" s="203" t="s">
        <v>299</v>
      </c>
      <c r="B8" s="592" t="s">
        <v>553</v>
      </c>
      <c r="C8" s="592"/>
      <c r="D8" s="592"/>
      <c r="E8" s="592"/>
      <c r="F8" s="592"/>
      <c r="G8" s="592"/>
      <c r="H8" s="592"/>
      <c r="I8" s="592"/>
      <c r="J8" s="204"/>
      <c r="K8" s="204"/>
      <c r="L8" s="204"/>
    </row>
    <row r="9" spans="1:12" ht="15.75">
      <c r="A9" s="203"/>
      <c r="B9" s="592"/>
      <c r="C9" s="592"/>
      <c r="D9" s="592"/>
      <c r="E9" s="592"/>
      <c r="F9" s="592"/>
      <c r="G9" s="592"/>
      <c r="H9" s="592"/>
      <c r="I9" s="592"/>
      <c r="J9" s="204"/>
      <c r="K9" s="204"/>
      <c r="L9" s="204"/>
    </row>
    <row r="10" spans="1:12" ht="15.75">
      <c r="A10" s="203"/>
      <c r="B10" s="592"/>
      <c r="C10" s="592"/>
      <c r="D10" s="592"/>
      <c r="E10" s="592"/>
      <c r="F10" s="592"/>
      <c r="G10" s="592"/>
      <c r="H10" s="592"/>
      <c r="I10" s="592"/>
      <c r="J10" s="204"/>
      <c r="K10" s="204"/>
      <c r="L10" s="204"/>
    </row>
    <row r="11" spans="1:12" ht="15.75">
      <c r="A11" s="203"/>
      <c r="B11" s="201"/>
      <c r="C11" s="219"/>
      <c r="D11" s="203"/>
      <c r="E11" s="203"/>
      <c r="F11" s="203"/>
      <c r="G11" s="203"/>
      <c r="H11" s="203"/>
      <c r="I11" s="203"/>
      <c r="J11" s="204"/>
      <c r="K11" s="204"/>
      <c r="L11" s="204"/>
    </row>
    <row r="12" spans="1:12" ht="15.75">
      <c r="A12" s="203"/>
      <c r="B12" s="203"/>
      <c r="C12" s="219"/>
      <c r="D12" s="201"/>
      <c r="E12" s="220">
        <v>44501</v>
      </c>
      <c r="F12" s="222"/>
      <c r="G12" s="220">
        <v>44531</v>
      </c>
      <c r="H12" s="221"/>
      <c r="I12" s="220">
        <v>44562</v>
      </c>
      <c r="J12" s="204"/>
      <c r="K12" s="204"/>
      <c r="L12" s="204"/>
    </row>
    <row r="13" spans="1:12" ht="15.75">
      <c r="A13" s="203"/>
      <c r="B13" s="201"/>
      <c r="C13" s="219"/>
      <c r="D13" s="201"/>
      <c r="E13" s="217" t="s">
        <v>298</v>
      </c>
      <c r="F13" s="218"/>
      <c r="G13" s="217" t="s">
        <v>298</v>
      </c>
      <c r="H13" s="218"/>
      <c r="I13" s="217" t="s">
        <v>298</v>
      </c>
      <c r="J13" s="204"/>
      <c r="K13" s="204"/>
      <c r="L13" s="204"/>
    </row>
    <row r="14" spans="1:12" ht="15.75">
      <c r="B14" s="212" t="str">
        <f t="shared" ref="B14:B22" si="0">TEXT(C14,"Dddd")</f>
        <v>Monday</v>
      </c>
      <c r="C14" s="216">
        <v>44452</v>
      </c>
      <c r="D14" s="203"/>
      <c r="E14" s="516">
        <v>5.2729999999999997</v>
      </c>
      <c r="F14" s="516"/>
      <c r="G14" s="516">
        <v>5.3659999999999997</v>
      </c>
      <c r="H14" s="516"/>
      <c r="I14" s="516">
        <v>5.43</v>
      </c>
      <c r="J14" s="204"/>
      <c r="K14" s="204"/>
      <c r="L14" s="204"/>
    </row>
    <row r="15" spans="1:12" ht="15.75">
      <c r="A15" s="203"/>
      <c r="B15" s="212" t="str">
        <f t="shared" si="0"/>
        <v>Tuesday</v>
      </c>
      <c r="C15" s="216">
        <v>44453</v>
      </c>
      <c r="D15" s="203"/>
      <c r="E15" s="516">
        <v>5.3049999999999997</v>
      </c>
      <c r="F15" s="516"/>
      <c r="G15" s="516">
        <v>5.3979999999999997</v>
      </c>
      <c r="H15" s="516"/>
      <c r="I15" s="516">
        <v>5.4649999999999999</v>
      </c>
      <c r="J15" s="204"/>
      <c r="K15" s="587"/>
      <c r="L15" s="204"/>
    </row>
    <row r="16" spans="1:12" ht="15.75">
      <c r="A16" s="203"/>
      <c r="B16" s="212" t="str">
        <f t="shared" si="0"/>
        <v>Wednesday</v>
      </c>
      <c r="C16" s="216">
        <v>44454</v>
      </c>
      <c r="D16" s="203"/>
      <c r="E16" s="516">
        <v>5.5069999999999997</v>
      </c>
      <c r="F16" s="516"/>
      <c r="G16" s="516">
        <v>5.6040000000000001</v>
      </c>
      <c r="H16" s="516"/>
      <c r="I16" s="516">
        <v>5.6760000000000002</v>
      </c>
      <c r="J16" s="204"/>
      <c r="K16" s="587"/>
      <c r="L16" s="204"/>
    </row>
    <row r="17" spans="1:14" ht="15.75">
      <c r="A17" s="203"/>
      <c r="B17" s="212" t="str">
        <f t="shared" si="0"/>
        <v>Thursday</v>
      </c>
      <c r="C17" s="216">
        <v>44455</v>
      </c>
      <c r="D17" s="203"/>
      <c r="E17" s="516">
        <v>5.3819999999999997</v>
      </c>
      <c r="F17" s="516"/>
      <c r="G17" s="516">
        <v>5.492</v>
      </c>
      <c r="H17" s="516"/>
      <c r="I17" s="516">
        <v>5.5640000000000001</v>
      </c>
      <c r="J17" s="204"/>
      <c r="K17" s="587"/>
      <c r="L17" s="204"/>
    </row>
    <row r="18" spans="1:14" ht="15.75">
      <c r="A18" s="203"/>
      <c r="B18" s="212" t="str">
        <f t="shared" si="0"/>
        <v>Friday</v>
      </c>
      <c r="C18" s="216">
        <v>44456</v>
      </c>
      <c r="D18" s="203"/>
      <c r="E18" s="516">
        <v>5.1459999999999999</v>
      </c>
      <c r="F18" s="516"/>
      <c r="G18" s="516">
        <v>5.258</v>
      </c>
      <c r="H18" s="516"/>
      <c r="I18" s="516">
        <v>5.3280000000000003</v>
      </c>
      <c r="J18" s="204"/>
      <c r="K18" s="587"/>
      <c r="L18" s="204"/>
    </row>
    <row r="19" spans="1:14" ht="15.75">
      <c r="A19" s="203"/>
      <c r="B19" s="212" t="str">
        <f t="shared" si="0"/>
        <v>Monday</v>
      </c>
      <c r="C19" s="216">
        <v>44459</v>
      </c>
      <c r="D19" s="203"/>
      <c r="E19" s="516">
        <v>5.0220000000000002</v>
      </c>
      <c r="F19" s="516"/>
      <c r="G19" s="516">
        <v>5.1319999999999997</v>
      </c>
      <c r="H19" s="516"/>
      <c r="I19" s="516">
        <v>5.202</v>
      </c>
      <c r="J19" s="204"/>
      <c r="K19" s="587"/>
      <c r="L19" s="204"/>
    </row>
    <row r="20" spans="1:14" ht="15.75">
      <c r="A20" s="203"/>
      <c r="B20" s="212" t="str">
        <f t="shared" si="0"/>
        <v>Tuesday</v>
      </c>
      <c r="C20" s="216">
        <v>44460</v>
      </c>
      <c r="D20" s="203"/>
      <c r="E20" s="516">
        <v>4.8419999999999996</v>
      </c>
      <c r="F20" s="516"/>
      <c r="G20" s="516">
        <v>4.9530000000000003</v>
      </c>
      <c r="H20" s="516"/>
      <c r="I20" s="516">
        <v>5.0229999999999997</v>
      </c>
      <c r="J20" s="204"/>
      <c r="K20" s="587"/>
      <c r="L20" s="204"/>
    </row>
    <row r="21" spans="1:14" ht="15.75">
      <c r="A21" s="203"/>
      <c r="B21" s="212" t="str">
        <f t="shared" si="0"/>
        <v>Wednesday</v>
      </c>
      <c r="C21" s="216">
        <v>44461</v>
      </c>
      <c r="D21" s="203"/>
      <c r="E21" s="516">
        <v>4.8550000000000004</v>
      </c>
      <c r="F21" s="516"/>
      <c r="G21" s="516">
        <v>4.9690000000000003</v>
      </c>
      <c r="H21" s="516"/>
      <c r="I21" s="516">
        <v>5.0419999999999998</v>
      </c>
      <c r="J21" s="204"/>
      <c r="K21" s="587"/>
      <c r="L21" s="204"/>
    </row>
    <row r="22" spans="1:14" ht="15.75">
      <c r="A22" s="203"/>
      <c r="B22" s="212" t="str">
        <f t="shared" si="0"/>
        <v>Thursday</v>
      </c>
      <c r="C22" s="216">
        <v>44462</v>
      </c>
      <c r="D22" s="203"/>
      <c r="E22" s="516">
        <v>5.0430000000000001</v>
      </c>
      <c r="F22" s="516"/>
      <c r="G22" s="516">
        <v>5.157</v>
      </c>
      <c r="H22" s="516"/>
      <c r="I22" s="516">
        <v>5.2320000000000002</v>
      </c>
      <c r="J22" s="204"/>
      <c r="K22" s="587"/>
      <c r="L22" s="204"/>
    </row>
    <row r="23" spans="1:14" ht="15.75">
      <c r="A23" s="203"/>
      <c r="B23" s="212" t="str">
        <f>TEXT(C23,"Dddd")</f>
        <v>Friday</v>
      </c>
      <c r="C23" s="216">
        <v>44463</v>
      </c>
      <c r="D23" s="203"/>
      <c r="E23" s="516">
        <v>5.2</v>
      </c>
      <c r="F23" s="516"/>
      <c r="G23" s="516">
        <v>5.3150000000000004</v>
      </c>
      <c r="H23" s="516"/>
      <c r="I23" s="516">
        <v>5.391</v>
      </c>
      <c r="J23" s="204"/>
      <c r="K23" s="587"/>
      <c r="L23" s="204"/>
    </row>
    <row r="24" spans="1:14" ht="15.75">
      <c r="A24" s="203"/>
      <c r="B24" s="212"/>
      <c r="C24" s="215"/>
      <c r="D24" s="203"/>
      <c r="E24" s="213"/>
      <c r="F24" s="214"/>
      <c r="G24" s="213"/>
      <c r="H24" s="214"/>
      <c r="I24" s="213"/>
      <c r="J24" s="396"/>
      <c r="K24" s="204"/>
      <c r="L24" s="396"/>
      <c r="N24" s="397"/>
    </row>
    <row r="25" spans="1:14" ht="16.5" thickBot="1">
      <c r="A25" s="203"/>
      <c r="B25" s="212" t="s">
        <v>154</v>
      </c>
      <c r="C25" s="211"/>
      <c r="D25" s="210"/>
      <c r="E25" s="208">
        <f>AVERAGEA(E14:E23)</f>
        <v>5.1574999999999998</v>
      </c>
      <c r="F25" s="209"/>
      <c r="G25" s="208">
        <f>AVERAGEA(G14:G23)</f>
        <v>5.2644000000000002</v>
      </c>
      <c r="H25" s="209"/>
      <c r="I25" s="208">
        <f>AVERAGEA(I14:I23)</f>
        <v>5.3353000000000002</v>
      </c>
    </row>
    <row r="26" spans="1:14" ht="16.5" thickTop="1">
      <c r="A26" s="203"/>
      <c r="B26" s="207"/>
      <c r="D26" s="206"/>
      <c r="E26" s="205"/>
      <c r="F26" s="205"/>
      <c r="G26" s="205"/>
      <c r="H26" s="205"/>
      <c r="I26" s="205"/>
    </row>
    <row r="27" spans="1:14" ht="15.75" customHeight="1"/>
    <row r="28" spans="1:14" ht="15.75">
      <c r="A28" s="203" t="s">
        <v>297</v>
      </c>
      <c r="B28" s="591" t="s">
        <v>548</v>
      </c>
      <c r="C28" s="591"/>
      <c r="D28" s="591"/>
      <c r="E28" s="591"/>
      <c r="F28" s="591"/>
      <c r="G28" s="591"/>
      <c r="H28" s="591"/>
      <c r="I28" s="591"/>
    </row>
    <row r="29" spans="1:14" ht="15.75">
      <c r="A29" s="203"/>
      <c r="B29" s="591"/>
      <c r="C29" s="591"/>
      <c r="D29" s="591"/>
      <c r="E29" s="591"/>
      <c r="F29" s="591"/>
      <c r="G29" s="591"/>
      <c r="H29" s="591"/>
      <c r="I29" s="591"/>
    </row>
    <row r="30" spans="1:14" ht="18.75" customHeight="1">
      <c r="A30" s="201"/>
      <c r="B30" s="591"/>
      <c r="C30" s="591"/>
      <c r="D30" s="591"/>
      <c r="E30" s="591"/>
      <c r="F30" s="591"/>
      <c r="G30" s="591"/>
      <c r="H30" s="591"/>
      <c r="I30" s="591"/>
    </row>
    <row r="31" spans="1:14" ht="10.5" customHeight="1">
      <c r="A31" s="201"/>
      <c r="B31" s="202"/>
      <c r="C31" s="200"/>
      <c r="D31" s="199"/>
      <c r="E31" s="199"/>
      <c r="F31" s="199"/>
      <c r="G31" s="199"/>
      <c r="H31" s="199"/>
      <c r="I31" s="199"/>
    </row>
    <row r="32" spans="1:14" ht="20.25" customHeight="1">
      <c r="A32" s="201"/>
      <c r="B32" s="590" t="s">
        <v>296</v>
      </c>
      <c r="C32" s="590"/>
      <c r="D32" s="590"/>
      <c r="E32" s="590"/>
      <c r="F32" s="590"/>
      <c r="G32" s="590"/>
      <c r="H32" s="590"/>
      <c r="I32" s="590"/>
    </row>
    <row r="33" spans="1:9">
      <c r="A33" s="201"/>
      <c r="B33" s="590"/>
      <c r="C33" s="590"/>
      <c r="D33" s="590"/>
      <c r="E33" s="590"/>
      <c r="F33" s="590"/>
      <c r="G33" s="590"/>
      <c r="H33" s="590"/>
      <c r="I33" s="590"/>
    </row>
    <row r="45" spans="1:9" ht="15.75">
      <c r="B45" s="198"/>
    </row>
    <row r="46" spans="1:9" ht="15.75">
      <c r="B46" s="198"/>
    </row>
    <row r="47" spans="1:9" ht="15.75">
      <c r="B47" s="198"/>
    </row>
  </sheetData>
  <mergeCells count="7">
    <mergeCell ref="B32:I33"/>
    <mergeCell ref="B28:I30"/>
    <mergeCell ref="B8:I10"/>
    <mergeCell ref="A5:I6"/>
    <mergeCell ref="A1:I1"/>
    <mergeCell ref="A2:I2"/>
    <mergeCell ref="A3:I3"/>
  </mergeCells>
  <printOptions horizontalCentered="1"/>
  <pageMargins left="0.36" right="0.45" top="0.75" bottom="0.36" header="0.48" footer="0.17"/>
  <pageSetup orientation="landscape" r:id="rId1"/>
  <headerFooter alignWithMargins="0">
    <oddHeader>&amp;RExhibit C
Page  1 of 2</oddHead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>
    <tabColor rgb="FF92D050"/>
  </sheetPr>
  <dimension ref="A1:P24"/>
  <sheetViews>
    <sheetView view="pageBreakPreview" zoomScale="80" zoomScaleNormal="85" zoomScaleSheetLayoutView="80" workbookViewId="0">
      <selection activeCell="P18" sqref="P18"/>
    </sheetView>
  </sheetViews>
  <sheetFormatPr defaultColWidth="9.140625" defaultRowHeight="12.75"/>
  <cols>
    <col min="1" max="1" width="18.7109375" style="15" bestFit="1" customWidth="1"/>
    <col min="2" max="2" width="12" style="15" bestFit="1" customWidth="1"/>
    <col min="3" max="3" width="15" style="15" customWidth="1"/>
    <col min="4" max="4" width="13.85546875" style="15" customWidth="1"/>
    <col min="5" max="5" width="2.7109375" style="15" customWidth="1"/>
    <col min="6" max="6" width="12" style="15" bestFit="1" customWidth="1"/>
    <col min="7" max="7" width="8.7109375" style="15" customWidth="1"/>
    <col min="8" max="8" width="13.42578125" style="15" customWidth="1"/>
    <col min="9" max="9" width="2.7109375" style="15" customWidth="1"/>
    <col min="10" max="10" width="12" style="15" bestFit="1" customWidth="1"/>
    <col min="11" max="11" width="12.28515625" style="15" bestFit="1" customWidth="1"/>
    <col min="12" max="12" width="13.42578125" style="15" bestFit="1" customWidth="1"/>
    <col min="13" max="13" width="9.85546875" style="15" customWidth="1"/>
    <col min="14" max="14" width="12.85546875" style="15" bestFit="1" customWidth="1"/>
    <col min="15" max="15" width="8.5703125" style="15" bestFit="1" customWidth="1"/>
    <col min="16" max="16" width="14.85546875" style="15" customWidth="1"/>
    <col min="17" max="16384" width="9.140625" style="15"/>
  </cols>
  <sheetData>
    <row r="1" spans="1:16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5" t="s">
        <v>295</v>
      </c>
    </row>
    <row r="2" spans="1:16">
      <c r="P2" s="15" t="s">
        <v>36</v>
      </c>
    </row>
    <row r="3" spans="1:16">
      <c r="A3" s="597" t="s">
        <v>32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>
      <c r="A4" s="597" t="s">
        <v>294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</row>
    <row r="5" spans="1:16">
      <c r="A5" s="597" t="s">
        <v>549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</row>
    <row r="6" spans="1:16">
      <c r="A6" s="193"/>
    </row>
    <row r="8" spans="1:16">
      <c r="B8" s="599">
        <v>44501</v>
      </c>
      <c r="C8" s="599"/>
      <c r="D8" s="599"/>
      <c r="E8" s="192"/>
      <c r="F8" s="599">
        <v>44531</v>
      </c>
      <c r="G8" s="599"/>
      <c r="H8" s="599"/>
      <c r="I8" s="192"/>
      <c r="J8" s="599">
        <v>44562</v>
      </c>
      <c r="K8" s="599"/>
      <c r="L8" s="599"/>
      <c r="N8" s="600" t="s">
        <v>114</v>
      </c>
      <c r="O8" s="600"/>
      <c r="P8" s="600"/>
    </row>
    <row r="9" spans="1:16">
      <c r="B9" s="191" t="s">
        <v>240</v>
      </c>
      <c r="C9" s="191" t="s">
        <v>115</v>
      </c>
      <c r="D9" s="191" t="s">
        <v>293</v>
      </c>
      <c r="F9" s="191" t="s">
        <v>240</v>
      </c>
      <c r="G9" s="191" t="s">
        <v>115</v>
      </c>
      <c r="H9" s="191" t="s">
        <v>293</v>
      </c>
      <c r="J9" s="191" t="s">
        <v>240</v>
      </c>
      <c r="K9" s="191" t="s">
        <v>115</v>
      </c>
      <c r="L9" s="191" t="s">
        <v>293</v>
      </c>
      <c r="N9" s="191" t="s">
        <v>240</v>
      </c>
      <c r="O9" s="191" t="s">
        <v>115</v>
      </c>
      <c r="P9" s="191" t="s">
        <v>293</v>
      </c>
    </row>
    <row r="10" spans="1:16" ht="15">
      <c r="A10" s="15" t="s">
        <v>157</v>
      </c>
      <c r="B10" s="184"/>
      <c r="C10" s="185"/>
      <c r="D10" s="185"/>
      <c r="E10" s="185"/>
      <c r="F10" s="184"/>
      <c r="G10" s="185"/>
      <c r="H10" s="185"/>
      <c r="I10" s="185"/>
      <c r="J10" s="184"/>
      <c r="K10" s="185"/>
      <c r="L10" s="185"/>
      <c r="N10" s="187"/>
      <c r="O10" s="185"/>
      <c r="P10" s="185"/>
    </row>
    <row r="11" spans="1:16" ht="15">
      <c r="A11" s="15" t="s">
        <v>292</v>
      </c>
      <c r="B11" s="184"/>
      <c r="C11" s="185"/>
      <c r="D11" s="185"/>
      <c r="E11" s="185"/>
      <c r="F11" s="184"/>
      <c r="G11" s="185"/>
      <c r="H11" s="185"/>
      <c r="I11" s="185"/>
      <c r="J11" s="184"/>
      <c r="K11" s="185"/>
      <c r="L11" s="185"/>
      <c r="N11" s="187"/>
      <c r="O11" s="185"/>
      <c r="P11" s="185"/>
    </row>
    <row r="12" spans="1:16" ht="15">
      <c r="A12" s="15" t="s">
        <v>145</v>
      </c>
      <c r="B12" s="184"/>
      <c r="C12" s="185"/>
      <c r="D12" s="185"/>
      <c r="E12" s="185"/>
      <c r="F12" s="184"/>
      <c r="G12" s="185"/>
      <c r="H12" s="185"/>
      <c r="I12" s="185"/>
      <c r="J12" s="184"/>
      <c r="K12" s="185"/>
      <c r="L12" s="185"/>
      <c r="N12" s="187"/>
      <c r="O12" s="185"/>
      <c r="P12" s="185"/>
    </row>
    <row r="13" spans="1:16" ht="15">
      <c r="A13" s="15" t="s">
        <v>291</v>
      </c>
      <c r="B13" s="184"/>
      <c r="C13" s="185"/>
      <c r="D13" s="185"/>
      <c r="E13" s="185"/>
      <c r="F13" s="184"/>
      <c r="G13" s="185"/>
      <c r="H13" s="185"/>
      <c r="I13" s="185"/>
      <c r="J13" s="184"/>
      <c r="K13" s="185"/>
      <c r="L13" s="185"/>
      <c r="N13" s="187"/>
      <c r="O13" s="185"/>
      <c r="P13" s="185"/>
    </row>
    <row r="14" spans="1:16" ht="15">
      <c r="A14" s="15" t="s">
        <v>290</v>
      </c>
      <c r="B14" s="184"/>
      <c r="C14" s="185"/>
      <c r="D14" s="185"/>
      <c r="E14" s="185"/>
      <c r="F14" s="184"/>
      <c r="G14" s="185"/>
      <c r="H14" s="185"/>
      <c r="I14" s="185"/>
      <c r="J14" s="184"/>
      <c r="K14" s="185"/>
      <c r="L14" s="185"/>
      <c r="N14" s="187"/>
      <c r="O14" s="185"/>
      <c r="P14" s="185"/>
    </row>
    <row r="15" spans="1:16" ht="15">
      <c r="A15" s="15" t="s">
        <v>289</v>
      </c>
      <c r="B15" s="184"/>
      <c r="C15" s="185"/>
      <c r="D15" s="185"/>
      <c r="E15" s="185"/>
      <c r="F15" s="184"/>
      <c r="G15" s="185"/>
      <c r="H15" s="185"/>
      <c r="I15" s="185"/>
      <c r="J15" s="184"/>
      <c r="K15" s="185"/>
      <c r="L15" s="185"/>
      <c r="N15" s="187"/>
      <c r="O15" s="185"/>
      <c r="P15" s="185"/>
    </row>
    <row r="16" spans="1:16" ht="16.5">
      <c r="A16" s="15" t="s">
        <v>247</v>
      </c>
      <c r="B16" s="190"/>
      <c r="C16" s="185"/>
      <c r="D16" s="185"/>
      <c r="E16" s="185"/>
      <c r="F16" s="190"/>
      <c r="G16" s="185"/>
      <c r="H16" s="185"/>
      <c r="I16" s="185"/>
      <c r="J16" s="190"/>
      <c r="K16" s="185"/>
      <c r="L16" s="185"/>
      <c r="N16" s="189"/>
      <c r="O16" s="185"/>
      <c r="P16" s="185"/>
    </row>
    <row r="17" spans="1:16" ht="15"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N17" s="185"/>
      <c r="O17" s="185"/>
      <c r="P17" s="185"/>
    </row>
    <row r="18" spans="1:16" ht="15"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N18" s="185"/>
      <c r="O18" s="185"/>
      <c r="P18" s="185"/>
    </row>
    <row r="19" spans="1:16" ht="15">
      <c r="B19" s="184"/>
      <c r="C19" s="178"/>
      <c r="D19" s="188"/>
      <c r="E19" s="185"/>
      <c r="F19" s="184"/>
      <c r="G19" s="178"/>
      <c r="H19" s="188"/>
      <c r="I19" s="185"/>
      <c r="J19" s="184"/>
      <c r="K19" s="178"/>
      <c r="L19" s="188"/>
      <c r="N19" s="187"/>
      <c r="O19" s="178"/>
      <c r="P19" s="183"/>
    </row>
    <row r="20" spans="1:16" ht="15.75">
      <c r="B20" s="184"/>
      <c r="C20" s="180"/>
      <c r="D20" s="186" t="s">
        <v>288</v>
      </c>
      <c r="E20" s="185"/>
      <c r="F20" s="184"/>
      <c r="G20" s="180"/>
      <c r="H20" s="182"/>
      <c r="I20" s="185"/>
      <c r="J20" s="184"/>
      <c r="K20" s="180"/>
      <c r="L20" s="182"/>
      <c r="N20" s="184"/>
      <c r="O20" s="180"/>
      <c r="P20" s="183"/>
    </row>
    <row r="21" spans="1:16" ht="15" hidden="1">
      <c r="A21" s="15" t="s">
        <v>287</v>
      </c>
      <c r="B21" s="176"/>
      <c r="C21" s="180"/>
      <c r="D21" s="182"/>
      <c r="F21" s="176"/>
      <c r="G21" s="180"/>
      <c r="H21" s="182"/>
      <c r="J21" s="176"/>
      <c r="K21" s="180"/>
      <c r="L21" s="182"/>
      <c r="N21" s="176"/>
      <c r="O21" s="178"/>
      <c r="P21" s="181"/>
    </row>
    <row r="22" spans="1:16" ht="15" hidden="1">
      <c r="A22" s="15" t="s">
        <v>286</v>
      </c>
      <c r="B22" s="179"/>
      <c r="C22" s="180"/>
      <c r="D22" s="177"/>
      <c r="F22" s="179"/>
      <c r="G22" s="180"/>
      <c r="H22" s="177"/>
      <c r="J22" s="179"/>
      <c r="K22" s="180"/>
      <c r="L22" s="177"/>
      <c r="N22" s="179"/>
      <c r="O22" s="178"/>
      <c r="P22" s="177"/>
    </row>
    <row r="23" spans="1:16">
      <c r="B23" s="176"/>
      <c r="D23" s="175"/>
      <c r="F23" s="176"/>
      <c r="H23" s="175"/>
      <c r="J23" s="176"/>
      <c r="L23" s="175"/>
      <c r="N23" s="176"/>
      <c r="P23" s="175"/>
    </row>
    <row r="24" spans="1:16" ht="15">
      <c r="A24" s="15" t="s">
        <v>285</v>
      </c>
      <c r="C24" s="174"/>
      <c r="G24" s="174"/>
      <c r="K24" s="174"/>
      <c r="O24" s="174"/>
    </row>
  </sheetData>
  <mergeCells count="7">
    <mergeCell ref="A3:P3"/>
    <mergeCell ref="A4:P4"/>
    <mergeCell ref="A5:P5"/>
    <mergeCell ref="B8:D8"/>
    <mergeCell ref="F8:H8"/>
    <mergeCell ref="N8:P8"/>
    <mergeCell ref="J8:L8"/>
  </mergeCells>
  <printOptions horizontalCentered="1"/>
  <pageMargins left="0.23" right="0.26" top="0.71" bottom="0.68" header="0.5" footer="0.35"/>
  <pageSetup scale="70" orientation="landscape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Sheet20">
    <pageSetUpPr fitToPage="1"/>
  </sheetPr>
  <dimension ref="A1:Q121"/>
  <sheetViews>
    <sheetView showGridLines="0" view="pageBreakPreview" zoomScale="85" zoomScaleNormal="80" zoomScaleSheetLayoutView="85" workbookViewId="0">
      <selection activeCell="F2" sqref="F2"/>
    </sheetView>
  </sheetViews>
  <sheetFormatPr defaultColWidth="9.140625" defaultRowHeight="14.25"/>
  <cols>
    <col min="1" max="1" width="11.140625" style="223" customWidth="1"/>
    <col min="2" max="2" width="16.5703125" style="223" customWidth="1"/>
    <col min="3" max="3" width="17.5703125" style="223" bestFit="1" customWidth="1"/>
    <col min="4" max="4" width="17.5703125" style="223" customWidth="1"/>
    <col min="5" max="5" width="17.42578125" style="223" bestFit="1" customWidth="1"/>
    <col min="6" max="6" width="21.5703125" style="223" customWidth="1"/>
    <col min="7" max="7" width="17.7109375" style="223" customWidth="1"/>
    <col min="8" max="8" width="4.85546875" style="223" customWidth="1"/>
    <col min="9" max="9" width="18.28515625" style="223" bestFit="1" customWidth="1"/>
    <col min="10" max="10" width="23.28515625" style="223" bestFit="1" customWidth="1"/>
    <col min="11" max="11" width="21.140625" style="223" customWidth="1"/>
    <col min="12" max="12" width="17" style="223" customWidth="1"/>
    <col min="13" max="13" width="9.85546875" style="223" customWidth="1"/>
    <col min="14" max="16384" width="9.140625" style="223"/>
  </cols>
  <sheetData>
    <row r="1" spans="1:17" ht="15">
      <c r="A1" s="263" t="s">
        <v>32</v>
      </c>
      <c r="B1" s="260"/>
      <c r="C1" s="260"/>
      <c r="D1" s="260"/>
      <c r="E1" s="260"/>
      <c r="F1" s="260"/>
      <c r="G1" s="260"/>
      <c r="H1" s="260"/>
      <c r="I1" s="228" t="s">
        <v>327</v>
      </c>
      <c r="J1" s="228"/>
      <c r="K1" s="228"/>
    </row>
    <row r="2" spans="1:17">
      <c r="A2" s="602" t="s">
        <v>326</v>
      </c>
      <c r="B2" s="602"/>
      <c r="C2" s="602"/>
      <c r="D2" s="602"/>
      <c r="E2" s="260"/>
      <c r="F2" s="260"/>
      <c r="G2" s="260"/>
      <c r="H2" s="260"/>
      <c r="I2" s="228" t="s">
        <v>325</v>
      </c>
      <c r="J2" s="228"/>
      <c r="K2" s="228"/>
    </row>
    <row r="3" spans="1:17">
      <c r="A3" s="601">
        <v>44378</v>
      </c>
      <c r="B3" s="601"/>
      <c r="C3" s="601"/>
      <c r="D3" s="601"/>
      <c r="E3" s="542"/>
      <c r="F3" s="262"/>
      <c r="G3" s="260"/>
      <c r="H3" s="260"/>
      <c r="I3" s="228"/>
      <c r="J3" s="228"/>
      <c r="K3" s="228"/>
    </row>
    <row r="4" spans="1:17">
      <c r="A4" s="603" t="s">
        <v>547</v>
      </c>
      <c r="B4" s="603"/>
      <c r="C4" s="603"/>
      <c r="D4" s="603"/>
      <c r="E4" s="260"/>
      <c r="F4" s="260"/>
      <c r="G4" s="260"/>
      <c r="H4" s="260"/>
      <c r="I4" s="228"/>
      <c r="J4" s="228"/>
      <c r="K4" s="228"/>
    </row>
    <row r="5" spans="1:17">
      <c r="A5" s="260"/>
      <c r="B5" s="260"/>
      <c r="C5" s="260"/>
      <c r="D5" s="261"/>
      <c r="E5" s="260"/>
      <c r="F5" s="260"/>
      <c r="G5" s="260"/>
      <c r="H5" s="260"/>
      <c r="I5" s="228"/>
      <c r="J5" s="228"/>
      <c r="K5" s="228"/>
    </row>
    <row r="6" spans="1:17">
      <c r="D6" s="241"/>
    </row>
    <row r="7" spans="1:17" ht="14.25" customHeight="1">
      <c r="A7" s="228"/>
      <c r="B7" s="224" t="s">
        <v>27</v>
      </c>
      <c r="C7" s="224" t="s">
        <v>26</v>
      </c>
      <c r="D7" s="224" t="s">
        <v>25</v>
      </c>
      <c r="E7" s="224" t="s">
        <v>121</v>
      </c>
      <c r="F7" s="224" t="s">
        <v>120</v>
      </c>
      <c r="G7" s="224" t="s">
        <v>204</v>
      </c>
      <c r="H7" s="224"/>
      <c r="I7" s="224" t="s">
        <v>324</v>
      </c>
      <c r="J7" s="228"/>
      <c r="K7" s="228"/>
    </row>
    <row r="8" spans="1:17" ht="14.25" customHeight="1">
      <c r="A8" s="228"/>
      <c r="B8" s="228"/>
      <c r="C8" s="228"/>
      <c r="D8" s="228"/>
      <c r="E8" s="224" t="s">
        <v>323</v>
      </c>
      <c r="F8" s="224" t="s">
        <v>322</v>
      </c>
      <c r="G8" s="228"/>
      <c r="H8" s="228"/>
      <c r="I8" s="228"/>
      <c r="J8" s="228"/>
      <c r="K8" s="228"/>
    </row>
    <row r="9" spans="1:17" ht="14.25" customHeight="1">
      <c r="A9" s="224" t="s">
        <v>24</v>
      </c>
      <c r="B9" s="228"/>
      <c r="C9" s="224" t="s">
        <v>321</v>
      </c>
      <c r="D9" s="224" t="s">
        <v>320</v>
      </c>
      <c r="E9" s="224" t="s">
        <v>319</v>
      </c>
      <c r="F9" s="224" t="s">
        <v>318</v>
      </c>
      <c r="G9" s="228"/>
      <c r="H9" s="228"/>
      <c r="I9" s="228"/>
      <c r="J9" s="228"/>
      <c r="K9" s="228"/>
    </row>
    <row r="10" spans="1:17" ht="14.25" customHeight="1">
      <c r="A10" s="224" t="s">
        <v>23</v>
      </c>
      <c r="B10" s="224" t="s">
        <v>40</v>
      </c>
      <c r="C10" s="224" t="s">
        <v>317</v>
      </c>
      <c r="D10" s="224" t="s">
        <v>316</v>
      </c>
      <c r="E10" s="224" t="s">
        <v>316</v>
      </c>
      <c r="F10" s="224" t="s">
        <v>315</v>
      </c>
      <c r="G10" s="249" t="s">
        <v>314</v>
      </c>
      <c r="H10" s="224"/>
      <c r="I10" s="224" t="s">
        <v>114</v>
      </c>
      <c r="J10" s="228"/>
      <c r="K10" s="246"/>
    </row>
    <row r="11" spans="1:17" ht="14.25" customHeight="1">
      <c r="A11" s="22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41"/>
    </row>
    <row r="12" spans="1:17" ht="14.25" customHeight="1">
      <c r="A12" s="224" t="s">
        <v>202</v>
      </c>
      <c r="B12" s="257">
        <v>44317</v>
      </c>
      <c r="C12" s="235">
        <f>D.2!D33</f>
        <v>618952.16999999993</v>
      </c>
      <c r="D12" s="248">
        <f>D.3!D36</f>
        <v>4364063.4399999967</v>
      </c>
      <c r="E12" s="248">
        <f>D.4!L13</f>
        <v>3359104.5500000007</v>
      </c>
      <c r="F12" s="248">
        <f>D12-E12</f>
        <v>1004958.8899999959</v>
      </c>
      <c r="G12" s="496">
        <v>0</v>
      </c>
      <c r="H12" s="256"/>
      <c r="I12" s="248">
        <f>F12+G12</f>
        <v>1004958.8899999959</v>
      </c>
      <c r="J12" s="228"/>
      <c r="K12" s="253"/>
      <c r="L12" s="255"/>
      <c r="M12" s="246"/>
    </row>
    <row r="13" spans="1:17" ht="14.25" customHeight="1">
      <c r="A13" s="224" t="s">
        <v>37</v>
      </c>
      <c r="B13" s="228"/>
      <c r="C13" s="235"/>
      <c r="D13" s="248"/>
      <c r="E13" s="248"/>
      <c r="F13" s="248"/>
      <c r="G13" s="496"/>
      <c r="H13" s="259"/>
      <c r="I13" s="248"/>
      <c r="J13" s="228"/>
      <c r="K13" s="228"/>
    </row>
    <row r="14" spans="1:17" ht="14.25" customHeight="1">
      <c r="A14" s="224" t="s">
        <v>200</v>
      </c>
      <c r="B14" s="257">
        <v>44348</v>
      </c>
      <c r="C14" s="235">
        <f>D.2!F$33</f>
        <v>348755.11</v>
      </c>
      <c r="D14" s="248">
        <f>D.3!F36</f>
        <v>3247843.339999998</v>
      </c>
      <c r="E14" s="248">
        <f>D.4!L20</f>
        <v>2187465.3699999996</v>
      </c>
      <c r="F14" s="248">
        <f>D14-E14</f>
        <v>1060377.9699999983</v>
      </c>
      <c r="G14" s="496">
        <v>0</v>
      </c>
      <c r="H14" s="256"/>
      <c r="I14" s="248">
        <f>F14+G14</f>
        <v>1060377.9699999983</v>
      </c>
      <c r="J14" s="228"/>
      <c r="K14" s="253"/>
      <c r="L14" s="255"/>
    </row>
    <row r="15" spans="1:17" ht="14.25" customHeight="1">
      <c r="A15" s="224" t="s">
        <v>199</v>
      </c>
      <c r="B15" s="228"/>
      <c r="C15" s="235"/>
      <c r="D15" s="248"/>
      <c r="E15" s="248"/>
      <c r="F15" s="248"/>
      <c r="G15" s="496"/>
      <c r="H15" s="258"/>
      <c r="I15" s="248"/>
      <c r="J15" s="228"/>
      <c r="K15" s="246"/>
      <c r="Q15" s="585"/>
    </row>
    <row r="16" spans="1:17" ht="14.25" customHeight="1">
      <c r="A16" s="224" t="s">
        <v>198</v>
      </c>
      <c r="B16" s="257">
        <v>44378</v>
      </c>
      <c r="C16" s="235">
        <f>D.2!H33</f>
        <v>351424.5</v>
      </c>
      <c r="D16" s="561">
        <f>+D.3!H36</f>
        <v>2539484.0600000061</v>
      </c>
      <c r="E16" s="560">
        <f>D.4!L27</f>
        <v>1717859.0999999999</v>
      </c>
      <c r="F16" s="561">
        <f>D16-E16</f>
        <v>821624.96000000625</v>
      </c>
      <c r="G16" s="562">
        <v>0</v>
      </c>
      <c r="H16" s="256"/>
      <c r="I16" s="561">
        <f>F16+G16</f>
        <v>821624.96000000625</v>
      </c>
      <c r="J16" s="228"/>
      <c r="K16" s="253"/>
      <c r="L16" s="255"/>
      <c r="M16" s="241"/>
      <c r="Q16" s="585"/>
    </row>
    <row r="17" spans="1:17" ht="14.25" customHeight="1">
      <c r="A17" s="224" t="s">
        <v>197</v>
      </c>
      <c r="B17" s="254"/>
      <c r="C17" s="235"/>
      <c r="D17" s="312" t="s">
        <v>313</v>
      </c>
      <c r="E17" s="312" t="s">
        <v>313</v>
      </c>
      <c r="F17" s="312" t="s">
        <v>313</v>
      </c>
      <c r="G17" s="563"/>
      <c r="H17" s="563"/>
      <c r="I17" s="312" t="s">
        <v>312</v>
      </c>
      <c r="J17" s="228"/>
      <c r="K17" s="253"/>
      <c r="Q17" s="585"/>
    </row>
    <row r="18" spans="1:17" ht="14.25" customHeight="1">
      <c r="A18" s="224" t="s">
        <v>196</v>
      </c>
      <c r="B18" s="228"/>
      <c r="C18" s="228"/>
      <c r="D18" s="246"/>
      <c r="E18" s="246"/>
      <c r="F18" s="246"/>
      <c r="G18" s="312"/>
      <c r="H18" s="246"/>
      <c r="I18" s="246"/>
      <c r="J18" s="228"/>
      <c r="K18" s="228"/>
      <c r="Q18" s="585"/>
    </row>
    <row r="19" spans="1:17" ht="14.25" customHeight="1">
      <c r="A19" s="224" t="s">
        <v>194</v>
      </c>
      <c r="B19" s="228" t="s">
        <v>311</v>
      </c>
      <c r="C19" s="228"/>
      <c r="D19" s="252">
        <f>SUM(D12:D17)</f>
        <v>10151390.84</v>
      </c>
      <c r="E19" s="252">
        <f>SUM(E12:E17)</f>
        <v>7264429.0199999996</v>
      </c>
      <c r="F19" s="252">
        <f>SUM(F12:F17)</f>
        <v>2886961.8200000003</v>
      </c>
      <c r="G19" s="252">
        <f>SUM(G12:G17)</f>
        <v>0</v>
      </c>
      <c r="H19" s="252"/>
      <c r="I19" s="252">
        <f>SUM(I12:I17)</f>
        <v>2886961.8200000003</v>
      </c>
      <c r="J19" s="228"/>
      <c r="K19" s="228"/>
      <c r="M19" s="241"/>
      <c r="Q19" s="585"/>
    </row>
    <row r="20" spans="1:17" ht="14.25" customHeight="1">
      <c r="A20" s="224" t="s">
        <v>192</v>
      </c>
      <c r="Q20" s="585"/>
    </row>
    <row r="21" spans="1:17" ht="14.25" customHeight="1">
      <c r="A21" s="224" t="s">
        <v>190</v>
      </c>
      <c r="B21" s="223" t="s">
        <v>310</v>
      </c>
      <c r="D21" s="251">
        <v>377954.08525720017</v>
      </c>
      <c r="K21" s="228"/>
      <c r="Q21" s="585"/>
    </row>
    <row r="22" spans="1:17" ht="14.25" customHeight="1">
      <c r="A22" s="224" t="s">
        <v>188</v>
      </c>
      <c r="B22" s="228"/>
      <c r="C22" s="228"/>
      <c r="D22" s="228"/>
      <c r="E22" s="235"/>
      <c r="F22" s="235"/>
      <c r="G22" s="235"/>
      <c r="H22" s="235"/>
      <c r="I22" s="235"/>
      <c r="J22" s="228"/>
      <c r="K22" s="228"/>
      <c r="Q22" s="585"/>
    </row>
    <row r="23" spans="1:17" ht="14.25" customHeight="1">
      <c r="A23" s="224" t="s">
        <v>187</v>
      </c>
      <c r="B23" s="243" t="s">
        <v>307</v>
      </c>
      <c r="C23" s="228"/>
      <c r="D23" s="228"/>
      <c r="E23" s="235"/>
      <c r="F23" s="235"/>
      <c r="G23" s="235"/>
      <c r="H23" s="235"/>
      <c r="I23" s="235"/>
      <c r="J23" s="250"/>
      <c r="Q23" s="585"/>
    </row>
    <row r="24" spans="1:17" ht="14.25" customHeight="1">
      <c r="A24" s="224" t="s">
        <v>186</v>
      </c>
      <c r="B24" s="293" t="e">
        <f>CONCATENATE("(Over)/Under Recovered Gas Cost through ",TEXT(#REF!,"MMMM YYYY")," (",TEXT(#REF!,"MMMM YYYY")," GL)")</f>
        <v>#REF!</v>
      </c>
      <c r="C24" s="228"/>
      <c r="D24" s="228"/>
      <c r="E24" s="228"/>
      <c r="F24" s="228"/>
      <c r="G24" s="497">
        <v>-6647990.465100009</v>
      </c>
      <c r="H24" s="228"/>
      <c r="J24" s="241"/>
      <c r="K24" s="249"/>
    </row>
    <row r="25" spans="1:17" ht="14.25" customHeight="1">
      <c r="A25" s="224" t="s">
        <v>184</v>
      </c>
      <c r="B25" s="228" t="e">
        <f>CONCATENATE("Total Gas Cost Under/(Over) Recovery for the three months ended ",TEXT(CF_Month_3,"mmmm yyyy"))</f>
        <v>#REF!</v>
      </c>
      <c r="C25" s="228"/>
      <c r="D25" s="228"/>
      <c r="E25" s="228"/>
      <c r="F25" s="228"/>
      <c r="G25" s="302">
        <f>+I19</f>
        <v>2886961.8200000003</v>
      </c>
      <c r="H25" s="228"/>
      <c r="J25" s="228"/>
      <c r="K25" s="246"/>
    </row>
    <row r="26" spans="1:17" ht="14.25" customHeight="1">
      <c r="A26" s="224" t="s">
        <v>182</v>
      </c>
      <c r="B26" s="228" t="s">
        <v>309</v>
      </c>
      <c r="C26" s="228"/>
      <c r="D26" s="228"/>
      <c r="E26" s="235"/>
      <c r="F26" s="235"/>
      <c r="G26" s="464">
        <f>-D.4!F30</f>
        <v>192356.93000000002</v>
      </c>
      <c r="H26" s="235"/>
      <c r="I26" s="237"/>
      <c r="J26" s="248"/>
    </row>
    <row r="27" spans="1:17" ht="14.25" customHeight="1">
      <c r="A27" s="224" t="s">
        <v>180</v>
      </c>
      <c r="B27" s="228" t="s">
        <v>543</v>
      </c>
      <c r="C27" s="228"/>
      <c r="D27" s="228"/>
      <c r="E27" s="235"/>
      <c r="F27" s="235"/>
      <c r="G27" s="497"/>
      <c r="H27" s="235"/>
      <c r="I27" s="237"/>
      <c r="J27" s="248"/>
    </row>
    <row r="28" spans="1:17" ht="14.25" customHeight="1">
      <c r="A28" s="224" t="s">
        <v>178</v>
      </c>
      <c r="B28" s="508" t="str">
        <f>"Prior Net Uncollectable Gas Cost as of "&amp;TEXT(EDATE(D.6!B19,-12),"MMMM, YYYY")</f>
        <v>Prior Net Uncollectable Gas Cost as of November, 2019</v>
      </c>
      <c r="C28" s="272"/>
      <c r="D28" s="272"/>
      <c r="E28" s="301"/>
      <c r="F28" s="301"/>
      <c r="G28" s="509"/>
      <c r="H28" s="301"/>
      <c r="J28" s="248"/>
    </row>
    <row r="29" spans="1:17" ht="14.25" customHeight="1">
      <c r="A29" s="224" t="s">
        <v>176</v>
      </c>
      <c r="B29" s="228" t="e">
        <f>CONCATENATE("(Over)/Under Recovered Gas Cost through ",TEXT(CF_Month_3,"MMMM YYYY")," (",TEXT(Month3,"MMMM YYYY")," GL) (a)")</f>
        <v>#REF!</v>
      </c>
      <c r="C29" s="228"/>
      <c r="D29" s="228"/>
      <c r="E29" s="235"/>
      <c r="F29" s="235"/>
      <c r="G29" s="236">
        <f>SUM(G24:G28)</f>
        <v>-3568671.7151000085</v>
      </c>
      <c r="H29" s="235"/>
      <c r="I29" s="231"/>
      <c r="J29" s="241"/>
    </row>
    <row r="30" spans="1:17" ht="14.25" customHeight="1">
      <c r="A30" s="224" t="s">
        <v>173</v>
      </c>
      <c r="B30" s="228" t="s">
        <v>305</v>
      </c>
      <c r="C30" s="228"/>
      <c r="D30" s="235"/>
      <c r="E30" s="228"/>
      <c r="F30" s="228"/>
      <c r="G30" s="301">
        <f>B.6!$E$26+B.6!$E$30</f>
        <v>16167382.638659999</v>
      </c>
      <c r="H30" s="235" t="s">
        <v>308</v>
      </c>
      <c r="J30" s="246"/>
      <c r="K30" s="244"/>
    </row>
    <row r="31" spans="1:17" ht="14.25" customHeight="1">
      <c r="A31" s="224" t="s">
        <v>172</v>
      </c>
      <c r="B31" s="228"/>
      <c r="C31" s="228"/>
      <c r="D31" s="235"/>
      <c r="E31" s="228"/>
      <c r="F31" s="228"/>
      <c r="G31" s="301"/>
      <c r="K31" s="244"/>
      <c r="M31" s="241"/>
    </row>
    <row r="32" spans="1:17" ht="14.25" customHeight="1">
      <c r="A32" s="224" t="s">
        <v>171</v>
      </c>
      <c r="B32" s="223" t="s">
        <v>307</v>
      </c>
      <c r="G32" s="465">
        <f>ROUND(G29/G30,4)</f>
        <v>-0.22070000000000001</v>
      </c>
      <c r="H32" s="223" t="s">
        <v>303</v>
      </c>
      <c r="K32" s="231"/>
    </row>
    <row r="33" spans="1:11" ht="14.25" customHeight="1">
      <c r="A33" s="224" t="s">
        <v>170</v>
      </c>
      <c r="B33" s="245"/>
      <c r="G33" s="466"/>
      <c r="K33" s="244"/>
    </row>
    <row r="34" spans="1:11" ht="14.25" customHeight="1">
      <c r="A34" s="224" t="s">
        <v>135</v>
      </c>
      <c r="B34" s="243" t="s">
        <v>306</v>
      </c>
      <c r="G34" s="466"/>
      <c r="J34" s="240"/>
    </row>
    <row r="35" spans="1:11" ht="14.25" customHeight="1">
      <c r="A35" s="224" t="s">
        <v>168</v>
      </c>
      <c r="B35" s="228" t="str">
        <f>"Net Uncollectible Gas Cost through "&amp; TEXT(D.6!B19,"MMMM YYYY") &amp;" (c)"</f>
        <v>Net Uncollectible Gas Cost through November 2020 (c)</v>
      </c>
      <c r="C35" s="228"/>
      <c r="D35" s="228"/>
      <c r="E35" s="228"/>
      <c r="F35" s="228"/>
      <c r="G35" s="242">
        <f>D.6!J19</f>
        <v>686424.41999999993</v>
      </c>
      <c r="H35" s="228"/>
      <c r="J35" s="241"/>
    </row>
    <row r="36" spans="1:11" ht="14.25" customHeight="1">
      <c r="A36" s="224" t="s">
        <v>167</v>
      </c>
      <c r="B36" s="228" t="s">
        <v>305</v>
      </c>
      <c r="G36" s="301">
        <f>G30</f>
        <v>16167382.638659999</v>
      </c>
      <c r="H36" s="228"/>
    </row>
    <row r="37" spans="1:11" ht="14.25" customHeight="1">
      <c r="A37" s="224" t="s">
        <v>165</v>
      </c>
      <c r="B37" s="228"/>
      <c r="C37" s="228"/>
      <c r="D37" s="228"/>
      <c r="E37" s="228"/>
      <c r="F37" s="228"/>
      <c r="G37" s="272"/>
      <c r="H37" s="228"/>
      <c r="J37" s="237"/>
      <c r="K37" s="240"/>
    </row>
    <row r="38" spans="1:11" ht="14.25" customHeight="1">
      <c r="A38" s="224" t="s">
        <v>164</v>
      </c>
      <c r="B38" s="223" t="s">
        <v>306</v>
      </c>
      <c r="G38" s="467">
        <f>ROUND(G35/G36,4)</f>
        <v>4.2500000000000003E-2</v>
      </c>
      <c r="H38" s="223" t="s">
        <v>303</v>
      </c>
      <c r="K38" s="239"/>
    </row>
    <row r="39" spans="1:11" ht="14.25" customHeight="1">
      <c r="A39" s="224" t="s">
        <v>162</v>
      </c>
      <c r="G39" s="465"/>
    </row>
    <row r="40" spans="1:11" ht="14.25" customHeight="1">
      <c r="A40" s="224" t="s">
        <v>158</v>
      </c>
      <c r="B40" s="238" t="s">
        <v>304</v>
      </c>
      <c r="G40" s="465"/>
      <c r="J40" s="241"/>
      <c r="K40" s="237"/>
    </row>
    <row r="41" spans="1:11" ht="14.25" customHeight="1">
      <c r="A41" s="224" t="s">
        <v>153</v>
      </c>
      <c r="B41" s="223" t="e">
        <f>CONCATENATE("Total Deferred Balance through ",TEXT(CF_Month_3,"mmmm yyyy")," (",TEXT(Month3,"mmmm yyyy")," GL) incl. Net Uncol Gas Cost")</f>
        <v>#REF!</v>
      </c>
      <c r="G41" s="236">
        <f>G29+G35</f>
        <v>-2882247.2951000086</v>
      </c>
      <c r="I41" s="231"/>
      <c r="J41" s="241"/>
    </row>
    <row r="42" spans="1:11" ht="14.25" customHeight="1">
      <c r="A42" s="224" t="s">
        <v>152</v>
      </c>
      <c r="B42" s="228" t="s">
        <v>305</v>
      </c>
      <c r="G42" s="301">
        <f>G30</f>
        <v>16167382.638659999</v>
      </c>
      <c r="J42" s="241"/>
    </row>
    <row r="43" spans="1:11" ht="14.25" customHeight="1">
      <c r="A43" s="224" t="s">
        <v>151</v>
      </c>
      <c r="B43" s="233"/>
      <c r="C43" s="233"/>
      <c r="D43" s="233"/>
      <c r="E43" s="233"/>
      <c r="F43" s="234"/>
      <c r="G43" s="468"/>
      <c r="H43" s="230"/>
    </row>
    <row r="44" spans="1:11" ht="14.25" customHeight="1" thickBot="1">
      <c r="A44" s="224" t="s">
        <v>149</v>
      </c>
      <c r="B44" s="226" t="s">
        <v>304</v>
      </c>
      <c r="C44" s="226"/>
      <c r="D44" s="226"/>
      <c r="E44" s="226"/>
      <c r="F44" s="226"/>
      <c r="G44" s="469">
        <f>G32+G38</f>
        <v>-0.1782</v>
      </c>
      <c r="H44" s="223" t="s">
        <v>303</v>
      </c>
      <c r="J44" s="232"/>
    </row>
    <row r="45" spans="1:11" ht="14.25" customHeight="1" thickTop="1">
      <c r="A45" s="224" t="s">
        <v>148</v>
      </c>
    </row>
    <row r="46" spans="1:11" ht="14.25" customHeight="1">
      <c r="A46" s="224"/>
      <c r="G46" s="231"/>
      <c r="I46" s="226"/>
    </row>
    <row r="47" spans="1:11">
      <c r="A47" s="224"/>
    </row>
    <row r="48" spans="1:11">
      <c r="A48" s="224"/>
      <c r="B48" s="229"/>
      <c r="C48" s="229"/>
      <c r="D48" s="229"/>
      <c r="E48" s="229"/>
      <c r="F48" s="229"/>
      <c r="G48" s="230"/>
      <c r="H48" s="229"/>
    </row>
    <row r="49" spans="1:9">
      <c r="A49" s="224"/>
      <c r="I49" s="228"/>
    </row>
    <row r="50" spans="1:9">
      <c r="A50" s="224"/>
    </row>
    <row r="51" spans="1:9">
      <c r="A51" s="224"/>
    </row>
    <row r="52" spans="1:9">
      <c r="A52" s="224"/>
    </row>
    <row r="53" spans="1:9" ht="15">
      <c r="A53" s="224"/>
      <c r="H53" s="227"/>
      <c r="I53" s="226"/>
    </row>
    <row r="54" spans="1:9">
      <c r="A54" s="224"/>
      <c r="D54" s="225"/>
    </row>
    <row r="55" spans="1:9">
      <c r="A55" s="224"/>
    </row>
    <row r="56" spans="1:9">
      <c r="A56" s="224"/>
    </row>
    <row r="57" spans="1:9">
      <c r="A57" s="224"/>
    </row>
    <row r="58" spans="1:9">
      <c r="A58" s="224"/>
    </row>
    <row r="59" spans="1:9">
      <c r="A59" s="224"/>
    </row>
    <row r="60" spans="1:9">
      <c r="A60" s="224"/>
    </row>
    <row r="61" spans="1:9">
      <c r="A61" s="224"/>
    </row>
    <row r="62" spans="1:9">
      <c r="A62" s="224"/>
    </row>
    <row r="63" spans="1:9">
      <c r="A63" s="224"/>
    </row>
    <row r="64" spans="1:9">
      <c r="A64" s="224" t="str">
        <f>A1</f>
        <v>Atmos Energy Corporation</v>
      </c>
    </row>
    <row r="65" spans="1:1">
      <c r="A65" s="224"/>
    </row>
    <row r="66" spans="1:1">
      <c r="A66" s="224"/>
    </row>
    <row r="67" spans="1:1">
      <c r="A67" s="224"/>
    </row>
    <row r="68" spans="1:1">
      <c r="A68" s="224"/>
    </row>
    <row r="69" spans="1:1">
      <c r="A69" s="224"/>
    </row>
    <row r="70" spans="1:1">
      <c r="A70" s="224"/>
    </row>
    <row r="71" spans="1:1">
      <c r="A71" s="224"/>
    </row>
    <row r="72" spans="1:1">
      <c r="A72" s="224"/>
    </row>
    <row r="73" spans="1:1">
      <c r="A73" s="224"/>
    </row>
    <row r="74" spans="1:1">
      <c r="A74" s="224"/>
    </row>
    <row r="75" spans="1:1">
      <c r="A75" s="224"/>
    </row>
    <row r="76" spans="1:1">
      <c r="A76" s="224"/>
    </row>
    <row r="77" spans="1:1">
      <c r="A77" s="224"/>
    </row>
    <row r="78" spans="1:1">
      <c r="A78" s="224"/>
    </row>
    <row r="79" spans="1:1">
      <c r="A79" s="224"/>
    </row>
    <row r="80" spans="1:1">
      <c r="A80" s="224"/>
    </row>
    <row r="81" spans="1:1">
      <c r="A81" s="224"/>
    </row>
    <row r="82" spans="1:1">
      <c r="A82" s="224"/>
    </row>
    <row r="83" spans="1:1">
      <c r="A83" s="224"/>
    </row>
    <row r="84" spans="1:1">
      <c r="A84" s="224"/>
    </row>
    <row r="85" spans="1:1">
      <c r="A85" s="224"/>
    </row>
    <row r="86" spans="1:1">
      <c r="A86" s="224"/>
    </row>
    <row r="87" spans="1:1">
      <c r="A87" s="224"/>
    </row>
    <row r="88" spans="1:1">
      <c r="A88" s="224"/>
    </row>
    <row r="89" spans="1:1">
      <c r="A89" s="224"/>
    </row>
    <row r="90" spans="1:1">
      <c r="A90" s="224"/>
    </row>
    <row r="91" spans="1:1">
      <c r="A91" s="224"/>
    </row>
    <row r="92" spans="1:1">
      <c r="A92" s="224"/>
    </row>
    <row r="93" spans="1:1">
      <c r="A93" s="224"/>
    </row>
    <row r="94" spans="1:1">
      <c r="A94" s="224"/>
    </row>
    <row r="95" spans="1:1">
      <c r="A95" s="224"/>
    </row>
    <row r="96" spans="1:1">
      <c r="A96" s="224"/>
    </row>
    <row r="97" spans="1:1">
      <c r="A97" s="224"/>
    </row>
    <row r="98" spans="1:1">
      <c r="A98" s="224"/>
    </row>
    <row r="99" spans="1:1">
      <c r="A99" s="224"/>
    </row>
    <row r="100" spans="1:1">
      <c r="A100" s="224"/>
    </row>
    <row r="101" spans="1:1">
      <c r="A101" s="224"/>
    </row>
    <row r="102" spans="1:1">
      <c r="A102" s="224"/>
    </row>
    <row r="103" spans="1:1">
      <c r="A103" s="224"/>
    </row>
    <row r="104" spans="1:1">
      <c r="A104" s="224"/>
    </row>
    <row r="105" spans="1:1">
      <c r="A105" s="224"/>
    </row>
    <row r="106" spans="1:1">
      <c r="A106" s="224"/>
    </row>
    <row r="107" spans="1:1">
      <c r="A107" s="224"/>
    </row>
    <row r="108" spans="1:1">
      <c r="A108" s="224"/>
    </row>
    <row r="109" spans="1:1">
      <c r="A109" s="224"/>
    </row>
    <row r="110" spans="1:1">
      <c r="A110" s="224"/>
    </row>
    <row r="111" spans="1:1">
      <c r="A111" s="224"/>
    </row>
    <row r="112" spans="1:1">
      <c r="A112" s="224"/>
    </row>
    <row r="113" spans="1:1">
      <c r="A113" s="224"/>
    </row>
    <row r="114" spans="1:1">
      <c r="A114" s="224"/>
    </row>
    <row r="115" spans="1:1">
      <c r="A115" s="224"/>
    </row>
    <row r="116" spans="1:1">
      <c r="A116" s="224"/>
    </row>
    <row r="117" spans="1:1">
      <c r="A117" s="224"/>
    </row>
    <row r="118" spans="1:1">
      <c r="A118" s="224"/>
    </row>
    <row r="119" spans="1:1">
      <c r="A119" s="224"/>
    </row>
    <row r="120" spans="1:1">
      <c r="A120" s="224"/>
    </row>
    <row r="121" spans="1:1">
      <c r="A121" s="224"/>
    </row>
  </sheetData>
  <mergeCells count="3">
    <mergeCell ref="A3:D3"/>
    <mergeCell ref="A2:D2"/>
    <mergeCell ref="A4:D4"/>
  </mergeCells>
  <printOptions horizontalCentered="1"/>
  <pageMargins left="0.5" right="0.28000000000000003" top="0.5" bottom="0.5" header="0.5" footer="0.5"/>
  <pageSetup scale="69" orientation="portrait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codeName="Sheet21">
    <pageSetUpPr fitToPage="1"/>
  </sheetPr>
  <dimension ref="A1:AO90"/>
  <sheetViews>
    <sheetView showGridLines="0" view="pageBreakPreview" zoomScaleNormal="80" zoomScaleSheetLayoutView="100" workbookViewId="0">
      <selection activeCell="D9" sqref="D9:H9"/>
    </sheetView>
  </sheetViews>
  <sheetFormatPr defaultColWidth="12.5703125" defaultRowHeight="14.25"/>
  <cols>
    <col min="1" max="1" width="6.140625" style="223" customWidth="1"/>
    <col min="2" max="2" width="35.7109375" style="223" customWidth="1"/>
    <col min="3" max="3" width="6.140625" style="223" customWidth="1"/>
    <col min="4" max="4" width="17" style="223" customWidth="1"/>
    <col min="5" max="5" width="2.28515625" style="223" customWidth="1"/>
    <col min="6" max="6" width="16.42578125" style="223" customWidth="1"/>
    <col min="7" max="7" width="2.28515625" style="223" customWidth="1"/>
    <col min="8" max="8" width="16.42578125" style="223" customWidth="1"/>
    <col min="9" max="9" width="2.28515625" style="223" customWidth="1"/>
    <col min="10" max="10" width="16.42578125" style="223" customWidth="1"/>
    <col min="11" max="11" width="2.28515625" style="223" customWidth="1"/>
    <col min="12" max="12" width="13.85546875" style="223" customWidth="1"/>
    <col min="13" max="13" width="9.85546875" style="223" customWidth="1"/>
    <col min="14" max="15" width="13.85546875" style="223" customWidth="1"/>
    <col min="16" max="16384" width="12.5703125" style="223"/>
  </cols>
  <sheetData>
    <row r="1" spans="1:41" ht="15">
      <c r="A1" s="291" t="s">
        <v>32</v>
      </c>
      <c r="B1" s="228"/>
      <c r="C1" s="228"/>
      <c r="D1" s="228"/>
      <c r="E1" s="228"/>
      <c r="F1" s="228"/>
      <c r="G1" s="228"/>
      <c r="H1" s="228" t="s">
        <v>327</v>
      </c>
      <c r="I1" s="228"/>
      <c r="K1" s="228"/>
      <c r="M1" s="228"/>
      <c r="N1" s="228"/>
      <c r="O1" s="228"/>
      <c r="P1" s="228"/>
    </row>
    <row r="2" spans="1:41">
      <c r="A2" s="290" t="s">
        <v>355</v>
      </c>
      <c r="B2" s="228"/>
      <c r="C2" s="228"/>
      <c r="D2" s="228"/>
      <c r="E2" s="228"/>
      <c r="F2" s="228"/>
      <c r="G2" s="228"/>
      <c r="H2" s="228" t="s">
        <v>354</v>
      </c>
      <c r="I2" s="228"/>
      <c r="K2" s="228"/>
      <c r="M2" s="228"/>
      <c r="N2" s="228"/>
      <c r="O2" s="228"/>
      <c r="P2" s="228"/>
    </row>
    <row r="3" spans="1:41">
      <c r="A3" s="601">
        <v>44378</v>
      </c>
      <c r="B3" s="601"/>
      <c r="C3" s="601"/>
      <c r="D3" s="601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1:41">
      <c r="A4" s="602" t="s">
        <v>547</v>
      </c>
      <c r="B4" s="602"/>
      <c r="C4" s="602"/>
      <c r="D4" s="602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1:41" ht="15">
      <c r="A5" s="290"/>
      <c r="B5" s="228"/>
      <c r="C5" s="228" t="s">
        <v>353</v>
      </c>
      <c r="D5" s="289">
        <v>44348</v>
      </c>
      <c r="E5" s="233"/>
      <c r="F5" s="289">
        <v>44378</v>
      </c>
      <c r="G5" s="233"/>
      <c r="H5" s="289">
        <v>44409</v>
      </c>
      <c r="I5" s="228"/>
      <c r="J5" s="269"/>
      <c r="K5" s="228"/>
      <c r="L5" s="228"/>
      <c r="M5" s="228"/>
      <c r="N5" s="228"/>
      <c r="O5" s="228"/>
      <c r="P5" s="228"/>
    </row>
    <row r="6" spans="1:41" ht="15">
      <c r="A6" s="228"/>
      <c r="B6" s="228"/>
      <c r="C6" s="228"/>
      <c r="D6" s="228"/>
      <c r="E6" s="228"/>
      <c r="F6" s="228"/>
      <c r="G6" s="228"/>
      <c r="H6" s="228"/>
      <c r="I6" s="228"/>
      <c r="J6" s="269"/>
      <c r="K6" s="228"/>
      <c r="L6" s="228"/>
      <c r="M6" s="228"/>
      <c r="N6" s="228"/>
      <c r="O6" s="228"/>
      <c r="P6" s="228"/>
    </row>
    <row r="7" spans="1:41" ht="15">
      <c r="A7" s="228"/>
      <c r="B7" s="228"/>
      <c r="C7" s="228"/>
      <c r="D7" s="224" t="s">
        <v>27</v>
      </c>
      <c r="F7" s="224" t="s">
        <v>26</v>
      </c>
      <c r="G7" s="235"/>
      <c r="H7" s="224" t="s">
        <v>25</v>
      </c>
      <c r="I7" s="228"/>
      <c r="J7" s="269"/>
      <c r="K7" s="228"/>
      <c r="L7" s="228"/>
      <c r="M7" s="228"/>
      <c r="N7" s="228"/>
      <c r="O7" s="228"/>
      <c r="P7" s="228"/>
    </row>
    <row r="8" spans="1:41" ht="15">
      <c r="A8" s="224" t="s">
        <v>24</v>
      </c>
      <c r="B8" s="228"/>
      <c r="C8" s="228"/>
      <c r="D8" s="288" t="s">
        <v>40</v>
      </c>
      <c r="E8" s="288"/>
      <c r="F8" s="288"/>
      <c r="G8" s="288"/>
      <c r="H8" s="288"/>
      <c r="I8" s="319"/>
      <c r="J8" s="299"/>
      <c r="K8" s="228"/>
      <c r="M8" s="287"/>
      <c r="N8" s="287"/>
      <c r="O8" s="287"/>
      <c r="P8" s="228"/>
    </row>
    <row r="9" spans="1:41" ht="15">
      <c r="A9" s="224" t="s">
        <v>23</v>
      </c>
      <c r="B9" s="286" t="s">
        <v>22</v>
      </c>
      <c r="C9" s="228" t="s">
        <v>352</v>
      </c>
      <c r="D9" s="284">
        <v>44317</v>
      </c>
      <c r="E9" s="285"/>
      <c r="F9" s="284">
        <v>44348</v>
      </c>
      <c r="G9" s="285"/>
      <c r="H9" s="284">
        <v>44378</v>
      </c>
      <c r="I9" s="233"/>
      <c r="J9" s="299"/>
      <c r="K9" s="228"/>
      <c r="L9" s="279"/>
      <c r="M9" s="279"/>
      <c r="N9" s="283"/>
      <c r="O9" s="283"/>
      <c r="P9" s="228"/>
    </row>
    <row r="10" spans="1:41" ht="15.75">
      <c r="A10" s="224" t="s">
        <v>202</v>
      </c>
      <c r="B10" s="226" t="s">
        <v>351</v>
      </c>
      <c r="C10" s="228"/>
      <c r="D10" s="235"/>
      <c r="E10" s="228"/>
      <c r="F10" s="228"/>
      <c r="G10" s="228"/>
      <c r="H10" s="228"/>
      <c r="I10" s="228"/>
      <c r="J10" s="269"/>
      <c r="K10" s="228"/>
      <c r="L10" s="279"/>
      <c r="M10" s="279"/>
      <c r="N10" s="228"/>
      <c r="O10" s="228"/>
      <c r="P10" s="228"/>
    </row>
    <row r="11" spans="1:41" ht="15">
      <c r="A11" s="224" t="s">
        <v>37</v>
      </c>
      <c r="B11" s="228" t="s">
        <v>350</v>
      </c>
      <c r="C11" s="228"/>
      <c r="D11" s="235"/>
      <c r="E11" s="228"/>
      <c r="F11" s="228"/>
      <c r="G11" s="228"/>
      <c r="H11" s="228"/>
      <c r="I11" s="228"/>
      <c r="J11" s="269"/>
      <c r="K11" s="228"/>
      <c r="L11" s="279"/>
      <c r="M11" s="278"/>
      <c r="N11" s="228"/>
      <c r="O11" s="228"/>
      <c r="P11" s="228"/>
    </row>
    <row r="12" spans="1:41" ht="16.5">
      <c r="A12" s="224" t="s">
        <v>200</v>
      </c>
      <c r="B12" s="228" t="s">
        <v>349</v>
      </c>
      <c r="C12" s="224" t="s">
        <v>4</v>
      </c>
      <c r="D12" s="276">
        <v>0</v>
      </c>
      <c r="E12" s="275"/>
      <c r="F12" s="276">
        <v>0</v>
      </c>
      <c r="G12" s="275"/>
      <c r="H12" s="276">
        <v>0</v>
      </c>
      <c r="I12" s="280"/>
      <c r="J12" s="269"/>
      <c r="K12" s="228"/>
      <c r="L12" s="279"/>
      <c r="M12" s="278"/>
      <c r="N12" s="235"/>
      <c r="O12" s="235"/>
      <c r="P12" s="228"/>
    </row>
    <row r="13" spans="1:41" ht="16.5">
      <c r="A13" s="224" t="s">
        <v>199</v>
      </c>
      <c r="B13" s="228" t="s">
        <v>348</v>
      </c>
      <c r="C13" s="224" t="s">
        <v>4</v>
      </c>
      <c r="D13" s="280">
        <v>0</v>
      </c>
      <c r="E13" s="282"/>
      <c r="F13" s="280">
        <v>0</v>
      </c>
      <c r="G13" s="282"/>
      <c r="H13" s="280">
        <v>0</v>
      </c>
      <c r="I13" s="280"/>
      <c r="J13" s="269"/>
      <c r="K13" s="228"/>
      <c r="L13" s="279"/>
      <c r="M13" s="278"/>
      <c r="N13" s="235"/>
      <c r="O13" s="235"/>
      <c r="P13" s="228"/>
    </row>
    <row r="14" spans="1:41" ht="16.5">
      <c r="A14" s="224" t="s">
        <v>198</v>
      </c>
      <c r="B14" s="228" t="s">
        <v>347</v>
      </c>
      <c r="C14" s="224" t="s">
        <v>4</v>
      </c>
      <c r="D14" s="280">
        <v>0</v>
      </c>
      <c r="E14" s="275"/>
      <c r="F14" s="280">
        <v>0</v>
      </c>
      <c r="G14" s="282"/>
      <c r="H14" s="280">
        <v>0</v>
      </c>
      <c r="I14" s="280"/>
      <c r="J14" s="269"/>
      <c r="K14" s="233"/>
      <c r="L14" s="279"/>
      <c r="M14" s="278"/>
      <c r="N14" s="281"/>
      <c r="O14" s="281"/>
      <c r="P14" s="233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</row>
    <row r="15" spans="1:41" ht="16.5">
      <c r="A15" s="224" t="s">
        <v>197</v>
      </c>
      <c r="B15" s="228" t="s">
        <v>346</v>
      </c>
      <c r="C15" s="224" t="s">
        <v>4</v>
      </c>
      <c r="D15" s="274">
        <v>0</v>
      </c>
      <c r="E15" s="275"/>
      <c r="F15" s="274">
        <v>0</v>
      </c>
      <c r="G15" s="275"/>
      <c r="H15" s="274">
        <v>0</v>
      </c>
      <c r="I15" s="280"/>
      <c r="J15" s="269"/>
      <c r="K15" s="228"/>
      <c r="L15" s="279"/>
      <c r="M15" s="278"/>
      <c r="N15" s="235"/>
      <c r="O15" s="235"/>
      <c r="P15" s="228"/>
      <c r="Q15" s="585"/>
    </row>
    <row r="16" spans="1:41" ht="15.75">
      <c r="A16" s="224" t="s">
        <v>196</v>
      </c>
      <c r="B16" s="226" t="s">
        <v>345</v>
      </c>
      <c r="C16" s="224" t="s">
        <v>4</v>
      </c>
      <c r="D16" s="235">
        <f>SUM(D12:D15)</f>
        <v>0</v>
      </c>
      <c r="E16" s="228"/>
      <c r="F16" s="235">
        <f>SUM(F12:F15)</f>
        <v>0</v>
      </c>
      <c r="G16" s="228"/>
      <c r="H16" s="235">
        <f>SUM(H12:H15)</f>
        <v>0</v>
      </c>
      <c r="I16" s="228"/>
      <c r="J16" s="269"/>
      <c r="K16" s="228"/>
      <c r="L16" s="279"/>
      <c r="M16" s="278"/>
      <c r="N16" s="235"/>
      <c r="O16" s="235"/>
      <c r="P16" s="228"/>
      <c r="Q16" s="585"/>
    </row>
    <row r="17" spans="1:17" ht="15">
      <c r="A17" s="224" t="s">
        <v>194</v>
      </c>
      <c r="B17" s="228" t="s">
        <v>344</v>
      </c>
      <c r="C17" s="224" t="s">
        <v>4</v>
      </c>
      <c r="D17" s="235">
        <f>D.5!D69</f>
        <v>1894114</v>
      </c>
      <c r="E17" s="228"/>
      <c r="F17" s="235">
        <f>D.5!H69</f>
        <v>1670629</v>
      </c>
      <c r="G17" s="235"/>
      <c r="H17" s="235">
        <f>D.5!L69</f>
        <v>1680355</v>
      </c>
      <c r="I17" s="228"/>
      <c r="J17" s="269"/>
      <c r="K17" s="228"/>
      <c r="L17" s="279"/>
      <c r="M17" s="278"/>
      <c r="N17" s="235"/>
      <c r="O17" s="235"/>
      <c r="P17" s="228"/>
      <c r="Q17" s="585"/>
    </row>
    <row r="18" spans="1:17" ht="15">
      <c r="A18" s="224" t="s">
        <v>192</v>
      </c>
      <c r="B18" s="228" t="s">
        <v>343</v>
      </c>
      <c r="C18" s="228"/>
      <c r="D18" s="235"/>
      <c r="E18" s="228"/>
      <c r="F18" s="276"/>
      <c r="G18" s="275"/>
      <c r="H18" s="276"/>
      <c r="I18" s="228"/>
      <c r="J18" s="269"/>
      <c r="K18" s="228"/>
      <c r="L18" s="228"/>
      <c r="M18" s="228"/>
      <c r="N18" s="228"/>
      <c r="O18" s="228"/>
      <c r="P18" s="228"/>
      <c r="Q18" s="585"/>
    </row>
    <row r="19" spans="1:17" ht="15">
      <c r="A19" s="224" t="s">
        <v>190</v>
      </c>
      <c r="B19" s="228" t="s">
        <v>342</v>
      </c>
      <c r="C19" s="224" t="s">
        <v>4</v>
      </c>
      <c r="D19" s="276">
        <v>0</v>
      </c>
      <c r="E19" s="228"/>
      <c r="F19" s="276">
        <v>0</v>
      </c>
      <c r="G19" s="275"/>
      <c r="H19" s="276">
        <v>0</v>
      </c>
      <c r="I19" s="228"/>
      <c r="J19" s="269"/>
      <c r="K19" s="228"/>
      <c r="L19" s="228"/>
      <c r="M19" s="228"/>
      <c r="N19" s="228"/>
      <c r="O19" s="228"/>
      <c r="P19" s="228"/>
      <c r="Q19" s="585"/>
    </row>
    <row r="20" spans="1:17" ht="15">
      <c r="A20" s="224" t="s">
        <v>188</v>
      </c>
      <c r="B20" s="228" t="s">
        <v>341</v>
      </c>
      <c r="C20" s="224" t="s">
        <v>4</v>
      </c>
      <c r="D20" s="276">
        <v>0</v>
      </c>
      <c r="E20" s="228"/>
      <c r="F20" s="276">
        <v>0</v>
      </c>
      <c r="G20" s="275"/>
      <c r="H20" s="276">
        <v>0</v>
      </c>
      <c r="I20" s="228"/>
      <c r="J20" s="269"/>
      <c r="K20" s="228"/>
      <c r="L20" s="228"/>
      <c r="M20" s="228"/>
      <c r="N20" s="228"/>
      <c r="O20" s="228"/>
      <c r="P20" s="228"/>
      <c r="Q20" s="585"/>
    </row>
    <row r="21" spans="1:17" ht="15">
      <c r="A21" s="224" t="s">
        <v>187</v>
      </c>
      <c r="B21" s="228" t="s">
        <v>340</v>
      </c>
      <c r="C21" s="228"/>
      <c r="D21" s="301"/>
      <c r="E21" s="272"/>
      <c r="F21" s="235"/>
      <c r="G21" s="374"/>
      <c r="H21" s="301"/>
      <c r="I21" s="228"/>
      <c r="J21" s="269"/>
      <c r="K21" s="228"/>
      <c r="L21" s="228"/>
      <c r="M21" s="228"/>
      <c r="N21" s="228"/>
      <c r="O21" s="228"/>
      <c r="P21" s="228"/>
      <c r="Q21" s="585"/>
    </row>
    <row r="22" spans="1:17" ht="15">
      <c r="A22" s="224" t="s">
        <v>186</v>
      </c>
      <c r="B22" s="228" t="s">
        <v>181</v>
      </c>
      <c r="C22" s="224" t="s">
        <v>4</v>
      </c>
      <c r="D22" s="433">
        <v>0</v>
      </c>
      <c r="E22" s="300"/>
      <c r="F22" s="433">
        <v>0</v>
      </c>
      <c r="G22" s="375"/>
      <c r="H22" s="433">
        <v>0</v>
      </c>
      <c r="I22" s="228"/>
      <c r="J22" s="269"/>
      <c r="K22" s="228"/>
      <c r="L22" s="228"/>
      <c r="M22" s="228"/>
      <c r="N22" s="228"/>
      <c r="O22" s="228"/>
      <c r="P22" s="228"/>
      <c r="Q22" s="585"/>
    </row>
    <row r="23" spans="1:17" ht="15">
      <c r="A23" s="224" t="s">
        <v>184</v>
      </c>
      <c r="B23" s="228" t="s">
        <v>223</v>
      </c>
      <c r="C23" s="224" t="s">
        <v>4</v>
      </c>
      <c r="D23" s="433">
        <v>-795021</v>
      </c>
      <c r="E23" s="300"/>
      <c r="F23" s="433">
        <v>-761772</v>
      </c>
      <c r="G23" s="277"/>
      <c r="H23" s="433">
        <v>-790935</v>
      </c>
      <c r="I23" s="228"/>
      <c r="J23" s="269"/>
      <c r="K23" s="228"/>
      <c r="L23" s="228"/>
      <c r="M23" s="228"/>
      <c r="N23" s="228"/>
      <c r="O23" s="228"/>
      <c r="P23" s="228"/>
      <c r="Q23" s="585"/>
    </row>
    <row r="24" spans="1:17" ht="15">
      <c r="A24" s="224" t="s">
        <v>182</v>
      </c>
      <c r="B24" s="228" t="s">
        <v>339</v>
      </c>
      <c r="C24" s="224" t="s">
        <v>4</v>
      </c>
      <c r="D24" s="495">
        <v>1350</v>
      </c>
      <c r="E24" s="300"/>
      <c r="F24" s="495">
        <v>1824</v>
      </c>
      <c r="G24" s="375"/>
      <c r="H24" s="495">
        <v>2324</v>
      </c>
      <c r="I24" s="228"/>
      <c r="J24" s="269"/>
      <c r="K24" s="228"/>
      <c r="L24" s="228"/>
      <c r="M24" s="228"/>
      <c r="N24" s="228"/>
      <c r="O24" s="228"/>
      <c r="P24" s="228"/>
    </row>
    <row r="25" spans="1:17" ht="15">
      <c r="A25" s="224" t="s">
        <v>180</v>
      </c>
      <c r="B25" s="228" t="s">
        <v>338</v>
      </c>
      <c r="C25" s="224" t="s">
        <v>4</v>
      </c>
      <c r="D25" s="495">
        <v>-51.83</v>
      </c>
      <c r="E25" s="300"/>
      <c r="F25" s="495">
        <v>-272.89</v>
      </c>
      <c r="G25" s="375"/>
      <c r="H25" s="495">
        <v>-483.5</v>
      </c>
      <c r="I25" s="228"/>
      <c r="J25" s="269"/>
      <c r="K25" s="228"/>
      <c r="M25" s="228"/>
      <c r="N25" s="228"/>
      <c r="O25" s="228"/>
      <c r="P25" s="228"/>
    </row>
    <row r="26" spans="1:17" ht="15">
      <c r="A26" s="224" t="s">
        <v>178</v>
      </c>
      <c r="B26" s="228" t="s">
        <v>337</v>
      </c>
      <c r="C26" s="224" t="s">
        <v>4</v>
      </c>
      <c r="D26" s="433"/>
      <c r="E26" s="300"/>
      <c r="F26" s="433"/>
      <c r="G26" s="375"/>
      <c r="H26" s="433"/>
      <c r="I26" s="228"/>
      <c r="J26" s="269"/>
      <c r="K26" s="228"/>
      <c r="L26" s="228"/>
      <c r="M26" s="228"/>
      <c r="N26" s="228"/>
      <c r="O26" s="228"/>
      <c r="P26" s="228"/>
    </row>
    <row r="27" spans="1:17" ht="16.5">
      <c r="A27" s="224" t="s">
        <v>176</v>
      </c>
      <c r="B27" s="228" t="s">
        <v>336</v>
      </c>
      <c r="C27" s="224" t="s">
        <v>4</v>
      </c>
      <c r="D27" s="434">
        <v>-481439</v>
      </c>
      <c r="E27" s="300"/>
      <c r="F27" s="434">
        <v>-561653</v>
      </c>
      <c r="G27" s="375"/>
      <c r="H27" s="434">
        <v>-539836</v>
      </c>
      <c r="I27" s="228"/>
      <c r="J27" s="269"/>
      <c r="K27" s="228"/>
      <c r="L27" s="228"/>
      <c r="M27" s="228"/>
      <c r="N27" s="228"/>
      <c r="O27" s="228"/>
      <c r="P27" s="228"/>
    </row>
    <row r="28" spans="1:17" ht="15.75">
      <c r="A28" s="224" t="s">
        <v>173</v>
      </c>
      <c r="B28" s="226" t="s">
        <v>335</v>
      </c>
      <c r="C28" s="224" t="s">
        <v>4</v>
      </c>
      <c r="D28" s="301">
        <f>SUM(D16:D27)</f>
        <v>618952.16999999993</v>
      </c>
      <c r="E28" s="272"/>
      <c r="F28" s="301">
        <f>SUM(F16:F27)</f>
        <v>348755.11</v>
      </c>
      <c r="G28" s="228"/>
      <c r="H28" s="235">
        <f>SUM(H16:H27)</f>
        <v>351424.5</v>
      </c>
      <c r="I28" s="228"/>
      <c r="J28" s="269"/>
      <c r="K28" s="228"/>
      <c r="L28" s="228"/>
      <c r="M28" s="235"/>
      <c r="N28" s="228"/>
      <c r="O28" s="228"/>
      <c r="P28" s="228"/>
    </row>
    <row r="29" spans="1:17" ht="15">
      <c r="A29" s="224" t="s">
        <v>172</v>
      </c>
      <c r="B29" s="228"/>
      <c r="C29" s="228"/>
      <c r="D29" s="235"/>
      <c r="E29" s="228"/>
      <c r="F29" s="228"/>
      <c r="G29" s="228"/>
      <c r="H29" s="228"/>
      <c r="I29" s="228"/>
      <c r="J29" s="269"/>
      <c r="K29" s="228"/>
      <c r="L29" s="228"/>
      <c r="M29" s="235"/>
      <c r="N29" s="228"/>
      <c r="O29" s="228"/>
      <c r="P29" s="228"/>
    </row>
    <row r="30" spans="1:17" ht="15">
      <c r="A30" s="273">
        <v>21</v>
      </c>
      <c r="B30" s="228" t="s">
        <v>334</v>
      </c>
      <c r="C30" s="224" t="s">
        <v>4</v>
      </c>
      <c r="D30" s="276"/>
      <c r="E30" s="272"/>
      <c r="F30" s="276"/>
      <c r="G30" s="374"/>
      <c r="H30" s="276"/>
      <c r="I30" s="228"/>
      <c r="J30" s="269"/>
      <c r="K30" s="228"/>
      <c r="L30" s="228"/>
      <c r="M30" s="228"/>
      <c r="N30" s="228"/>
      <c r="O30" s="228"/>
      <c r="P30" s="228"/>
    </row>
    <row r="31" spans="1:17" ht="15">
      <c r="A31" s="273">
        <v>22</v>
      </c>
      <c r="B31" s="228" t="s">
        <v>333</v>
      </c>
      <c r="C31" s="224" t="s">
        <v>4</v>
      </c>
      <c r="D31" s="433">
        <v>0</v>
      </c>
      <c r="E31" s="493"/>
      <c r="F31" s="433">
        <v>0</v>
      </c>
      <c r="G31" s="494"/>
      <c r="H31" s="433">
        <v>0</v>
      </c>
      <c r="I31" s="228"/>
      <c r="J31" s="269"/>
      <c r="K31" s="228"/>
      <c r="L31" s="228"/>
      <c r="M31" s="228"/>
      <c r="N31" s="228"/>
      <c r="O31" s="228"/>
      <c r="P31" s="228"/>
    </row>
    <row r="32" spans="1:17" ht="15">
      <c r="A32" s="273">
        <v>23</v>
      </c>
      <c r="B32" s="228" t="s">
        <v>332</v>
      </c>
      <c r="C32" s="224" t="s">
        <v>4</v>
      </c>
      <c r="D32" s="434">
        <v>0</v>
      </c>
      <c r="E32" s="493"/>
      <c r="F32" s="434">
        <v>0</v>
      </c>
      <c r="G32" s="494"/>
      <c r="H32" s="434">
        <v>0</v>
      </c>
      <c r="I32" s="228"/>
      <c r="J32" s="269"/>
      <c r="K32" s="228"/>
      <c r="L32" s="228"/>
      <c r="M32" s="228"/>
      <c r="N32" s="228"/>
      <c r="O32" s="228"/>
      <c r="P32" s="228"/>
    </row>
    <row r="33" spans="1:16" ht="16.5" thickBot="1">
      <c r="A33" s="273">
        <v>24</v>
      </c>
      <c r="B33" s="226" t="s">
        <v>331</v>
      </c>
      <c r="C33" s="224" t="s">
        <v>4</v>
      </c>
      <c r="D33" s="271">
        <f>SUM(D17:D27)</f>
        <v>618952.16999999993</v>
      </c>
      <c r="E33" s="272"/>
      <c r="F33" s="271">
        <f>F28+SUM(F30:F32)</f>
        <v>348755.11</v>
      </c>
      <c r="G33" s="526">
        <f>G28+SUM(G30:G32)</f>
        <v>0</v>
      </c>
      <c r="H33" s="270">
        <f>H28+SUM(H30:H32)</f>
        <v>351424.5</v>
      </c>
      <c r="I33" s="228"/>
      <c r="J33" s="269"/>
      <c r="L33" s="268"/>
      <c r="M33" s="228"/>
      <c r="N33" s="228"/>
      <c r="O33" s="228"/>
      <c r="P33" s="228"/>
    </row>
    <row r="34" spans="1:16" ht="15" thickTop="1">
      <c r="A34" s="228"/>
      <c r="B34" s="228"/>
      <c r="C34" s="228"/>
      <c r="D34" s="235"/>
      <c r="E34" s="235"/>
      <c r="F34" s="235"/>
      <c r="G34" s="272"/>
      <c r="H34" s="235"/>
      <c r="I34" s="228"/>
      <c r="J34" s="235"/>
      <c r="K34" s="228"/>
      <c r="L34" s="235"/>
      <c r="M34" s="235"/>
      <c r="N34" s="235"/>
      <c r="O34" s="235"/>
      <c r="P34" s="228"/>
    </row>
    <row r="35" spans="1:16" ht="16.5">
      <c r="A35" s="228"/>
      <c r="B35" s="266" t="s">
        <v>330</v>
      </c>
      <c r="C35" s="228"/>
      <c r="D35" s="228"/>
      <c r="E35" s="228"/>
      <c r="F35" s="235"/>
      <c r="G35" s="272"/>
      <c r="H35" s="267"/>
      <c r="I35" s="228"/>
      <c r="J35" s="228"/>
      <c r="K35" s="228"/>
      <c r="L35" s="228"/>
      <c r="M35" s="228"/>
      <c r="N35" s="228"/>
      <c r="O35" s="228"/>
      <c r="P35" s="228"/>
    </row>
    <row r="36" spans="1:16" ht="16.5">
      <c r="A36" s="228"/>
      <c r="B36" s="266" t="s">
        <v>329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</row>
    <row r="37" spans="1:16">
      <c r="B37" s="245" t="s">
        <v>328</v>
      </c>
    </row>
    <row r="38" spans="1:16">
      <c r="D38" s="241"/>
    </row>
    <row r="39" spans="1:16">
      <c r="D39" s="265"/>
    </row>
    <row r="67" spans="1:1">
      <c r="A67" s="223" t="str">
        <f>A1</f>
        <v>Atmos Energy Corporation</v>
      </c>
    </row>
    <row r="87" spans="4:10">
      <c r="D87" s="264"/>
      <c r="F87" s="264"/>
      <c r="H87" s="264"/>
      <c r="J87" s="264"/>
    </row>
    <row r="88" spans="4:10">
      <c r="D88" s="264"/>
      <c r="F88" s="264"/>
      <c r="H88" s="264"/>
      <c r="J88" s="264"/>
    </row>
    <row r="89" spans="4:10">
      <c r="D89" s="264"/>
      <c r="F89" s="264"/>
      <c r="H89" s="264"/>
      <c r="J89" s="264"/>
    </row>
    <row r="90" spans="4:10">
      <c r="D90" s="264"/>
      <c r="F90" s="264"/>
      <c r="H90" s="264"/>
      <c r="J90" s="264"/>
    </row>
  </sheetData>
  <mergeCells count="2">
    <mergeCell ref="A3:D3"/>
    <mergeCell ref="A4:D4"/>
  </mergeCells>
  <printOptions horizontalCentered="1"/>
  <pageMargins left="0.5" right="0.5" top="0.5" bottom="0.5" header="0.5" footer="0.5"/>
  <pageSetup scale="93" orientation="portrait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AG93"/>
  <sheetViews>
    <sheetView showGridLines="0" view="pageBreakPreview" zoomScale="74" zoomScaleNormal="80" zoomScaleSheetLayoutView="74" workbookViewId="0">
      <selection activeCell="D9" sqref="D9:H9"/>
    </sheetView>
  </sheetViews>
  <sheetFormatPr defaultColWidth="12.5703125" defaultRowHeight="14.25"/>
  <cols>
    <col min="1" max="1" width="6.140625" style="223" customWidth="1"/>
    <col min="2" max="2" width="35.7109375" style="223" customWidth="1"/>
    <col min="3" max="3" width="6.140625" style="223" customWidth="1"/>
    <col min="4" max="4" width="17" style="223" customWidth="1"/>
    <col min="5" max="5" width="2.28515625" style="223" customWidth="1"/>
    <col min="6" max="6" width="16.42578125" style="223" customWidth="1"/>
    <col min="7" max="7" width="2.28515625" style="223" customWidth="1"/>
    <col min="8" max="9" width="16.42578125" style="223" customWidth="1"/>
    <col min="10" max="10" width="20.7109375" style="223" customWidth="1"/>
    <col min="11" max="11" width="18" style="223" bestFit="1" customWidth="1"/>
    <col min="12" max="12" width="14.85546875" style="223" bestFit="1" customWidth="1"/>
    <col min="13" max="16384" width="12.5703125" style="223"/>
  </cols>
  <sheetData>
    <row r="1" spans="1:33" ht="15">
      <c r="A1" s="291" t="s">
        <v>32</v>
      </c>
      <c r="B1" s="228"/>
      <c r="C1" s="228"/>
      <c r="D1" s="228"/>
      <c r="E1" s="228"/>
      <c r="F1" s="228"/>
      <c r="G1" s="228"/>
      <c r="H1" s="228" t="s">
        <v>327</v>
      </c>
    </row>
    <row r="2" spans="1:33">
      <c r="A2" s="290" t="s">
        <v>355</v>
      </c>
      <c r="B2" s="228"/>
      <c r="C2" s="228"/>
      <c r="D2" s="228"/>
      <c r="E2" s="228"/>
      <c r="F2" s="228"/>
      <c r="G2" s="228"/>
      <c r="H2" s="228" t="s">
        <v>367</v>
      </c>
    </row>
    <row r="3" spans="1:33">
      <c r="A3" s="601">
        <f>D.1!A3:D3</f>
        <v>44378</v>
      </c>
      <c r="B3" s="601"/>
      <c r="C3" s="601"/>
      <c r="D3" s="601"/>
      <c r="E3" s="228"/>
      <c r="F3" s="228"/>
      <c r="G3" s="228"/>
      <c r="H3" s="228"/>
      <c r="I3" s="228"/>
      <c r="J3" s="228"/>
    </row>
    <row r="4" spans="1:33">
      <c r="A4" s="604" t="str">
        <f>D.1!A4</f>
        <v>2021-00366</v>
      </c>
      <c r="B4" s="604"/>
      <c r="C4" s="604"/>
      <c r="D4" s="604"/>
      <c r="E4" s="228"/>
      <c r="F4" s="228"/>
      <c r="G4" s="228"/>
      <c r="H4" s="228"/>
      <c r="I4" s="228"/>
      <c r="J4" s="228"/>
    </row>
    <row r="5" spans="1:33" ht="15">
      <c r="A5" s="290"/>
      <c r="B5" s="228"/>
      <c r="C5" s="228" t="s">
        <v>353</v>
      </c>
      <c r="D5" s="289">
        <v>44348</v>
      </c>
      <c r="E5" s="233"/>
      <c r="F5" s="289">
        <v>44378</v>
      </c>
      <c r="G5" s="233"/>
      <c r="H5" s="289">
        <v>44409</v>
      </c>
      <c r="I5" s="269"/>
      <c r="J5" s="228"/>
    </row>
    <row r="6" spans="1:33" ht="15">
      <c r="A6" s="228"/>
      <c r="B6" s="228"/>
      <c r="C6" s="228"/>
      <c r="D6" s="228"/>
      <c r="E6" s="228"/>
      <c r="F6" s="228"/>
      <c r="G6" s="228"/>
      <c r="H6" s="228"/>
      <c r="I6" s="269"/>
      <c r="J6" s="228"/>
    </row>
    <row r="7" spans="1:33" ht="15">
      <c r="A7" s="228"/>
      <c r="B7" s="228"/>
      <c r="C7" s="228"/>
      <c r="D7" s="224" t="s">
        <v>27</v>
      </c>
      <c r="F7" s="224" t="s">
        <v>26</v>
      </c>
      <c r="G7" s="235"/>
      <c r="H7" s="224" t="s">
        <v>25</v>
      </c>
      <c r="I7" s="269"/>
      <c r="J7" s="228"/>
    </row>
    <row r="8" spans="1:33" ht="15">
      <c r="A8" s="224" t="s">
        <v>24</v>
      </c>
      <c r="B8" s="228"/>
      <c r="C8" s="228"/>
      <c r="D8" s="288" t="s">
        <v>40</v>
      </c>
      <c r="E8" s="288"/>
      <c r="F8" s="288"/>
      <c r="G8" s="288"/>
      <c r="H8" s="288"/>
      <c r="I8" s="269"/>
      <c r="J8" s="287"/>
      <c r="K8" s="304"/>
    </row>
    <row r="9" spans="1:33" ht="15">
      <c r="A9" s="224" t="s">
        <v>23</v>
      </c>
      <c r="B9" s="286" t="s">
        <v>22</v>
      </c>
      <c r="C9" s="228" t="s">
        <v>352</v>
      </c>
      <c r="D9" s="284">
        <v>44317</v>
      </c>
      <c r="E9" s="285"/>
      <c r="F9" s="284">
        <v>44348</v>
      </c>
      <c r="G9" s="285"/>
      <c r="H9" s="284">
        <v>44378</v>
      </c>
      <c r="I9" s="269"/>
      <c r="K9" s="304"/>
    </row>
    <row r="10" spans="1:33" ht="15.75">
      <c r="A10" s="224" t="s">
        <v>202</v>
      </c>
      <c r="B10" s="226" t="s">
        <v>366</v>
      </c>
      <c r="C10" s="228"/>
      <c r="D10" s="235"/>
      <c r="E10" s="228"/>
      <c r="F10" s="228"/>
      <c r="G10" s="228"/>
      <c r="H10" s="228"/>
      <c r="I10" s="269"/>
      <c r="J10" s="228"/>
      <c r="K10" s="303"/>
    </row>
    <row r="11" spans="1:33" ht="15">
      <c r="A11" s="224" t="s">
        <v>37</v>
      </c>
      <c r="B11" s="228" t="s">
        <v>350</v>
      </c>
      <c r="C11" s="228"/>
      <c r="D11" s="235"/>
      <c r="E11" s="228"/>
      <c r="F11" s="228"/>
      <c r="G11" s="228"/>
      <c r="H11" s="228"/>
      <c r="I11" s="269"/>
      <c r="J11" s="228"/>
      <c r="K11" s="303"/>
    </row>
    <row r="12" spans="1:33" ht="16.5">
      <c r="A12" s="224" t="s">
        <v>200</v>
      </c>
      <c r="B12" s="228" t="s">
        <v>349</v>
      </c>
      <c r="C12" s="224" t="s">
        <v>111</v>
      </c>
      <c r="D12" s="433">
        <v>1316015.78</v>
      </c>
      <c r="E12" s="375"/>
      <c r="F12" s="433">
        <v>1264851.53</v>
      </c>
      <c r="G12" s="375"/>
      <c r="H12" s="433">
        <v>1305101.2299999997</v>
      </c>
      <c r="I12" s="269"/>
      <c r="J12" s="235"/>
      <c r="K12" s="303"/>
    </row>
    <row r="13" spans="1:33" ht="16.5">
      <c r="A13" s="224" t="s">
        <v>199</v>
      </c>
      <c r="B13" s="228" t="s">
        <v>348</v>
      </c>
      <c r="C13" s="224" t="s">
        <v>111</v>
      </c>
      <c r="D13" s="576">
        <v>199892.82</v>
      </c>
      <c r="E13" s="385"/>
      <c r="F13" s="576">
        <v>189189.2</v>
      </c>
      <c r="G13" s="385"/>
      <c r="H13" s="576">
        <v>189188.83</v>
      </c>
      <c r="I13" s="269"/>
      <c r="J13" s="235"/>
      <c r="K13" s="299"/>
    </row>
    <row r="14" spans="1:33" ht="16.5">
      <c r="A14" s="224" t="s">
        <v>198</v>
      </c>
      <c r="B14" s="228" t="s">
        <v>365</v>
      </c>
      <c r="C14" s="224" t="s">
        <v>111</v>
      </c>
      <c r="D14" s="576">
        <v>6869.5</v>
      </c>
      <c r="E14" s="372"/>
      <c r="F14" s="576">
        <v>6652.76</v>
      </c>
      <c r="G14" s="372"/>
      <c r="H14" s="576">
        <v>6875.53</v>
      </c>
      <c r="I14" s="269"/>
      <c r="J14" s="281"/>
      <c r="K14" s="29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</row>
    <row r="15" spans="1:33" ht="15">
      <c r="A15" s="224" t="s">
        <v>197</v>
      </c>
      <c r="B15" s="228" t="s">
        <v>364</v>
      </c>
      <c r="C15" s="224" t="s">
        <v>111</v>
      </c>
      <c r="D15" s="576">
        <v>0</v>
      </c>
      <c r="E15" s="372"/>
      <c r="F15" s="576">
        <v>0</v>
      </c>
      <c r="G15" s="372"/>
      <c r="H15" s="576">
        <v>0</v>
      </c>
      <c r="I15" s="269"/>
      <c r="J15" s="281"/>
      <c r="K15" s="299"/>
      <c r="L15" s="229"/>
      <c r="M15" s="229"/>
      <c r="N15" s="586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</row>
    <row r="16" spans="1:33" ht="16.5">
      <c r="A16" s="224" t="s">
        <v>196</v>
      </c>
      <c r="B16" s="228" t="s">
        <v>346</v>
      </c>
      <c r="C16" s="224" t="s">
        <v>111</v>
      </c>
      <c r="D16" s="577">
        <v>0</v>
      </c>
      <c r="E16" s="375"/>
      <c r="F16" s="577">
        <v>0</v>
      </c>
      <c r="G16" s="375"/>
      <c r="H16" s="577">
        <v>0</v>
      </c>
      <c r="I16" s="269"/>
      <c r="J16" s="235"/>
      <c r="K16" s="298"/>
      <c r="N16" s="585"/>
    </row>
    <row r="17" spans="1:14" ht="15.75">
      <c r="A17" s="224" t="s">
        <v>194</v>
      </c>
      <c r="B17" s="226" t="s">
        <v>345</v>
      </c>
      <c r="C17" s="224" t="s">
        <v>111</v>
      </c>
      <c r="D17" s="301">
        <f>SUM(D12:D16)</f>
        <v>1522778.1</v>
      </c>
      <c r="E17" s="272"/>
      <c r="F17" s="301">
        <f>SUM(F12:F16)</f>
        <v>1460693.49</v>
      </c>
      <c r="G17" s="272"/>
      <c r="H17" s="301">
        <f>SUM(H12:H16)</f>
        <v>1501165.5899999999</v>
      </c>
      <c r="I17" s="294"/>
      <c r="J17" s="235"/>
      <c r="K17" s="298"/>
      <c r="N17" s="585"/>
    </row>
    <row r="18" spans="1:14" ht="15">
      <c r="A18" s="224" t="s">
        <v>192</v>
      </c>
      <c r="B18" s="228" t="s">
        <v>344</v>
      </c>
      <c r="C18" s="224" t="s">
        <v>111</v>
      </c>
      <c r="D18" s="301">
        <f>D.5!F69</f>
        <v>5553178.1399999959</v>
      </c>
      <c r="E18" s="272"/>
      <c r="F18" s="301">
        <f>D.5!J69</f>
        <v>4977769.7699999977</v>
      </c>
      <c r="G18" s="272"/>
      <c r="H18" s="301">
        <f>D.5!N69</f>
        <v>6111783.4700000063</v>
      </c>
      <c r="I18" s="384"/>
      <c r="J18" s="235"/>
      <c r="K18" s="298"/>
      <c r="N18" s="585"/>
    </row>
    <row r="19" spans="1:14" ht="15">
      <c r="A19" s="224" t="s">
        <v>190</v>
      </c>
      <c r="B19" s="228" t="s">
        <v>363</v>
      </c>
      <c r="C19" s="224" t="s">
        <v>111</v>
      </c>
      <c r="D19" s="247">
        <v>0</v>
      </c>
      <c r="E19" s="300"/>
      <c r="F19" s="247">
        <v>0</v>
      </c>
      <c r="G19" s="300"/>
      <c r="H19" s="247">
        <v>0</v>
      </c>
      <c r="I19" s="269"/>
      <c r="J19" s="235"/>
      <c r="K19" s="298"/>
      <c r="N19" s="585"/>
    </row>
    <row r="20" spans="1:14" ht="15">
      <c r="A20" s="224" t="s">
        <v>188</v>
      </c>
      <c r="B20" s="228" t="s">
        <v>343</v>
      </c>
      <c r="C20" s="228"/>
      <c r="D20" s="247"/>
      <c r="E20" s="300"/>
      <c r="F20" s="247"/>
      <c r="G20" s="375"/>
      <c r="H20" s="247"/>
      <c r="I20" s="269"/>
      <c r="J20" s="228"/>
      <c r="K20" s="298"/>
      <c r="N20" s="585"/>
    </row>
    <row r="21" spans="1:14" ht="15">
      <c r="A21" s="224" t="s">
        <v>187</v>
      </c>
      <c r="B21" s="228" t="s">
        <v>342</v>
      </c>
      <c r="C21" s="224" t="s">
        <v>111</v>
      </c>
      <c r="D21" s="277"/>
      <c r="E21" s="300"/>
      <c r="F21" s="277"/>
      <c r="G21" s="375"/>
      <c r="H21" s="277"/>
      <c r="I21" s="269"/>
      <c r="J21" s="228"/>
      <c r="K21" s="298"/>
      <c r="N21" s="585"/>
    </row>
    <row r="22" spans="1:14" ht="15">
      <c r="A22" s="224" t="s">
        <v>186</v>
      </c>
      <c r="B22" s="228" t="s">
        <v>341</v>
      </c>
      <c r="C22" s="224" t="s">
        <v>111</v>
      </c>
      <c r="D22" s="277"/>
      <c r="E22" s="300"/>
      <c r="F22" s="277"/>
      <c r="G22" s="375"/>
      <c r="H22" s="277"/>
      <c r="I22" s="269"/>
      <c r="J22" s="228"/>
      <c r="K22" s="298"/>
      <c r="N22" s="585"/>
    </row>
    <row r="23" spans="1:14" ht="15">
      <c r="A23" s="224" t="s">
        <v>184</v>
      </c>
      <c r="B23" s="228" t="s">
        <v>362</v>
      </c>
      <c r="C23" s="224" t="s">
        <v>111</v>
      </c>
      <c r="D23" s="433">
        <v>147954</v>
      </c>
      <c r="E23" s="300"/>
      <c r="F23" s="433">
        <v>147954</v>
      </c>
      <c r="G23" s="277"/>
      <c r="H23" s="433">
        <v>147954</v>
      </c>
      <c r="I23" s="269"/>
      <c r="J23" s="228"/>
      <c r="K23" s="298"/>
      <c r="N23" s="585"/>
    </row>
    <row r="24" spans="1:14" ht="15">
      <c r="A24" s="224" t="s">
        <v>182</v>
      </c>
      <c r="B24" s="228" t="s">
        <v>340</v>
      </c>
      <c r="C24" s="228"/>
      <c r="D24" s="439"/>
      <c r="E24" s="300"/>
      <c r="F24" s="439"/>
      <c r="G24" s="375"/>
      <c r="H24" s="439"/>
      <c r="I24" s="269"/>
      <c r="J24" s="228"/>
      <c r="K24" s="298"/>
    </row>
    <row r="25" spans="1:14" ht="15">
      <c r="A25" s="224" t="s">
        <v>180</v>
      </c>
      <c r="B25" s="228" t="s">
        <v>181</v>
      </c>
      <c r="C25" s="224" t="s">
        <v>111</v>
      </c>
      <c r="D25" s="433">
        <v>0</v>
      </c>
      <c r="E25" s="300"/>
      <c r="F25" s="433">
        <v>0</v>
      </c>
      <c r="G25" s="375"/>
      <c r="H25" s="433">
        <v>0</v>
      </c>
      <c r="I25" s="269"/>
      <c r="J25" s="228"/>
      <c r="K25" s="298"/>
    </row>
    <row r="26" spans="1:14" ht="15">
      <c r="A26" s="224" t="s">
        <v>178</v>
      </c>
      <c r="B26" s="228" t="s">
        <v>223</v>
      </c>
      <c r="C26" s="224" t="s">
        <v>111</v>
      </c>
      <c r="D26" s="433">
        <v>-2305544.13</v>
      </c>
      <c r="E26" s="300"/>
      <c r="F26" s="433">
        <v>-2236971.85</v>
      </c>
      <c r="G26" s="375"/>
      <c r="H26" s="433">
        <v>-2826868.38</v>
      </c>
      <c r="I26" s="381"/>
      <c r="J26" s="228"/>
      <c r="K26" s="298"/>
    </row>
    <row r="27" spans="1:14" ht="15">
      <c r="A27" s="224" t="s">
        <v>176</v>
      </c>
      <c r="B27" s="228" t="s">
        <v>339</v>
      </c>
      <c r="C27" s="224" t="s">
        <v>111</v>
      </c>
      <c r="D27" s="495">
        <v>3777.73</v>
      </c>
      <c r="E27" s="300"/>
      <c r="F27" s="495">
        <v>5443.57</v>
      </c>
      <c r="G27" s="375"/>
      <c r="H27" s="495">
        <v>8104.25</v>
      </c>
      <c r="I27" s="269"/>
      <c r="J27" s="228"/>
      <c r="K27" s="298"/>
    </row>
    <row r="28" spans="1:14" ht="15">
      <c r="A28" s="224" t="s">
        <v>173</v>
      </c>
      <c r="B28" s="228" t="s">
        <v>338</v>
      </c>
      <c r="C28" s="224" t="s">
        <v>111</v>
      </c>
      <c r="D28" s="433">
        <v>-177.79</v>
      </c>
      <c r="E28" s="300"/>
      <c r="F28" s="433">
        <v>-1236.48</v>
      </c>
      <c r="G28" s="375"/>
      <c r="H28" s="433">
        <v>-2195.91</v>
      </c>
      <c r="I28" s="382"/>
      <c r="J28" s="228"/>
      <c r="K28" s="298"/>
    </row>
    <row r="29" spans="1:14" ht="15">
      <c r="A29" s="224" t="s">
        <v>172</v>
      </c>
      <c r="B29" s="228" t="s">
        <v>337</v>
      </c>
      <c r="C29" s="224" t="s">
        <v>111</v>
      </c>
      <c r="D29" s="433">
        <v>0</v>
      </c>
      <c r="E29" s="300"/>
      <c r="F29" s="433">
        <v>0</v>
      </c>
      <c r="G29" s="375"/>
      <c r="H29" s="433">
        <v>0</v>
      </c>
      <c r="I29" s="269"/>
      <c r="J29" s="228"/>
      <c r="K29" s="298"/>
    </row>
    <row r="30" spans="1:14" ht="16.5">
      <c r="A30" s="224" t="s">
        <v>171</v>
      </c>
      <c r="B30" s="228" t="s">
        <v>336</v>
      </c>
      <c r="C30" s="224" t="s">
        <v>111</v>
      </c>
      <c r="D30" s="434">
        <v>-557902.61</v>
      </c>
      <c r="E30" s="300"/>
      <c r="F30" s="434">
        <v>-1105809.1599999999</v>
      </c>
      <c r="G30" s="375"/>
      <c r="H30" s="434">
        <v>-2400458.96</v>
      </c>
      <c r="I30" s="269"/>
      <c r="J30" s="383"/>
    </row>
    <row r="31" spans="1:14" ht="15.75">
      <c r="A31" s="224" t="s">
        <v>170</v>
      </c>
      <c r="B31" s="226" t="s">
        <v>361</v>
      </c>
      <c r="C31" s="224" t="s">
        <v>111</v>
      </c>
      <c r="D31" s="301">
        <f>SUM(D17:D30)</f>
        <v>4364063.4399999967</v>
      </c>
      <c r="E31" s="272"/>
      <c r="F31" s="301">
        <f>SUM(F17:F30)</f>
        <v>3247843.339999998</v>
      </c>
      <c r="G31" s="272"/>
      <c r="H31" s="301">
        <f>SUM(H17:H30)</f>
        <v>2539484.0600000061</v>
      </c>
      <c r="I31" s="294"/>
      <c r="J31" s="228"/>
      <c r="K31" s="225"/>
      <c r="L31" s="225"/>
    </row>
    <row r="32" spans="1:14" ht="15">
      <c r="A32" s="224" t="s">
        <v>135</v>
      </c>
      <c r="B32" s="228" t="s">
        <v>360</v>
      </c>
      <c r="C32" s="228"/>
      <c r="D32" s="235"/>
      <c r="F32" s="301"/>
      <c r="G32" s="228"/>
      <c r="H32" s="235"/>
      <c r="I32" s="269"/>
      <c r="J32" s="228"/>
      <c r="K32" s="246"/>
      <c r="L32" s="246"/>
    </row>
    <row r="33" spans="1:10" ht="15">
      <c r="A33" s="224" t="s">
        <v>168</v>
      </c>
      <c r="B33" s="228" t="s">
        <v>334</v>
      </c>
      <c r="C33" s="224" t="s">
        <v>111</v>
      </c>
      <c r="D33" s="297"/>
      <c r="E33" s="228"/>
      <c r="F33" s="376"/>
      <c r="G33" s="275"/>
      <c r="H33" s="296"/>
      <c r="I33" s="269"/>
      <c r="J33" s="228"/>
    </row>
    <row r="34" spans="1:10" ht="15">
      <c r="A34" s="224" t="s">
        <v>167</v>
      </c>
      <c r="B34" s="228" t="s">
        <v>333</v>
      </c>
      <c r="C34" s="224" t="s">
        <v>111</v>
      </c>
      <c r="D34" s="435"/>
      <c r="E34" s="436"/>
      <c r="F34" s="433"/>
      <c r="G34" s="437"/>
      <c r="H34" s="435"/>
      <c r="I34" s="269"/>
      <c r="J34" s="228"/>
    </row>
    <row r="35" spans="1:10" ht="15">
      <c r="A35" s="224" t="s">
        <v>165</v>
      </c>
      <c r="B35" s="228" t="s">
        <v>359</v>
      </c>
      <c r="C35" s="224" t="s">
        <v>111</v>
      </c>
      <c r="D35" s="438"/>
      <c r="E35" s="436"/>
      <c r="F35" s="434"/>
      <c r="G35" s="437"/>
      <c r="H35" s="438"/>
      <c r="I35" s="269"/>
      <c r="J35" s="228"/>
    </row>
    <row r="36" spans="1:10" ht="15.75" thickBot="1">
      <c r="A36" s="224" t="s">
        <v>164</v>
      </c>
      <c r="B36" s="226" t="s">
        <v>358</v>
      </c>
      <c r="C36" s="224" t="s">
        <v>111</v>
      </c>
      <c r="D36" s="295">
        <f>D31+D33+D34+D35</f>
        <v>4364063.4399999967</v>
      </c>
      <c r="E36" s="272"/>
      <c r="F36" s="295">
        <f>F31+F33+F34+F35</f>
        <v>3247843.339999998</v>
      </c>
      <c r="G36" s="228"/>
      <c r="H36" s="295">
        <f>H31+H33+H34+H35</f>
        <v>2539484.0600000061</v>
      </c>
      <c r="I36" s="373"/>
      <c r="J36" s="246"/>
    </row>
    <row r="37" spans="1:10" ht="15.75" thickTop="1">
      <c r="A37" s="228"/>
      <c r="B37" s="228"/>
      <c r="C37" s="228"/>
      <c r="D37" s="235"/>
      <c r="E37" s="235"/>
      <c r="F37" s="235"/>
      <c r="G37" s="228"/>
      <c r="H37" s="235"/>
      <c r="I37" s="269"/>
      <c r="J37" s="235"/>
    </row>
    <row r="38" spans="1:10" ht="16.5">
      <c r="A38" s="228"/>
      <c r="B38" s="266" t="s">
        <v>357</v>
      </c>
      <c r="C38" s="228"/>
      <c r="D38" s="228"/>
      <c r="E38" s="228"/>
      <c r="F38" s="228"/>
      <c r="G38" s="228"/>
      <c r="H38" s="228"/>
      <c r="I38" s="228"/>
      <c r="J38" s="228"/>
    </row>
    <row r="39" spans="1:10" ht="16.5">
      <c r="A39" s="228"/>
      <c r="B39" s="266" t="s">
        <v>356</v>
      </c>
      <c r="C39" s="228"/>
      <c r="D39" s="228"/>
      <c r="E39" s="228"/>
      <c r="F39" s="228"/>
      <c r="G39" s="228"/>
      <c r="H39" s="228"/>
      <c r="I39" s="228"/>
      <c r="J39" s="228"/>
    </row>
    <row r="40" spans="1:10">
      <c r="A40" s="228"/>
      <c r="B40" s="293" t="s">
        <v>328</v>
      </c>
      <c r="C40" s="228"/>
      <c r="D40" s="228"/>
      <c r="E40" s="228"/>
      <c r="F40" s="228"/>
      <c r="G40" s="228"/>
      <c r="H40" s="228"/>
      <c r="I40" s="228"/>
      <c r="J40" s="228"/>
    </row>
    <row r="41" spans="1:10">
      <c r="A41" s="224"/>
      <c r="B41" s="228"/>
      <c r="C41" s="228"/>
      <c r="D41" s="228"/>
      <c r="E41" s="228"/>
      <c r="F41" s="235"/>
      <c r="G41" s="228"/>
      <c r="H41" s="379"/>
      <c r="I41" s="228"/>
      <c r="J41" s="228"/>
    </row>
    <row r="42" spans="1:10">
      <c r="A42" s="224"/>
      <c r="B42" s="228"/>
      <c r="C42" s="228"/>
      <c r="D42" s="525"/>
      <c r="E42" s="525"/>
      <c r="F42" s="525"/>
      <c r="G42" s="228"/>
      <c r="H42" s="268"/>
      <c r="I42" s="228"/>
      <c r="J42" s="228"/>
    </row>
    <row r="43" spans="1:10">
      <c r="A43" s="224"/>
      <c r="B43" s="275"/>
      <c r="C43" s="228"/>
      <c r="D43" s="241"/>
      <c r="F43" s="241"/>
      <c r="H43" s="241"/>
    </row>
    <row r="44" spans="1:10">
      <c r="A44" s="224"/>
      <c r="B44" s="228"/>
      <c r="C44" s="228"/>
    </row>
    <row r="45" spans="1:10">
      <c r="A45" s="224"/>
      <c r="B45" s="228"/>
      <c r="C45" s="228"/>
    </row>
    <row r="46" spans="1:10">
      <c r="A46" s="228"/>
      <c r="B46" s="228"/>
      <c r="C46" s="228"/>
    </row>
    <row r="47" spans="1:10">
      <c r="A47" s="228"/>
      <c r="B47" s="228"/>
      <c r="C47" s="228"/>
    </row>
    <row r="48" spans="1:10">
      <c r="A48" s="228"/>
      <c r="B48" s="228"/>
      <c r="C48" s="228"/>
      <c r="D48" s="224"/>
      <c r="E48" s="228"/>
      <c r="F48" s="228"/>
      <c r="G48" s="228"/>
      <c r="H48" s="228"/>
      <c r="I48" s="228"/>
      <c r="J48" s="287"/>
    </row>
    <row r="49" spans="1:10">
      <c r="A49" s="224"/>
      <c r="B49" s="224"/>
      <c r="C49" s="228"/>
      <c r="D49" s="224"/>
      <c r="E49" s="228"/>
      <c r="F49" s="224"/>
      <c r="G49" s="228"/>
      <c r="H49" s="224"/>
      <c r="I49" s="224"/>
      <c r="J49" s="287"/>
    </row>
    <row r="50" spans="1:10">
      <c r="A50" s="224"/>
      <c r="B50" s="228"/>
      <c r="C50" s="228"/>
      <c r="D50" s="246"/>
      <c r="E50" s="228"/>
      <c r="F50" s="246"/>
      <c r="G50" s="246"/>
      <c r="H50" s="246"/>
      <c r="I50" s="246"/>
      <c r="J50" s="228"/>
    </row>
    <row r="51" spans="1:10">
      <c r="A51" s="224"/>
      <c r="B51" s="228"/>
      <c r="C51" s="228"/>
      <c r="D51" s="246"/>
      <c r="E51" s="228"/>
      <c r="F51" s="246"/>
      <c r="G51" s="246"/>
      <c r="H51" s="246"/>
      <c r="I51" s="246"/>
      <c r="J51" s="228"/>
    </row>
    <row r="52" spans="1:10">
      <c r="A52" s="224"/>
      <c r="B52" s="228"/>
      <c r="C52" s="224"/>
      <c r="D52" s="292"/>
      <c r="E52" s="275"/>
      <c r="F52" s="292"/>
      <c r="G52" s="292"/>
      <c r="H52" s="292"/>
      <c r="I52" s="292"/>
      <c r="J52" s="228"/>
    </row>
    <row r="53" spans="1:10">
      <c r="A53" s="224"/>
      <c r="B53" s="228"/>
      <c r="C53" s="224"/>
      <c r="D53" s="292"/>
      <c r="E53" s="275"/>
      <c r="F53" s="292"/>
      <c r="G53" s="292"/>
      <c r="H53" s="292"/>
      <c r="I53" s="292"/>
      <c r="J53" s="228"/>
    </row>
    <row r="54" spans="1:10">
      <c r="A54" s="224"/>
      <c r="B54" s="228"/>
      <c r="C54" s="224"/>
      <c r="D54" s="246"/>
      <c r="E54" s="228"/>
      <c r="F54" s="246"/>
      <c r="G54" s="246"/>
      <c r="H54" s="246"/>
      <c r="I54" s="246"/>
      <c r="J54" s="235"/>
    </row>
    <row r="55" spans="1:10">
      <c r="A55" s="224"/>
      <c r="B55" s="228"/>
      <c r="C55" s="224"/>
      <c r="D55" s="246"/>
      <c r="E55" s="228"/>
      <c r="F55" s="246"/>
      <c r="G55" s="246"/>
      <c r="H55" s="246"/>
      <c r="I55" s="246"/>
      <c r="J55" s="235"/>
    </row>
    <row r="56" spans="1:10">
      <c r="A56" s="224"/>
      <c r="B56" s="228"/>
      <c r="C56" s="228"/>
      <c r="D56" s="228"/>
      <c r="E56" s="228"/>
      <c r="F56" s="228"/>
      <c r="G56" s="228"/>
      <c r="H56" s="228"/>
      <c r="I56" s="228"/>
      <c r="J56" s="228"/>
    </row>
    <row r="57" spans="1:10">
      <c r="A57" s="224"/>
      <c r="B57" s="228"/>
      <c r="C57" s="224"/>
      <c r="D57" s="292"/>
      <c r="E57" s="228"/>
      <c r="F57" s="292"/>
      <c r="G57" s="275"/>
      <c r="H57" s="292"/>
      <c r="I57" s="292"/>
      <c r="J57" s="228"/>
    </row>
    <row r="58" spans="1:10">
      <c r="A58" s="224"/>
      <c r="B58" s="228"/>
      <c r="C58" s="224"/>
      <c r="D58" s="292"/>
      <c r="E58" s="228"/>
      <c r="F58" s="292"/>
      <c r="G58" s="275"/>
      <c r="H58" s="292"/>
      <c r="I58" s="292"/>
      <c r="J58" s="228"/>
    </row>
    <row r="59" spans="1:10">
      <c r="A59" s="224"/>
      <c r="B59" s="228"/>
      <c r="C59" s="228"/>
      <c r="D59" s="246"/>
      <c r="E59" s="228"/>
      <c r="F59" s="276"/>
      <c r="G59" s="275"/>
      <c r="H59" s="292"/>
      <c r="I59" s="292"/>
      <c r="J59" s="228"/>
    </row>
    <row r="60" spans="1:10">
      <c r="A60" s="224"/>
      <c r="B60" s="228"/>
      <c r="C60" s="224"/>
      <c r="D60" s="292"/>
      <c r="E60" s="228"/>
      <c r="F60" s="292"/>
      <c r="G60" s="275"/>
      <c r="H60" s="292"/>
      <c r="I60" s="292"/>
      <c r="J60" s="228"/>
    </row>
    <row r="61" spans="1:10">
      <c r="A61" s="224"/>
      <c r="B61" s="228"/>
      <c r="C61" s="224"/>
      <c r="D61" s="292"/>
      <c r="E61" s="228"/>
      <c r="F61" s="292"/>
      <c r="G61" s="275"/>
      <c r="H61" s="292"/>
      <c r="I61" s="292"/>
      <c r="J61" s="228"/>
    </row>
    <row r="62" spans="1:10">
      <c r="A62" s="224"/>
      <c r="B62" s="228"/>
      <c r="C62" s="224"/>
      <c r="D62" s="292"/>
      <c r="E62" s="228"/>
      <c r="F62" s="292"/>
      <c r="G62" s="275"/>
      <c r="H62" s="292"/>
      <c r="I62" s="292"/>
      <c r="J62" s="228"/>
    </row>
    <row r="63" spans="1:10">
      <c r="A63" s="224"/>
      <c r="B63" s="228"/>
      <c r="C63" s="224"/>
      <c r="D63" s="246"/>
      <c r="E63" s="228"/>
      <c r="F63" s="246"/>
      <c r="G63" s="228"/>
      <c r="H63" s="246"/>
      <c r="I63" s="246"/>
      <c r="J63" s="228"/>
    </row>
    <row r="64" spans="1:10">
      <c r="A64" s="224"/>
      <c r="B64" s="228"/>
      <c r="C64" s="224"/>
      <c r="D64" s="292"/>
      <c r="E64" s="228"/>
      <c r="F64" s="292"/>
      <c r="G64" s="275"/>
      <c r="H64" s="292"/>
      <c r="I64" s="292"/>
      <c r="J64" s="228"/>
    </row>
    <row r="65" spans="1:10">
      <c r="A65" s="224"/>
      <c r="B65" s="228"/>
      <c r="C65" s="224"/>
      <c r="D65" s="246"/>
      <c r="E65" s="228"/>
      <c r="F65" s="246"/>
      <c r="G65" s="228"/>
      <c r="H65" s="246"/>
      <c r="I65" s="246"/>
      <c r="J65" s="228"/>
    </row>
    <row r="66" spans="1:10">
      <c r="A66" s="228"/>
      <c r="B66" s="228"/>
      <c r="C66" s="228"/>
      <c r="D66" s="228"/>
      <c r="E66" s="228"/>
      <c r="F66" s="246"/>
      <c r="G66" s="228"/>
      <c r="H66" s="228"/>
      <c r="I66" s="228"/>
      <c r="J66" s="228"/>
    </row>
    <row r="67" spans="1:10">
      <c r="A67" s="224"/>
      <c r="B67" s="228"/>
      <c r="C67" s="224"/>
      <c r="D67" s="292"/>
      <c r="E67" s="228"/>
      <c r="F67" s="292"/>
      <c r="G67" s="275"/>
      <c r="H67" s="292"/>
      <c r="I67" s="292"/>
      <c r="J67" s="228"/>
    </row>
    <row r="68" spans="1:10">
      <c r="A68" s="224"/>
      <c r="B68" s="228"/>
      <c r="C68" s="224"/>
      <c r="D68" s="292"/>
      <c r="E68" s="228"/>
      <c r="F68" s="292"/>
      <c r="G68" s="275"/>
      <c r="H68" s="292"/>
      <c r="I68" s="292"/>
      <c r="J68" s="228"/>
    </row>
    <row r="69" spans="1:10">
      <c r="A69" s="228"/>
      <c r="B69" s="228"/>
      <c r="C69" s="228"/>
      <c r="D69" s="292"/>
      <c r="E69" s="228"/>
      <c r="F69" s="292"/>
      <c r="G69" s="275"/>
      <c r="H69" s="292"/>
      <c r="I69" s="292"/>
      <c r="J69" s="228"/>
    </row>
    <row r="70" spans="1:10">
      <c r="A70" s="290"/>
      <c r="B70" s="228"/>
      <c r="C70" s="224"/>
      <c r="D70" s="292"/>
      <c r="E70" s="228"/>
      <c r="F70" s="292"/>
      <c r="G70" s="275"/>
      <c r="H70" s="292"/>
      <c r="I70" s="292"/>
      <c r="J70" s="228"/>
    </row>
    <row r="71" spans="1:10">
      <c r="A71" s="228"/>
      <c r="B71" s="228"/>
      <c r="C71" s="228"/>
      <c r="D71" s="246"/>
      <c r="E71" s="228"/>
      <c r="F71" s="235"/>
      <c r="G71" s="235"/>
      <c r="H71" s="235"/>
      <c r="I71" s="235"/>
      <c r="J71" s="228"/>
    </row>
    <row r="72" spans="1:10">
      <c r="A72" s="224"/>
      <c r="B72" s="228"/>
      <c r="C72" s="224"/>
      <c r="D72" s="246"/>
      <c r="E72" s="228"/>
      <c r="F72" s="246"/>
      <c r="G72" s="235"/>
      <c r="H72" s="246"/>
      <c r="I72" s="246"/>
      <c r="J72" s="228"/>
    </row>
    <row r="73" spans="1:10">
      <c r="A73" s="228"/>
      <c r="B73" s="228"/>
      <c r="C73" s="228"/>
      <c r="D73" s="248"/>
      <c r="E73" s="228"/>
      <c r="F73" s="246"/>
      <c r="G73" s="228"/>
      <c r="H73" s="246"/>
      <c r="I73" s="246"/>
      <c r="J73" s="228"/>
    </row>
    <row r="74" spans="1:10">
      <c r="A74" s="228"/>
      <c r="B74" s="228"/>
      <c r="C74" s="228"/>
      <c r="D74" s="228"/>
      <c r="E74" s="228"/>
      <c r="F74" s="228"/>
      <c r="G74" s="228"/>
      <c r="H74" s="228"/>
      <c r="I74" s="228"/>
      <c r="J74" s="228"/>
    </row>
    <row r="75" spans="1:10">
      <c r="A75" s="228"/>
      <c r="B75" s="228"/>
      <c r="C75" s="228"/>
      <c r="D75" s="228"/>
      <c r="E75" s="228"/>
      <c r="F75" s="228"/>
      <c r="G75" s="228"/>
      <c r="H75" s="228"/>
      <c r="I75" s="228"/>
      <c r="J75" s="228"/>
    </row>
    <row r="93" spans="6:6">
      <c r="F93" s="292"/>
    </row>
  </sheetData>
  <mergeCells count="2">
    <mergeCell ref="A3:D3"/>
    <mergeCell ref="A4:D4"/>
  </mergeCells>
  <printOptions horizontalCentered="1"/>
  <pageMargins left="0.5" right="0.21" top="0.5" bottom="0.5" header="0.5" footer="0.5"/>
  <pageSetup scale="97" orientation="portrait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23">
    <pageSetUpPr fitToPage="1"/>
  </sheetPr>
  <dimension ref="A1:R108"/>
  <sheetViews>
    <sheetView showGridLines="0" view="pageBreakPreview" zoomScale="82" zoomScaleNormal="70" zoomScaleSheetLayoutView="82" zoomScalePageLayoutView="55" workbookViewId="0">
      <selection activeCell="C16" sqref="C16"/>
    </sheetView>
  </sheetViews>
  <sheetFormatPr defaultColWidth="12.5703125" defaultRowHeight="15"/>
  <cols>
    <col min="1" max="1" width="7" style="223" customWidth="1"/>
    <col min="2" max="2" width="19.140625" style="223" customWidth="1"/>
    <col min="3" max="3" width="28.140625" style="223" customWidth="1"/>
    <col min="4" max="4" width="17" style="223" customWidth="1"/>
    <col min="5" max="5" width="12.7109375" style="223" bestFit="1" customWidth="1"/>
    <col min="6" max="6" width="17" style="223" bestFit="1" customWidth="1"/>
    <col min="7" max="7" width="12.140625" style="223" bestFit="1" customWidth="1"/>
    <col min="8" max="8" width="18.140625" style="223" customWidth="1"/>
    <col min="9" max="9" width="12" style="223" bestFit="1" customWidth="1"/>
    <col min="10" max="10" width="18.7109375" style="305" customWidth="1"/>
    <col min="11" max="11" width="13.140625" style="223" bestFit="1" customWidth="1"/>
    <col min="12" max="12" width="19.42578125" style="223" customWidth="1"/>
    <col min="13" max="13" width="9.85546875" style="269" customWidth="1"/>
    <col min="14" max="14" width="19" style="223" customWidth="1"/>
    <col min="15" max="15" width="16.85546875" style="223" bestFit="1" customWidth="1"/>
    <col min="16" max="16" width="30.28515625" style="223" bestFit="1" customWidth="1"/>
    <col min="17" max="17" width="7.42578125" style="223" bestFit="1" customWidth="1"/>
    <col min="18" max="18" width="18.140625" style="223" bestFit="1" customWidth="1"/>
    <col min="19" max="16384" width="12.5703125" style="223"/>
  </cols>
  <sheetData>
    <row r="1" spans="1:18" ht="15.75">
      <c r="A1" s="263" t="s">
        <v>32</v>
      </c>
      <c r="B1" s="290"/>
      <c r="C1" s="228"/>
      <c r="D1" s="228"/>
      <c r="E1" s="228"/>
      <c r="I1" s="228"/>
      <c r="J1" s="316"/>
      <c r="K1" s="228"/>
      <c r="N1" s="228" t="s">
        <v>327</v>
      </c>
    </row>
    <row r="2" spans="1:18">
      <c r="A2" s="260" t="s">
        <v>390</v>
      </c>
      <c r="B2" s="290"/>
      <c r="C2" s="228"/>
      <c r="D2" s="228"/>
      <c r="E2" s="228"/>
      <c r="I2" s="228"/>
      <c r="J2" s="316"/>
      <c r="K2" s="228"/>
      <c r="N2" s="228" t="s">
        <v>389</v>
      </c>
    </row>
    <row r="3" spans="1:18">
      <c r="A3" s="601">
        <f>D.1!A3:D3</f>
        <v>44378</v>
      </c>
      <c r="B3" s="601"/>
      <c r="C3" s="601"/>
      <c r="D3" s="601"/>
      <c r="E3" s="228"/>
      <c r="F3" s="228"/>
      <c r="G3" s="228"/>
      <c r="H3" s="228"/>
      <c r="I3" s="228"/>
      <c r="J3" s="316"/>
      <c r="K3" s="228"/>
    </row>
    <row r="4" spans="1:18">
      <c r="A4" s="602" t="str">
        <f>D.1!A4</f>
        <v>2021-00366</v>
      </c>
      <c r="B4" s="602"/>
      <c r="C4" s="602"/>
      <c r="D4" s="602"/>
      <c r="E4" s="228"/>
      <c r="F4" s="228"/>
      <c r="G4" s="228"/>
      <c r="H4" s="228"/>
      <c r="I4" s="228"/>
      <c r="J4" s="316"/>
      <c r="K4" s="228"/>
    </row>
    <row r="5" spans="1:18" ht="17.25" customHeight="1">
      <c r="A5" s="260"/>
      <c r="B5" s="228"/>
      <c r="C5" s="228"/>
      <c r="D5" s="224" t="s">
        <v>27</v>
      </c>
      <c r="E5" s="224" t="s">
        <v>26</v>
      </c>
      <c r="F5" s="224" t="s">
        <v>25</v>
      </c>
      <c r="G5" s="224" t="s">
        <v>121</v>
      </c>
      <c r="H5" s="224" t="s">
        <v>120</v>
      </c>
      <c r="I5" s="287" t="s">
        <v>204</v>
      </c>
      <c r="J5" s="273" t="s">
        <v>324</v>
      </c>
      <c r="K5" s="273" t="s">
        <v>388</v>
      </c>
      <c r="L5" s="273" t="s">
        <v>387</v>
      </c>
      <c r="N5" s="273" t="s">
        <v>386</v>
      </c>
      <c r="O5" s="235"/>
      <c r="P5" s="224"/>
    </row>
    <row r="6" spans="1:18" ht="15" customHeight="1">
      <c r="A6" s="224" t="s">
        <v>24</v>
      </c>
      <c r="B6" s="228"/>
      <c r="C6" s="228"/>
      <c r="D6" s="228"/>
      <c r="E6" s="224" t="s">
        <v>385</v>
      </c>
      <c r="F6" s="224" t="s">
        <v>385</v>
      </c>
      <c r="G6" s="224" t="s">
        <v>2</v>
      </c>
      <c r="H6" s="224" t="s">
        <v>2</v>
      </c>
      <c r="I6" s="273" t="s">
        <v>384</v>
      </c>
      <c r="J6" s="317" t="s">
        <v>383</v>
      </c>
      <c r="K6" s="370" t="s">
        <v>528</v>
      </c>
      <c r="L6" s="478" t="s">
        <v>529</v>
      </c>
      <c r="N6" s="273" t="s">
        <v>114</v>
      </c>
    </row>
    <row r="7" spans="1:18" ht="15" customHeight="1">
      <c r="A7" s="224" t="s">
        <v>23</v>
      </c>
      <c r="B7" s="290" t="s">
        <v>40</v>
      </c>
      <c r="C7" s="224" t="s">
        <v>382</v>
      </c>
      <c r="D7" s="370" t="s">
        <v>381</v>
      </c>
      <c r="E7" s="370" t="s">
        <v>115</v>
      </c>
      <c r="F7" s="370" t="s">
        <v>380</v>
      </c>
      <c r="G7" s="370" t="s">
        <v>115</v>
      </c>
      <c r="H7" s="370" t="s">
        <v>380</v>
      </c>
      <c r="I7" s="478" t="s">
        <v>115</v>
      </c>
      <c r="J7" s="551" t="s">
        <v>380</v>
      </c>
      <c r="K7" s="370" t="s">
        <v>115</v>
      </c>
      <c r="L7" s="478" t="s">
        <v>380</v>
      </c>
      <c r="M7" s="377"/>
      <c r="N7" s="478" t="s">
        <v>379</v>
      </c>
      <c r="O7" s="314"/>
      <c r="P7" s="314"/>
    </row>
    <row r="8" spans="1:18" ht="15" customHeight="1">
      <c r="A8" s="224"/>
      <c r="B8" s="290"/>
      <c r="C8" s="224"/>
      <c r="D8" s="370"/>
      <c r="E8" s="370"/>
      <c r="F8" s="370"/>
      <c r="G8" s="370"/>
      <c r="H8" s="370"/>
      <c r="I8" s="272"/>
      <c r="J8" s="544"/>
      <c r="K8" s="272"/>
      <c r="L8" s="314"/>
      <c r="M8" s="377"/>
      <c r="N8" s="314"/>
      <c r="O8" s="314"/>
      <c r="P8" s="314"/>
    </row>
    <row r="9" spans="1:18" ht="15" customHeight="1">
      <c r="A9" s="224" t="s">
        <v>202</v>
      </c>
      <c r="B9" s="315" t="e">
        <f>CF_Month_1</f>
        <v>#REF!</v>
      </c>
      <c r="C9" s="228" t="s">
        <v>378</v>
      </c>
      <c r="D9" s="535">
        <v>736766.02119999996</v>
      </c>
      <c r="E9" s="440">
        <v>-0.1201</v>
      </c>
      <c r="F9" s="321">
        <f>ROUND($D9*E9,2)</f>
        <v>-88485.6</v>
      </c>
      <c r="G9" s="440">
        <v>0</v>
      </c>
      <c r="H9" s="321">
        <f>ROUND($D9*G9,2)</f>
        <v>0</v>
      </c>
      <c r="I9" s="444">
        <v>0.1807</v>
      </c>
      <c r="J9" s="321">
        <f>ROUND($D9*I9,2)</f>
        <v>133133.62</v>
      </c>
      <c r="K9" s="444">
        <v>4.4810999999999996</v>
      </c>
      <c r="L9" s="321">
        <f>ROUND($D9*K9,2)</f>
        <v>3301522.22</v>
      </c>
      <c r="M9" s="377"/>
      <c r="N9" s="398">
        <f>F9+H9+J9+L9</f>
        <v>3346170.24</v>
      </c>
      <c r="O9" s="545"/>
      <c r="P9" s="314"/>
    </row>
    <row r="10" spans="1:18" ht="15" customHeight="1">
      <c r="A10" s="224" t="s">
        <v>37</v>
      </c>
      <c r="B10" s="228"/>
      <c r="C10" s="228" t="s">
        <v>377</v>
      </c>
      <c r="D10" s="536">
        <v>8020.8132999999998</v>
      </c>
      <c r="E10" s="440">
        <f>E9</f>
        <v>-0.1201</v>
      </c>
      <c r="F10" s="242">
        <f>ROUND($D10*E10,2)</f>
        <v>-963.3</v>
      </c>
      <c r="G10" s="440">
        <f>G9</f>
        <v>0</v>
      </c>
      <c r="H10" s="242">
        <f>ROUND($D10*G10,2)</f>
        <v>0</v>
      </c>
      <c r="I10" s="444">
        <v>0.1807</v>
      </c>
      <c r="J10" s="242">
        <f>ROUND($D10*I10,2)</f>
        <v>1449.36</v>
      </c>
      <c r="K10" s="444">
        <v>3.1650999999999998</v>
      </c>
      <c r="L10" s="242">
        <f>ROUND($D10*K10,2)</f>
        <v>25386.68</v>
      </c>
      <c r="M10" s="377"/>
      <c r="N10" s="400">
        <f>F10+H10+J10+L10</f>
        <v>25872.74</v>
      </c>
      <c r="O10" s="545"/>
      <c r="P10" s="314"/>
    </row>
    <row r="11" spans="1:18" ht="15" customHeight="1">
      <c r="A11" s="224" t="s">
        <v>197</v>
      </c>
      <c r="B11" s="228"/>
      <c r="C11" s="228" t="s">
        <v>376</v>
      </c>
      <c r="D11" s="472">
        <f>SUM(D9:D10)</f>
        <v>744786.8345</v>
      </c>
      <c r="E11" s="440"/>
      <c r="F11" s="321">
        <f>SUM(F9:F10)</f>
        <v>-89448.900000000009</v>
      </c>
      <c r="G11" s="441"/>
      <c r="H11" s="321">
        <f>H9+H10</f>
        <v>0</v>
      </c>
      <c r="I11" s="444"/>
      <c r="J11" s="321">
        <f>SUM(J9:J10)</f>
        <v>134582.97999999998</v>
      </c>
      <c r="K11" s="445"/>
      <c r="L11" s="321">
        <f>SUM(L9:L10)</f>
        <v>3326908.9000000004</v>
      </c>
      <c r="M11" s="321"/>
      <c r="N11" s="321">
        <f>SUM(N9:N10)</f>
        <v>3372042.9800000004</v>
      </c>
      <c r="O11" s="466"/>
      <c r="P11" s="546"/>
      <c r="Q11" s="237"/>
      <c r="R11" s="237"/>
    </row>
    <row r="12" spans="1:18" ht="15" customHeight="1">
      <c r="A12" s="224" t="s">
        <v>196</v>
      </c>
      <c r="B12" s="228"/>
      <c r="C12" s="228" t="s">
        <v>375</v>
      </c>
      <c r="D12" s="536">
        <v>0</v>
      </c>
      <c r="E12" s="440"/>
      <c r="F12" s="537">
        <v>-2066.2000000000262</v>
      </c>
      <c r="G12" s="441"/>
      <c r="H12" s="537">
        <v>0</v>
      </c>
      <c r="I12" s="445"/>
      <c r="J12" s="537">
        <v>2875.2400000000362</v>
      </c>
      <c r="K12" s="445"/>
      <c r="L12" s="538">
        <v>32195.650000000329</v>
      </c>
      <c r="M12" s="377"/>
      <c r="N12" s="400">
        <f>F12+H12+J12+L12</f>
        <v>33004.690000000337</v>
      </c>
      <c r="O12" s="547"/>
      <c r="P12" s="548"/>
    </row>
    <row r="13" spans="1:18" ht="15" customHeight="1">
      <c r="A13" s="224" t="s">
        <v>194</v>
      </c>
      <c r="B13" s="228"/>
      <c r="C13" s="223" t="s">
        <v>114</v>
      </c>
      <c r="D13" s="473">
        <f>SUM(D11:D12)</f>
        <v>744786.8345</v>
      </c>
      <c r="E13" s="440"/>
      <c r="F13" s="321">
        <f>F11+F12</f>
        <v>-91515.100000000035</v>
      </c>
      <c r="G13" s="441"/>
      <c r="H13" s="321">
        <f>H11+H12</f>
        <v>0</v>
      </c>
      <c r="I13" s="444"/>
      <c r="J13" s="321">
        <f>J11+J12</f>
        <v>137458.22000000003</v>
      </c>
      <c r="K13" s="445"/>
      <c r="L13" s="321">
        <f>L11+L12</f>
        <v>3359104.5500000007</v>
      </c>
      <c r="M13" s="321"/>
      <c r="N13" s="321">
        <f>N11+N12</f>
        <v>3405047.6700000009</v>
      </c>
      <c r="O13" s="398">
        <f>F13+L13</f>
        <v>3267589.4500000007</v>
      </c>
      <c r="P13" s="549"/>
      <c r="Q13" s="371"/>
      <c r="R13" s="479"/>
    </row>
    <row r="14" spans="1:18" ht="15" customHeight="1">
      <c r="A14" s="224" t="s">
        <v>192</v>
      </c>
      <c r="B14" s="228"/>
      <c r="D14" s="474"/>
      <c r="E14" s="440"/>
      <c r="F14" s="378"/>
      <c r="G14" s="442"/>
      <c r="H14" s="378"/>
      <c r="I14" s="445"/>
      <c r="J14" s="378"/>
      <c r="K14" s="445"/>
      <c r="L14" s="378"/>
      <c r="M14" s="377"/>
      <c r="N14" s="398"/>
      <c r="O14" s="398"/>
      <c r="P14" s="480"/>
    </row>
    <row r="15" spans="1:18" ht="15" customHeight="1">
      <c r="A15" s="224" t="s">
        <v>190</v>
      </c>
      <c r="D15" s="473"/>
      <c r="E15" s="440"/>
      <c r="F15" s="314"/>
      <c r="G15" s="443"/>
      <c r="H15" s="314"/>
      <c r="I15" s="444"/>
      <c r="J15" s="401"/>
      <c r="K15" s="445"/>
      <c r="L15" s="314"/>
      <c r="M15" s="377"/>
      <c r="N15" s="398"/>
      <c r="O15" s="398"/>
      <c r="P15" s="549"/>
      <c r="Q15" s="585"/>
    </row>
    <row r="16" spans="1:18" ht="15" customHeight="1">
      <c r="A16" s="224" t="s">
        <v>188</v>
      </c>
      <c r="B16" s="313" t="e">
        <f>CF_Month_2</f>
        <v>#REF!</v>
      </c>
      <c r="C16" s="228" t="s">
        <v>378</v>
      </c>
      <c r="D16" s="535">
        <v>456280.93339999998</v>
      </c>
      <c r="E16" s="483">
        <f>E9</f>
        <v>-0.1201</v>
      </c>
      <c r="F16" s="321">
        <f>ROUND($D16*E16,2)</f>
        <v>-54799.34</v>
      </c>
      <c r="G16" s="483">
        <f>G9</f>
        <v>0</v>
      </c>
      <c r="H16" s="321">
        <f>ROUND($D16*G16,2)</f>
        <v>0</v>
      </c>
      <c r="I16" s="428">
        <f>+I9</f>
        <v>0.1807</v>
      </c>
      <c r="J16" s="321">
        <f>ROUND($D16*I16,2)</f>
        <v>82449.960000000006</v>
      </c>
      <c r="K16" s="444">
        <f>K9</f>
        <v>4.4810999999999996</v>
      </c>
      <c r="L16" s="321">
        <f>ROUND($D16*K16,2)</f>
        <v>2044640.49</v>
      </c>
      <c r="M16" s="377"/>
      <c r="N16" s="398">
        <f>F16+H16+J16+L16</f>
        <v>2072291.11</v>
      </c>
      <c r="O16" s="398"/>
      <c r="P16" s="550"/>
      <c r="Q16" s="586"/>
      <c r="R16" s="229"/>
    </row>
    <row r="17" spans="1:18" ht="15" customHeight="1">
      <c r="A17" s="224" t="s">
        <v>187</v>
      </c>
      <c r="B17" s="228"/>
      <c r="C17" s="228" t="s">
        <v>377</v>
      </c>
      <c r="D17" s="536">
        <v>7927.6845999999996</v>
      </c>
      <c r="E17" s="483">
        <f>E10</f>
        <v>-0.1201</v>
      </c>
      <c r="F17" s="242">
        <f>ROUND($D17*E17,2)</f>
        <v>-952.11</v>
      </c>
      <c r="G17" s="483">
        <f>G10</f>
        <v>0</v>
      </c>
      <c r="H17" s="242">
        <f>ROUND($D17*G17,2)</f>
        <v>0</v>
      </c>
      <c r="I17" s="428">
        <f>I10</f>
        <v>0.1807</v>
      </c>
      <c r="J17" s="242">
        <f>ROUND($D17*I17,2)</f>
        <v>1432.53</v>
      </c>
      <c r="K17" s="444">
        <f>K10</f>
        <v>3.1650999999999998</v>
      </c>
      <c r="L17" s="242">
        <f>ROUND($D17*K17,2)</f>
        <v>25091.91</v>
      </c>
      <c r="M17" s="377"/>
      <c r="N17" s="400">
        <f>F17+H17+J17+L17</f>
        <v>25572.329999999998</v>
      </c>
      <c r="O17" s="398"/>
      <c r="P17" s="550"/>
      <c r="Q17" s="586"/>
      <c r="R17" s="229"/>
    </row>
    <row r="18" spans="1:18" ht="15" customHeight="1">
      <c r="A18" s="224" t="s">
        <v>180</v>
      </c>
      <c r="B18" s="228"/>
      <c r="C18" s="228" t="s">
        <v>376</v>
      </c>
      <c r="D18" s="472">
        <f>SUM(D16:D17)</f>
        <v>464208.61799999996</v>
      </c>
      <c r="E18" s="440"/>
      <c r="F18" s="321">
        <f>SUM(F16:F17)</f>
        <v>-55751.45</v>
      </c>
      <c r="G18" s="441"/>
      <c r="H18" s="321">
        <f>H16+H17</f>
        <v>0</v>
      </c>
      <c r="I18" s="444"/>
      <c r="J18" s="321">
        <f>SUM(J16:J17)</f>
        <v>83882.490000000005</v>
      </c>
      <c r="K18" s="445"/>
      <c r="L18" s="321">
        <f>SUM(L16:L17)</f>
        <v>2069732.4</v>
      </c>
      <c r="M18" s="321"/>
      <c r="N18" s="321">
        <f>SUM(N16:N17)</f>
        <v>2097863.44</v>
      </c>
      <c r="O18" s="398"/>
      <c r="P18" s="550"/>
      <c r="Q18" s="586"/>
      <c r="R18" s="229"/>
    </row>
    <row r="19" spans="1:18" ht="15" customHeight="1">
      <c r="A19" s="224" t="s">
        <v>178</v>
      </c>
      <c r="B19" s="228"/>
      <c r="C19" s="228" t="s">
        <v>375</v>
      </c>
      <c r="D19" s="536">
        <v>0</v>
      </c>
      <c r="E19" s="440"/>
      <c r="F19" s="537">
        <v>174.05000000000291</v>
      </c>
      <c r="G19" s="441"/>
      <c r="H19" s="537">
        <v>0</v>
      </c>
      <c r="I19" s="445"/>
      <c r="J19" s="537">
        <v>6945.7800000000025</v>
      </c>
      <c r="K19" s="445"/>
      <c r="L19" s="538">
        <v>117732.96999999987</v>
      </c>
      <c r="M19" s="377"/>
      <c r="N19" s="400">
        <f>F19+H19+J19+L19</f>
        <v>124852.79999999987</v>
      </c>
      <c r="O19" s="398"/>
      <c r="P19" s="550"/>
      <c r="Q19" s="586"/>
      <c r="R19" s="229"/>
    </row>
    <row r="20" spans="1:18" ht="15" customHeight="1">
      <c r="A20" s="224" t="s">
        <v>176</v>
      </c>
      <c r="B20" s="228"/>
      <c r="C20" s="223" t="s">
        <v>114</v>
      </c>
      <c r="D20" s="472">
        <f>D18+D19</f>
        <v>464208.61799999996</v>
      </c>
      <c r="E20" s="440"/>
      <c r="F20" s="321">
        <f>F18+F19</f>
        <v>-55577.399999999994</v>
      </c>
      <c r="G20" s="441"/>
      <c r="H20" s="321">
        <f>H18+H19</f>
        <v>0</v>
      </c>
      <c r="I20" s="444"/>
      <c r="J20" s="321">
        <f>J18+J19</f>
        <v>90828.27</v>
      </c>
      <c r="K20" s="445"/>
      <c r="L20" s="321">
        <f>L18+L19</f>
        <v>2187465.3699999996</v>
      </c>
      <c r="M20" s="321"/>
      <c r="N20" s="321">
        <f>N18+N19</f>
        <v>2222716.2399999998</v>
      </c>
      <c r="O20" s="398">
        <f>F20+L20</f>
        <v>2131887.9699999997</v>
      </c>
      <c r="P20" s="550"/>
      <c r="Q20" s="586"/>
      <c r="R20" s="229"/>
    </row>
    <row r="21" spans="1:18" ht="15" customHeight="1">
      <c r="A21" s="224" t="s">
        <v>173</v>
      </c>
      <c r="B21" s="228"/>
      <c r="D21" s="474"/>
      <c r="E21" s="440"/>
      <c r="F21" s="378"/>
      <c r="G21" s="442"/>
      <c r="H21" s="378"/>
      <c r="I21" s="445"/>
      <c r="J21" s="378"/>
      <c r="K21" s="445"/>
      <c r="L21" s="378"/>
      <c r="M21" s="377"/>
      <c r="N21" s="398"/>
      <c r="O21" s="398"/>
      <c r="P21" s="550"/>
      <c r="Q21" s="586"/>
      <c r="R21" s="229"/>
    </row>
    <row r="22" spans="1:18" ht="15" customHeight="1">
      <c r="A22" s="224" t="s">
        <v>172</v>
      </c>
      <c r="D22" s="473"/>
      <c r="E22" s="440"/>
      <c r="F22" s="314"/>
      <c r="G22" s="443"/>
      <c r="H22" s="314"/>
      <c r="I22" s="444"/>
      <c r="J22" s="401"/>
      <c r="K22" s="445"/>
      <c r="L22" s="314"/>
      <c r="M22" s="377"/>
      <c r="N22" s="398"/>
      <c r="O22" s="398"/>
      <c r="P22" s="550"/>
      <c r="Q22" s="586"/>
      <c r="R22" s="229"/>
    </row>
    <row r="23" spans="1:18" ht="15" customHeight="1">
      <c r="A23" s="224" t="s">
        <v>171</v>
      </c>
      <c r="B23" s="313" t="e">
        <f>CF_Month_3</f>
        <v>#REF!</v>
      </c>
      <c r="C23" s="228" t="s">
        <v>378</v>
      </c>
      <c r="D23" s="535">
        <v>369609.08649999998</v>
      </c>
      <c r="E23" s="483">
        <f>E9</f>
        <v>-0.1201</v>
      </c>
      <c r="F23" s="321">
        <f>ROUND($D23*E23,2)</f>
        <v>-44390.05</v>
      </c>
      <c r="G23" s="483">
        <f>G9</f>
        <v>0</v>
      </c>
      <c r="H23" s="321">
        <f>ROUND($D23*G23,2)</f>
        <v>0</v>
      </c>
      <c r="I23" s="428">
        <f>+I9</f>
        <v>0.1807</v>
      </c>
      <c r="J23" s="321">
        <f>ROUND($D23*I23,2)</f>
        <v>66788.36</v>
      </c>
      <c r="K23" s="444">
        <f>K9</f>
        <v>4.4810999999999996</v>
      </c>
      <c r="L23" s="321">
        <f>ROUND($D23*K23,2)</f>
        <v>1656255.28</v>
      </c>
      <c r="M23" s="377"/>
      <c r="N23" s="398">
        <f>F23+H23+J23+L23</f>
        <v>1678653.59</v>
      </c>
      <c r="O23" s="398"/>
      <c r="P23" s="550"/>
      <c r="Q23" s="586"/>
      <c r="R23" s="229"/>
    </row>
    <row r="24" spans="1:18" ht="15" customHeight="1">
      <c r="A24" s="224" t="s">
        <v>170</v>
      </c>
      <c r="B24" s="228"/>
      <c r="C24" s="228" t="s">
        <v>377</v>
      </c>
      <c r="D24" s="536">
        <v>8154.6828999999998</v>
      </c>
      <c r="E24" s="483">
        <f>E10</f>
        <v>-0.1201</v>
      </c>
      <c r="F24" s="242">
        <f>ROUND($D24*E24,2)</f>
        <v>-979.38</v>
      </c>
      <c r="G24" s="483">
        <f>G10</f>
        <v>0</v>
      </c>
      <c r="H24" s="242">
        <f>ROUND($D24*G24,2)</f>
        <v>0</v>
      </c>
      <c r="I24" s="428">
        <f>I10</f>
        <v>0.1807</v>
      </c>
      <c r="J24" s="242">
        <f>ROUND($D24*I24,2)</f>
        <v>1473.55</v>
      </c>
      <c r="K24" s="444">
        <f>K10</f>
        <v>3.1650999999999998</v>
      </c>
      <c r="L24" s="242">
        <f>ROUND($D24*K24,2)</f>
        <v>25810.39</v>
      </c>
      <c r="M24" s="377"/>
      <c r="N24" s="400">
        <f>F24+H24+J24+L24</f>
        <v>26304.559999999998</v>
      </c>
      <c r="O24" s="398"/>
      <c r="P24" s="550"/>
      <c r="Q24" s="229"/>
      <c r="R24" s="229"/>
    </row>
    <row r="25" spans="1:18" ht="15" customHeight="1">
      <c r="A25" s="224" t="s">
        <v>165</v>
      </c>
      <c r="B25" s="228"/>
      <c r="C25" s="228" t="s">
        <v>376</v>
      </c>
      <c r="D25" s="472">
        <f>SUM(D23:D24)</f>
        <v>377763.76939999999</v>
      </c>
      <c r="E25" s="428"/>
      <c r="F25" s="321">
        <f>SUM(F23:F24)</f>
        <v>-45369.43</v>
      </c>
      <c r="G25" s="441"/>
      <c r="H25" s="321">
        <f>H23+H24</f>
        <v>0</v>
      </c>
      <c r="I25" s="444"/>
      <c r="J25" s="321">
        <f>SUM(J23:J24)</f>
        <v>68261.91</v>
      </c>
      <c r="K25" s="445"/>
      <c r="L25" s="321">
        <f>SUM(L23:L24)</f>
        <v>1682065.67</v>
      </c>
      <c r="M25" s="321"/>
      <c r="N25" s="321">
        <f>SUM(N23:N24)</f>
        <v>1704958.1500000001</v>
      </c>
      <c r="O25" s="398"/>
      <c r="P25" s="550"/>
      <c r="Q25" s="229"/>
      <c r="R25" s="229"/>
    </row>
    <row r="26" spans="1:18" ht="15" customHeight="1">
      <c r="A26" s="224" t="s">
        <v>164</v>
      </c>
      <c r="C26" s="228" t="s">
        <v>375</v>
      </c>
      <c r="D26" s="536">
        <v>0</v>
      </c>
      <c r="E26" s="444"/>
      <c r="F26" s="537">
        <v>105</v>
      </c>
      <c r="G26" s="441"/>
      <c r="H26" s="537">
        <v>0</v>
      </c>
      <c r="I26" s="445"/>
      <c r="J26" s="537">
        <v>2081.8499999999967</v>
      </c>
      <c r="K26" s="445"/>
      <c r="L26" s="538">
        <v>35793.429999999833</v>
      </c>
      <c r="M26" s="377"/>
      <c r="N26" s="400">
        <f>F26+H26+J26+L26</f>
        <v>37980.279999999831</v>
      </c>
      <c r="O26" s="398"/>
      <c r="P26" s="550"/>
      <c r="Q26" s="229"/>
      <c r="R26" s="229"/>
    </row>
    <row r="27" spans="1:18" ht="15" customHeight="1">
      <c r="A27" s="224" t="s">
        <v>162</v>
      </c>
      <c r="B27" s="269"/>
      <c r="C27" s="223" t="s">
        <v>114</v>
      </c>
      <c r="D27" s="472">
        <f>D25+D26</f>
        <v>377763.76939999999</v>
      </c>
      <c r="E27" s="428"/>
      <c r="F27" s="321">
        <f>F25+F26</f>
        <v>-45264.43</v>
      </c>
      <c r="G27" s="441"/>
      <c r="H27" s="321">
        <f>H25+H26</f>
        <v>0</v>
      </c>
      <c r="I27" s="272"/>
      <c r="J27" s="321">
        <f>J25+J26</f>
        <v>70343.759999999995</v>
      </c>
      <c r="K27" s="443"/>
      <c r="L27" s="321">
        <f>L25+L26</f>
        <v>1717859.0999999999</v>
      </c>
      <c r="M27" s="321"/>
      <c r="N27" s="321">
        <f>N25+N26</f>
        <v>1742938.43</v>
      </c>
      <c r="O27" s="398">
        <f>F27+L27</f>
        <v>1672594.67</v>
      </c>
      <c r="P27" s="550"/>
      <c r="Q27" s="229"/>
      <c r="R27" s="482"/>
    </row>
    <row r="28" spans="1:18" ht="15" customHeight="1">
      <c r="A28" s="224" t="s">
        <v>158</v>
      </c>
      <c r="B28" s="269"/>
      <c r="C28" s="269"/>
      <c r="D28" s="377"/>
      <c r="E28" s="552"/>
      <c r="F28" s="378"/>
      <c r="G28" s="442"/>
      <c r="H28" s="378"/>
      <c r="I28" s="314"/>
      <c r="J28" s="378"/>
      <c r="K28" s="443"/>
      <c r="L28" s="378"/>
      <c r="M28" s="377"/>
      <c r="N28" s="398"/>
      <c r="O28" s="398"/>
      <c r="P28" s="520"/>
      <c r="Q28" s="229"/>
      <c r="R28" s="229"/>
    </row>
    <row r="29" spans="1:18" ht="15" customHeight="1">
      <c r="A29" s="224" t="s">
        <v>153</v>
      </c>
      <c r="B29" s="269"/>
      <c r="C29" s="269"/>
      <c r="D29" s="553"/>
      <c r="E29" s="552"/>
      <c r="F29" s="377"/>
      <c r="G29" s="442"/>
      <c r="H29" s="377"/>
      <c r="I29" s="314"/>
      <c r="J29" s="401"/>
      <c r="K29" s="443"/>
      <c r="L29" s="466"/>
      <c r="M29" s="377"/>
      <c r="N29" s="314"/>
      <c r="O29" s="398"/>
      <c r="P29" s="520"/>
      <c r="Q29" s="229"/>
      <c r="R29" s="229"/>
    </row>
    <row r="30" spans="1:18" ht="15" customHeight="1" thickBot="1">
      <c r="A30" s="224" t="s">
        <v>152</v>
      </c>
      <c r="B30" s="228" t="s">
        <v>374</v>
      </c>
      <c r="C30" s="228"/>
      <c r="D30" s="272"/>
      <c r="E30" s="428"/>
      <c r="F30" s="554">
        <f>F13+F20+F27</f>
        <v>-192356.93000000002</v>
      </c>
      <c r="G30" s="522"/>
      <c r="H30" s="522"/>
      <c r="I30" s="314"/>
      <c r="J30" s="401"/>
      <c r="K30" s="443"/>
      <c r="L30" s="466"/>
      <c r="M30" s="377"/>
      <c r="N30" s="398"/>
      <c r="O30" s="398"/>
      <c r="P30" s="520"/>
      <c r="Q30" s="229"/>
      <c r="R30" s="229"/>
    </row>
    <row r="31" spans="1:18" ht="15" customHeight="1" thickTop="1" thickBot="1">
      <c r="A31" s="224" t="s">
        <v>151</v>
      </c>
      <c r="B31" s="228" t="s">
        <v>373</v>
      </c>
      <c r="C31" s="228"/>
      <c r="D31" s="272"/>
      <c r="E31" s="272"/>
      <c r="F31" s="522"/>
      <c r="G31" s="522"/>
      <c r="H31" s="554">
        <f>H13+H20+H27</f>
        <v>0</v>
      </c>
      <c r="I31" s="314"/>
      <c r="J31" s="401"/>
      <c r="K31" s="314"/>
      <c r="L31" s="466"/>
      <c r="M31" s="377"/>
      <c r="N31" s="398"/>
      <c r="O31" s="398"/>
      <c r="P31" s="555"/>
      <c r="Q31" s="229"/>
      <c r="R31" s="229"/>
    </row>
    <row r="32" spans="1:18" ht="15" customHeight="1" thickTop="1" thickBot="1">
      <c r="A32" s="224" t="s">
        <v>149</v>
      </c>
      <c r="B32" s="228" t="s">
        <v>372</v>
      </c>
      <c r="C32" s="228"/>
      <c r="D32" s="272"/>
      <c r="E32" s="272"/>
      <c r="F32" s="272"/>
      <c r="G32" s="272"/>
      <c r="H32" s="272"/>
      <c r="I32" s="314"/>
      <c r="J32" s="556">
        <f>J13+J20+J27</f>
        <v>298630.25000000006</v>
      </c>
      <c r="K32" s="314"/>
      <c r="L32" s="314"/>
      <c r="M32" s="377"/>
      <c r="N32" s="314"/>
      <c r="O32" s="398"/>
      <c r="P32" s="555"/>
      <c r="Q32" s="229"/>
      <c r="R32" s="229"/>
    </row>
    <row r="33" spans="1:18" ht="15" customHeight="1" thickTop="1" thickBot="1">
      <c r="A33" s="224" t="s">
        <v>148</v>
      </c>
      <c r="B33" s="272" t="s">
        <v>371</v>
      </c>
      <c r="C33" s="272"/>
      <c r="D33" s="272"/>
      <c r="E33" s="272"/>
      <c r="F33" s="272"/>
      <c r="G33" s="272"/>
      <c r="H33" s="272"/>
      <c r="I33" s="314"/>
      <c r="J33" s="401"/>
      <c r="K33" s="314"/>
      <c r="L33" s="556">
        <f>L13+L20+L27</f>
        <v>7264429.0199999996</v>
      </c>
      <c r="M33" s="377"/>
      <c r="N33" s="314"/>
      <c r="O33" s="398"/>
      <c r="P33" s="555"/>
      <c r="Q33" s="229"/>
      <c r="R33" s="229"/>
    </row>
    <row r="34" spans="1:18" ht="15" customHeight="1" thickTop="1" thickBot="1">
      <c r="A34" s="224" t="s">
        <v>147</v>
      </c>
      <c r="B34" s="314" t="s">
        <v>370</v>
      </c>
      <c r="C34" s="314"/>
      <c r="D34" s="314"/>
      <c r="E34" s="314"/>
      <c r="F34" s="314"/>
      <c r="G34" s="314"/>
      <c r="H34" s="314"/>
      <c r="I34" s="314"/>
      <c r="J34" s="401"/>
      <c r="K34" s="314"/>
      <c r="L34" s="314"/>
      <c r="M34" s="377"/>
      <c r="N34" s="556">
        <f>N13+N20+N27</f>
        <v>7370702.3399999999</v>
      </c>
      <c r="O34" s="314"/>
      <c r="P34" s="557"/>
      <c r="Q34" s="481"/>
      <c r="R34" s="481"/>
    </row>
    <row r="35" spans="1:18" ht="15" customHeight="1" thickTop="1">
      <c r="A35" s="224" t="s">
        <v>146</v>
      </c>
      <c r="D35" s="314"/>
      <c r="E35" s="314"/>
      <c r="F35" s="314"/>
      <c r="G35" s="314"/>
      <c r="H35" s="314"/>
      <c r="I35" s="314"/>
      <c r="J35" s="401"/>
      <c r="K35" s="314"/>
      <c r="L35" s="314"/>
      <c r="M35" s="377"/>
      <c r="N35" s="314"/>
      <c r="O35" s="314"/>
      <c r="P35" s="520"/>
      <c r="Q35" s="229"/>
      <c r="R35" s="229"/>
    </row>
    <row r="36" spans="1:18" ht="15" customHeight="1" thickBot="1">
      <c r="A36" s="224" t="s">
        <v>144</v>
      </c>
      <c r="B36" s="228"/>
      <c r="C36" s="228"/>
      <c r="D36" s="272"/>
      <c r="E36" s="272"/>
      <c r="F36" s="272"/>
      <c r="G36" s="272"/>
      <c r="H36" s="272"/>
      <c r="I36" s="314"/>
      <c r="J36" s="401"/>
      <c r="K36" s="398"/>
      <c r="L36" s="314"/>
      <c r="M36" s="377"/>
      <c r="N36" s="314"/>
      <c r="O36" s="558">
        <f>+SUM(O13:O33)</f>
        <v>7072072.0899999999</v>
      </c>
      <c r="P36" s="559"/>
      <c r="Q36" s="482"/>
      <c r="R36" s="482"/>
    </row>
    <row r="37" spans="1:18" ht="15" customHeight="1" thickTop="1">
      <c r="A37" s="224" t="s">
        <v>143</v>
      </c>
      <c r="B37" s="310" t="s">
        <v>369</v>
      </c>
      <c r="C37" s="310"/>
      <c r="D37" s="310"/>
      <c r="E37" s="310"/>
      <c r="F37" s="310"/>
      <c r="G37" s="310"/>
      <c r="H37" s="310"/>
    </row>
    <row r="38" spans="1:18" ht="15" customHeight="1">
      <c r="A38" s="224" t="s">
        <v>142</v>
      </c>
      <c r="B38" s="310" t="s">
        <v>368</v>
      </c>
      <c r="C38" s="310"/>
      <c r="D38" s="310"/>
      <c r="E38" s="310"/>
      <c r="F38" s="310"/>
      <c r="G38" s="310"/>
      <c r="H38" s="310"/>
    </row>
    <row r="39" spans="1:18" ht="15" customHeight="1">
      <c r="A39" s="224"/>
    </row>
    <row r="40" spans="1:18" ht="15" customHeight="1">
      <c r="A40" s="224"/>
      <c r="B40" s="310"/>
    </row>
    <row r="41" spans="1:18" ht="15" customHeight="1">
      <c r="A41" s="224"/>
      <c r="B41" s="228"/>
      <c r="C41" s="228"/>
      <c r="D41" s="308"/>
      <c r="E41" s="307"/>
      <c r="F41" s="246"/>
      <c r="G41" s="246"/>
      <c r="H41" s="246"/>
    </row>
    <row r="42" spans="1:18" ht="15" customHeight="1">
      <c r="A42" s="224"/>
      <c r="B42" s="228"/>
      <c r="C42" s="228"/>
      <c r="D42" s="308"/>
      <c r="E42" s="307"/>
      <c r="F42" s="246"/>
      <c r="G42" s="246"/>
      <c r="H42" s="246"/>
    </row>
    <row r="43" spans="1:18" ht="15" customHeight="1">
      <c r="A43" s="224"/>
      <c r="B43" s="228"/>
      <c r="C43" s="228"/>
      <c r="D43" s="306"/>
      <c r="E43" s="228"/>
      <c r="F43" s="246"/>
      <c r="G43" s="246"/>
      <c r="H43" s="246"/>
    </row>
    <row r="44" spans="1:18" ht="15" customHeight="1">
      <c r="A44" s="224"/>
    </row>
    <row r="45" spans="1:18" ht="15" customHeight="1">
      <c r="A45" s="224"/>
      <c r="B45" s="309"/>
      <c r="C45" s="228"/>
      <c r="D45" s="308"/>
      <c r="E45" s="250"/>
      <c r="F45" s="248"/>
      <c r="G45" s="248"/>
      <c r="H45" s="248"/>
    </row>
    <row r="46" spans="1:18" ht="15" customHeight="1">
      <c r="A46" s="224"/>
      <c r="C46" s="228"/>
      <c r="D46" s="308"/>
      <c r="E46" s="307"/>
      <c r="F46" s="246"/>
      <c r="G46" s="246"/>
      <c r="H46" s="246"/>
    </row>
    <row r="47" spans="1:18" ht="15" customHeight="1">
      <c r="A47" s="224"/>
      <c r="B47" s="228"/>
      <c r="C47" s="228"/>
      <c r="D47" s="308"/>
      <c r="E47" s="307"/>
      <c r="F47" s="246"/>
      <c r="G47" s="246"/>
      <c r="H47" s="246"/>
    </row>
    <row r="48" spans="1:18" ht="15" customHeight="1">
      <c r="A48" s="224"/>
      <c r="B48" s="228"/>
      <c r="C48" s="228"/>
      <c r="D48" s="308"/>
      <c r="E48" s="307"/>
      <c r="F48" s="246"/>
      <c r="G48" s="246"/>
      <c r="H48" s="246"/>
    </row>
    <row r="49" spans="1:8" ht="15" customHeight="1">
      <c r="A49" s="224"/>
      <c r="B49" s="228"/>
      <c r="C49" s="228"/>
      <c r="D49" s="308"/>
      <c r="E49" s="307"/>
      <c r="F49" s="246"/>
      <c r="G49" s="246"/>
      <c r="H49" s="246"/>
    </row>
    <row r="50" spans="1:8" ht="15" customHeight="1">
      <c r="A50" s="224"/>
      <c r="B50" s="228"/>
      <c r="C50" s="228"/>
      <c r="D50" s="308"/>
      <c r="E50" s="307"/>
      <c r="F50" s="246"/>
      <c r="G50" s="246"/>
      <c r="H50" s="246"/>
    </row>
    <row r="51" spans="1:8" ht="15" customHeight="1">
      <c r="A51" s="224"/>
      <c r="B51" s="228"/>
      <c r="C51" s="228"/>
      <c r="D51" s="308"/>
      <c r="E51" s="307"/>
      <c r="F51" s="246"/>
      <c r="G51" s="246"/>
      <c r="H51" s="246"/>
    </row>
    <row r="52" spans="1:8" ht="15" customHeight="1">
      <c r="A52" s="224"/>
      <c r="B52" s="228"/>
      <c r="C52" s="228"/>
      <c r="D52" s="308"/>
      <c r="E52" s="307"/>
      <c r="F52" s="246"/>
      <c r="G52" s="246"/>
      <c r="H52" s="246"/>
    </row>
    <row r="53" spans="1:8" ht="15" customHeight="1">
      <c r="A53" s="224"/>
      <c r="B53" s="228"/>
      <c r="C53" s="228"/>
      <c r="D53" s="306"/>
      <c r="E53" s="228"/>
      <c r="F53" s="246"/>
      <c r="G53" s="246"/>
      <c r="H53" s="246"/>
    </row>
    <row r="54" spans="1:8" ht="15" customHeight="1">
      <c r="A54" s="224"/>
    </row>
    <row r="55" spans="1:8" ht="15" customHeight="1">
      <c r="A55" s="224"/>
    </row>
    <row r="56" spans="1:8" ht="15" customHeight="1">
      <c r="A56" s="224"/>
    </row>
    <row r="57" spans="1:8" ht="15" customHeight="1">
      <c r="A57" s="224"/>
    </row>
    <row r="58" spans="1:8" ht="15" customHeight="1">
      <c r="A58" s="224"/>
    </row>
    <row r="59" spans="1:8" ht="15" customHeight="1">
      <c r="A59" s="224"/>
    </row>
    <row r="60" spans="1:8" ht="15" customHeight="1">
      <c r="A60" s="224"/>
    </row>
    <row r="61" spans="1:8" ht="15" customHeight="1">
      <c r="A61" s="224"/>
      <c r="B61" s="228"/>
      <c r="C61" s="228"/>
      <c r="D61" s="308"/>
      <c r="E61" s="307"/>
      <c r="F61" s="246"/>
      <c r="G61" s="246"/>
      <c r="H61" s="246"/>
    </row>
    <row r="62" spans="1:8" ht="15" customHeight="1">
      <c r="A62" s="224"/>
      <c r="B62" s="228"/>
      <c r="C62" s="228"/>
      <c r="D62" s="308"/>
      <c r="E62" s="307"/>
      <c r="F62" s="246"/>
      <c r="G62" s="246"/>
      <c r="H62" s="246"/>
    </row>
    <row r="63" spans="1:8" ht="15" customHeight="1">
      <c r="A63" s="224"/>
      <c r="B63" s="228"/>
      <c r="C63" s="228"/>
      <c r="D63" s="306"/>
      <c r="E63" s="228"/>
      <c r="F63" s="246"/>
      <c r="G63" s="246"/>
      <c r="H63" s="246"/>
    </row>
    <row r="64" spans="1:8" ht="15" customHeight="1">
      <c r="A64" s="224"/>
    </row>
    <row r="65" spans="1:8" ht="15" customHeight="1">
      <c r="A65" s="224"/>
    </row>
    <row r="66" spans="1:8" ht="15" customHeight="1">
      <c r="A66" s="224"/>
    </row>
    <row r="67" spans="1:8" ht="15" customHeight="1">
      <c r="A67" s="224"/>
    </row>
    <row r="68" spans="1:8" ht="15" customHeight="1">
      <c r="A68" s="224"/>
    </row>
    <row r="69" spans="1:8" ht="15" customHeight="1">
      <c r="A69" s="224"/>
    </row>
    <row r="70" spans="1:8" ht="15" customHeight="1">
      <c r="A70" s="224"/>
    </row>
    <row r="71" spans="1:8" ht="15" customHeight="1">
      <c r="A71" s="224"/>
    </row>
    <row r="72" spans="1:8" ht="15" customHeight="1">
      <c r="A72" s="224"/>
      <c r="B72" s="228"/>
      <c r="C72" s="228"/>
      <c r="D72" s="228"/>
      <c r="E72" s="228"/>
      <c r="F72" s="228"/>
      <c r="G72" s="228"/>
      <c r="H72" s="228"/>
    </row>
    <row r="73" spans="1:8">
      <c r="A73" s="224"/>
      <c r="B73" s="228"/>
      <c r="C73" s="228"/>
      <c r="D73" s="228"/>
      <c r="E73" s="228"/>
      <c r="F73" s="228"/>
      <c r="G73" s="228"/>
      <c r="H73" s="228"/>
    </row>
    <row r="74" spans="1:8">
      <c r="A74" s="224"/>
      <c r="B74" s="228"/>
      <c r="C74" s="228"/>
      <c r="D74" s="228"/>
      <c r="E74" s="228"/>
      <c r="F74" s="228"/>
      <c r="G74" s="228"/>
      <c r="H74" s="228"/>
    </row>
    <row r="75" spans="1:8">
      <c r="A75" s="224"/>
    </row>
    <row r="76" spans="1:8">
      <c r="A76" s="224"/>
    </row>
    <row r="77" spans="1:8">
      <c r="A77" s="224"/>
    </row>
    <row r="78" spans="1:8">
      <c r="A78" s="224"/>
    </row>
    <row r="79" spans="1:8">
      <c r="A79" s="224"/>
    </row>
    <row r="80" spans="1:8">
      <c r="A80" s="224"/>
    </row>
    <row r="81" spans="1:1">
      <c r="A81" s="224"/>
    </row>
    <row r="82" spans="1:1">
      <c r="A82" s="224"/>
    </row>
    <row r="83" spans="1:1">
      <c r="A83" s="224"/>
    </row>
    <row r="84" spans="1:1">
      <c r="A84" s="224"/>
    </row>
    <row r="85" spans="1:1">
      <c r="A85" s="224"/>
    </row>
    <row r="86" spans="1:1">
      <c r="A86" s="224"/>
    </row>
    <row r="87" spans="1:1">
      <c r="A87" s="224"/>
    </row>
    <row r="88" spans="1:1">
      <c r="A88" s="224"/>
    </row>
    <row r="89" spans="1:1">
      <c r="A89" s="224"/>
    </row>
    <row r="90" spans="1:1">
      <c r="A90" s="224"/>
    </row>
    <row r="91" spans="1:1">
      <c r="A91" s="224"/>
    </row>
    <row r="92" spans="1:1">
      <c r="A92" s="224"/>
    </row>
    <row r="93" spans="1:1">
      <c r="A93" s="224"/>
    </row>
    <row r="94" spans="1:1">
      <c r="A94" s="224"/>
    </row>
    <row r="95" spans="1:1">
      <c r="A95" s="224"/>
    </row>
    <row r="96" spans="1:1">
      <c r="A96" s="224"/>
    </row>
    <row r="97" spans="1:1">
      <c r="A97" s="224"/>
    </row>
    <row r="98" spans="1:1">
      <c r="A98" s="224"/>
    </row>
    <row r="99" spans="1:1">
      <c r="A99" s="224"/>
    </row>
    <row r="100" spans="1:1">
      <c r="A100" s="224"/>
    </row>
    <row r="101" spans="1:1">
      <c r="A101" s="224"/>
    </row>
    <row r="102" spans="1:1">
      <c r="A102" s="224"/>
    </row>
    <row r="103" spans="1:1">
      <c r="A103" s="224"/>
    </row>
    <row r="104" spans="1:1">
      <c r="A104" s="224"/>
    </row>
    <row r="105" spans="1:1">
      <c r="A105" s="224"/>
    </row>
    <row r="106" spans="1:1">
      <c r="A106" s="224"/>
    </row>
    <row r="107" spans="1:1">
      <c r="A107" s="224"/>
    </row>
    <row r="108" spans="1:1">
      <c r="A108" s="224"/>
    </row>
  </sheetData>
  <mergeCells count="2">
    <mergeCell ref="A3:D3"/>
    <mergeCell ref="A4:D4"/>
  </mergeCells>
  <printOptions horizontalCentered="1"/>
  <pageMargins left="0" right="0" top="0.75" bottom="0.25" header="0.5" footer="0.5"/>
  <pageSetup scale="58" orientation="landscape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codeName="Sheet25">
    <pageSetUpPr fitToPage="1"/>
  </sheetPr>
  <dimension ref="A1:T112"/>
  <sheetViews>
    <sheetView showGridLines="0" view="pageBreakPreview" zoomScale="69" zoomScaleNormal="80" zoomScaleSheetLayoutView="69" workbookViewId="0">
      <selection activeCell="P77" sqref="P77"/>
    </sheetView>
  </sheetViews>
  <sheetFormatPr defaultColWidth="12.5703125" defaultRowHeight="14.25"/>
  <cols>
    <col min="1" max="1" width="4.85546875" style="273" customWidth="1"/>
    <col min="2" max="2" width="2.28515625" style="223" customWidth="1"/>
    <col min="3" max="3" width="30.5703125" style="223" customWidth="1"/>
    <col min="4" max="4" width="13" style="223" customWidth="1"/>
    <col min="5" max="5" width="2.28515625" style="314" customWidth="1"/>
    <col min="6" max="6" width="17.140625" style="223" customWidth="1"/>
    <col min="7" max="7" width="2.28515625" style="314" customWidth="1"/>
    <col min="8" max="8" width="13" style="223" customWidth="1"/>
    <col min="9" max="9" width="2.28515625" style="314" customWidth="1"/>
    <col min="10" max="10" width="17.140625" style="223" customWidth="1"/>
    <col min="11" max="11" width="2.28515625" style="314" customWidth="1"/>
    <col min="12" max="12" width="13" style="223" customWidth="1"/>
    <col min="13" max="13" width="9.85546875" style="314" customWidth="1"/>
    <col min="14" max="14" width="17.140625" style="223" customWidth="1"/>
    <col min="15" max="15" width="2.28515625" style="223" customWidth="1"/>
    <col min="16" max="16" width="14.28515625" style="223" bestFit="1" customWidth="1"/>
    <col min="17" max="17" width="2.28515625" style="223" customWidth="1"/>
    <col min="18" max="18" width="16.28515625" style="223" bestFit="1" customWidth="1"/>
    <col min="19" max="19" width="13.5703125" style="223" bestFit="1" customWidth="1"/>
    <col min="20" max="16384" width="12.5703125" style="223"/>
  </cols>
  <sheetData>
    <row r="1" spans="1:20" ht="15">
      <c r="A1" s="263" t="s">
        <v>32</v>
      </c>
      <c r="C1" s="263"/>
      <c r="D1" s="228"/>
      <c r="E1" s="272"/>
      <c r="F1" s="228"/>
      <c r="G1" s="272"/>
      <c r="H1" s="320"/>
      <c r="I1" s="399"/>
      <c r="J1" s="228"/>
      <c r="K1" s="272"/>
      <c r="L1" s="320"/>
      <c r="M1" s="399"/>
      <c r="N1" s="228" t="s">
        <v>327</v>
      </c>
      <c r="O1" s="228"/>
      <c r="P1" s="320"/>
      <c r="Q1" s="320"/>
      <c r="S1" s="228"/>
      <c r="T1" s="228"/>
    </row>
    <row r="2" spans="1:20">
      <c r="A2" s="260" t="s">
        <v>406</v>
      </c>
      <c r="C2" s="260"/>
      <c r="D2" s="228"/>
      <c r="E2" s="272"/>
      <c r="F2" s="228"/>
      <c r="G2" s="272"/>
      <c r="H2" s="320"/>
      <c r="I2" s="272"/>
      <c r="J2" s="228"/>
      <c r="K2" s="272"/>
      <c r="L2" s="320"/>
      <c r="M2" s="399"/>
      <c r="N2" s="228" t="s">
        <v>405</v>
      </c>
      <c r="O2" s="228"/>
      <c r="P2" s="320"/>
      <c r="Q2" s="320"/>
      <c r="S2" s="228"/>
      <c r="T2" s="228"/>
    </row>
    <row r="3" spans="1:20">
      <c r="A3" s="260" t="s">
        <v>404</v>
      </c>
      <c r="C3" s="260"/>
      <c r="D3" s="228"/>
      <c r="E3" s="272"/>
      <c r="F3" s="228"/>
      <c r="G3" s="272"/>
      <c r="H3" s="228"/>
      <c r="I3" s="272"/>
      <c r="J3" s="228"/>
      <c r="K3" s="272"/>
      <c r="L3" s="320"/>
      <c r="M3" s="399"/>
      <c r="N3" s="228"/>
      <c r="O3" s="228"/>
      <c r="P3" s="320"/>
      <c r="Q3" s="320"/>
      <c r="S3" s="228"/>
      <c r="T3" s="228"/>
    </row>
    <row r="4" spans="1:20">
      <c r="A4" s="260"/>
      <c r="C4" s="260"/>
      <c r="D4" s="228"/>
      <c r="E4" s="272"/>
      <c r="F4" s="228"/>
      <c r="G4" s="272"/>
      <c r="H4" s="228"/>
      <c r="I4" s="272"/>
      <c r="J4" s="228"/>
      <c r="K4" s="272"/>
      <c r="L4" s="320"/>
      <c r="M4" s="399"/>
      <c r="N4" s="228"/>
      <c r="O4" s="228"/>
      <c r="P4" s="320"/>
      <c r="Q4" s="320"/>
      <c r="S4" s="228"/>
      <c r="T4" s="228"/>
    </row>
    <row r="5" spans="1:20" ht="15">
      <c r="B5" s="228"/>
      <c r="C5" s="228"/>
      <c r="D5" s="324" t="s">
        <v>550</v>
      </c>
      <c r="E5" s="517"/>
      <c r="F5" s="288"/>
      <c r="G5" s="521"/>
      <c r="H5" s="324" t="s">
        <v>551</v>
      </c>
      <c r="I5" s="517"/>
      <c r="J5" s="288"/>
      <c r="K5" s="521"/>
      <c r="L5" s="324" t="s">
        <v>552</v>
      </c>
      <c r="M5" s="517"/>
      <c r="N5" s="288"/>
      <c r="O5" s="323"/>
      <c r="P5" s="269"/>
      <c r="Q5" s="269"/>
      <c r="R5" s="269"/>
      <c r="S5" s="228"/>
      <c r="T5" s="228"/>
    </row>
    <row r="6" spans="1:20" ht="15">
      <c r="B6" s="260" t="s">
        <v>22</v>
      </c>
      <c r="C6" s="224"/>
      <c r="D6" s="224" t="s">
        <v>282</v>
      </c>
      <c r="E6" s="370"/>
      <c r="F6" s="224" t="s">
        <v>302</v>
      </c>
      <c r="G6" s="370"/>
      <c r="H6" s="224" t="s">
        <v>282</v>
      </c>
      <c r="I6" s="370"/>
      <c r="J6" s="224" t="s">
        <v>302</v>
      </c>
      <c r="K6" s="370"/>
      <c r="L6" s="224" t="s">
        <v>282</v>
      </c>
      <c r="M6" s="370"/>
      <c r="N6" s="224" t="s">
        <v>302</v>
      </c>
      <c r="O6" s="224"/>
      <c r="P6" s="269"/>
      <c r="Q6" s="269"/>
      <c r="R6" s="269"/>
      <c r="S6" s="228"/>
      <c r="T6" s="228"/>
    </row>
    <row r="7" spans="1:20" ht="15">
      <c r="B7" s="224"/>
      <c r="C7" s="224"/>
      <c r="D7" s="224"/>
      <c r="E7" s="370"/>
      <c r="F7" s="224"/>
      <c r="G7" s="370"/>
      <c r="H7" s="224"/>
      <c r="I7" s="370"/>
      <c r="J7" s="224"/>
      <c r="K7" s="370"/>
      <c r="L7" s="581"/>
      <c r="M7" s="370"/>
      <c r="N7" s="224"/>
      <c r="O7" s="224"/>
      <c r="P7" s="269"/>
      <c r="Q7" s="269"/>
      <c r="R7" s="269"/>
      <c r="S7" s="228"/>
    </row>
    <row r="8" spans="1:20" ht="15.75">
      <c r="A8" s="273">
        <v>1</v>
      </c>
      <c r="B8" s="226" t="s">
        <v>403</v>
      </c>
      <c r="C8" s="228"/>
      <c r="D8" s="228"/>
      <c r="E8" s="272"/>
      <c r="F8" s="228"/>
      <c r="G8" s="272"/>
      <c r="H8" s="228"/>
      <c r="I8" s="272"/>
      <c r="J8" s="228"/>
      <c r="K8" s="272"/>
      <c r="L8" s="492"/>
      <c r="M8" s="272"/>
      <c r="N8" s="228"/>
      <c r="O8" s="228"/>
      <c r="P8" s="269"/>
      <c r="Q8" s="269"/>
      <c r="R8" s="269"/>
      <c r="S8" s="228"/>
      <c r="T8" s="228"/>
    </row>
    <row r="9" spans="1:20" ht="15">
      <c r="A9" s="273">
        <v>2</v>
      </c>
      <c r="C9" s="228" t="s">
        <v>397</v>
      </c>
      <c r="D9" s="235"/>
      <c r="E9" s="322"/>
      <c r="F9" s="246"/>
      <c r="G9" s="302"/>
      <c r="H9" s="235"/>
      <c r="I9" s="322"/>
      <c r="J9" s="246"/>
      <c r="K9" s="302"/>
      <c r="L9" s="492"/>
      <c r="M9" s="322"/>
      <c r="N9" s="246"/>
      <c r="O9" s="246"/>
      <c r="P9" s="269"/>
      <c r="Q9" s="269"/>
      <c r="R9" s="269"/>
      <c r="S9" s="228"/>
      <c r="T9" s="228"/>
    </row>
    <row r="10" spans="1:20" ht="15">
      <c r="A10" s="273">
        <v>3</v>
      </c>
      <c r="C10" s="228" t="s">
        <v>416</v>
      </c>
      <c r="D10" s="235"/>
      <c r="E10" s="322"/>
      <c r="F10" s="246"/>
      <c r="G10" s="302"/>
      <c r="H10" s="235"/>
      <c r="I10" s="322"/>
      <c r="J10" s="246"/>
      <c r="K10" s="302"/>
      <c r="L10" s="492"/>
      <c r="M10" s="322"/>
      <c r="N10" s="246"/>
      <c r="O10" s="246"/>
      <c r="P10" s="269"/>
      <c r="Q10" s="269"/>
      <c r="R10" s="269"/>
      <c r="S10" s="228"/>
      <c r="T10" s="228"/>
    </row>
    <row r="11" spans="1:20" ht="15">
      <c r="A11" s="273">
        <v>4</v>
      </c>
      <c r="C11" s="228" t="s">
        <v>415</v>
      </c>
      <c r="D11" s="235"/>
      <c r="E11" s="322"/>
      <c r="F11" s="246"/>
      <c r="G11" s="302"/>
      <c r="H11" s="235"/>
      <c r="I11" s="322"/>
      <c r="J11" s="246"/>
      <c r="K11" s="302"/>
      <c r="L11" s="492"/>
      <c r="M11" s="322"/>
      <c r="N11" s="246"/>
      <c r="O11" s="246"/>
      <c r="P11" s="269"/>
      <c r="Q11" s="269"/>
      <c r="R11" s="269"/>
      <c r="S11" s="228"/>
      <c r="T11" s="228"/>
    </row>
    <row r="12" spans="1:20" ht="15">
      <c r="A12" s="273">
        <v>5</v>
      </c>
      <c r="C12" s="228" t="s">
        <v>410</v>
      </c>
      <c r="D12" s="235"/>
      <c r="E12" s="322"/>
      <c r="F12" s="246"/>
      <c r="G12" s="302"/>
      <c r="H12" s="235"/>
      <c r="I12" s="322"/>
      <c r="J12" s="246"/>
      <c r="K12" s="302"/>
      <c r="L12" s="492"/>
      <c r="M12" s="322"/>
      <c r="N12" s="246"/>
      <c r="O12" s="246"/>
      <c r="P12" s="269"/>
      <c r="Q12" s="269"/>
      <c r="R12" s="269"/>
      <c r="S12" s="228"/>
      <c r="T12" s="228"/>
    </row>
    <row r="13" spans="1:20" ht="15">
      <c r="A13" s="273">
        <v>6</v>
      </c>
      <c r="C13" s="228" t="s">
        <v>414</v>
      </c>
      <c r="D13" s="235"/>
      <c r="E13" s="322"/>
      <c r="F13" s="246"/>
      <c r="G13" s="302"/>
      <c r="H13" s="235"/>
      <c r="I13" s="322"/>
      <c r="J13" s="246"/>
      <c r="K13" s="302"/>
      <c r="L13" s="492"/>
      <c r="M13" s="322"/>
      <c r="N13" s="246"/>
      <c r="O13" s="246"/>
      <c r="P13" s="269"/>
      <c r="Q13" s="269"/>
      <c r="R13" s="269"/>
      <c r="S13" s="228"/>
      <c r="T13" s="228"/>
    </row>
    <row r="14" spans="1:20" ht="15">
      <c r="A14" s="273">
        <v>7</v>
      </c>
      <c r="C14" s="228" t="s">
        <v>413</v>
      </c>
      <c r="D14" s="235"/>
      <c r="E14" s="322"/>
      <c r="F14" s="246"/>
      <c r="G14" s="302"/>
      <c r="H14" s="235"/>
      <c r="I14" s="322"/>
      <c r="J14" s="246"/>
      <c r="K14" s="302"/>
      <c r="L14" s="492"/>
      <c r="M14" s="322"/>
      <c r="N14" s="246"/>
      <c r="O14" s="246"/>
      <c r="P14" s="269"/>
      <c r="Q14" s="269"/>
      <c r="R14" s="269"/>
      <c r="S14" s="228"/>
      <c r="T14" s="228"/>
    </row>
    <row r="15" spans="1:20" ht="15">
      <c r="A15" s="273">
        <v>8</v>
      </c>
      <c r="C15" s="228" t="s">
        <v>398</v>
      </c>
      <c r="D15" s="235"/>
      <c r="E15" s="322"/>
      <c r="F15" s="246"/>
      <c r="G15" s="302"/>
      <c r="H15" s="235"/>
      <c r="I15" s="322"/>
      <c r="J15" s="246"/>
      <c r="K15" s="302"/>
      <c r="L15" s="492"/>
      <c r="M15" s="322"/>
      <c r="N15" s="246"/>
      <c r="O15" s="246"/>
      <c r="P15" s="269"/>
      <c r="Q15" s="269"/>
      <c r="R15" s="269"/>
      <c r="S15" s="228"/>
      <c r="T15" s="228"/>
    </row>
    <row r="16" spans="1:20" ht="15">
      <c r="A16" s="273">
        <v>9</v>
      </c>
      <c r="C16" s="228" t="s">
        <v>409</v>
      </c>
      <c r="D16" s="235"/>
      <c r="E16" s="322"/>
      <c r="F16" s="246"/>
      <c r="G16" s="302"/>
      <c r="H16" s="235"/>
      <c r="I16" s="322"/>
      <c r="J16" s="246"/>
      <c r="K16" s="302"/>
      <c r="L16" s="492"/>
      <c r="M16" s="322"/>
      <c r="N16" s="246"/>
      <c r="O16" s="246"/>
      <c r="P16" s="269"/>
      <c r="Q16" s="269"/>
      <c r="R16" s="269"/>
      <c r="S16" s="228"/>
      <c r="T16" s="228"/>
    </row>
    <row r="17" spans="1:20" ht="15">
      <c r="A17" s="273">
        <v>10</v>
      </c>
      <c r="C17" s="228" t="s">
        <v>412</v>
      </c>
      <c r="D17" s="235"/>
      <c r="E17" s="322"/>
      <c r="F17" s="246"/>
      <c r="G17" s="302"/>
      <c r="H17" s="235"/>
      <c r="I17" s="322"/>
      <c r="J17" s="246"/>
      <c r="K17" s="302"/>
      <c r="L17" s="492"/>
      <c r="M17" s="322"/>
      <c r="N17" s="246"/>
      <c r="O17" s="246"/>
      <c r="P17" s="269"/>
      <c r="Q17" s="269"/>
      <c r="R17" s="269"/>
      <c r="S17" s="228"/>
      <c r="T17" s="228"/>
    </row>
    <row r="18" spans="1:20" ht="15">
      <c r="A18" s="273">
        <v>11</v>
      </c>
      <c r="C18" s="228" t="s">
        <v>395</v>
      </c>
      <c r="D18" s="235"/>
      <c r="E18" s="272"/>
      <c r="F18" s="246"/>
      <c r="G18" s="302"/>
      <c r="H18" s="235"/>
      <c r="I18" s="272"/>
      <c r="J18" s="246"/>
      <c r="K18" s="302"/>
      <c r="L18" s="492"/>
      <c r="M18" s="272"/>
      <c r="N18" s="246"/>
      <c r="O18" s="246"/>
      <c r="P18" s="269"/>
      <c r="Q18" s="269"/>
      <c r="R18" s="269"/>
      <c r="S18" s="228"/>
      <c r="T18" s="228"/>
    </row>
    <row r="19" spans="1:20" ht="15">
      <c r="A19" s="273">
        <v>12</v>
      </c>
      <c r="C19" s="228" t="s">
        <v>394</v>
      </c>
      <c r="D19" s="235"/>
      <c r="E19" s="272"/>
      <c r="F19" s="246"/>
      <c r="G19" s="302"/>
      <c r="H19" s="235"/>
      <c r="I19" s="272"/>
      <c r="J19" s="246"/>
      <c r="K19" s="302"/>
      <c r="L19" s="492"/>
      <c r="M19" s="272"/>
      <c r="N19" s="246"/>
      <c r="O19" s="246"/>
      <c r="P19" s="269"/>
      <c r="Q19" s="269"/>
      <c r="R19" s="269"/>
      <c r="S19" s="228"/>
      <c r="T19" s="228"/>
    </row>
    <row r="20" spans="1:20" ht="15">
      <c r="A20" s="273">
        <v>13</v>
      </c>
      <c r="C20" s="228" t="s">
        <v>411</v>
      </c>
      <c r="D20" s="318"/>
      <c r="E20" s="272"/>
      <c r="F20" s="285"/>
      <c r="G20" s="468"/>
      <c r="H20" s="318"/>
      <c r="I20" s="272"/>
      <c r="J20" s="285"/>
      <c r="K20" s="468"/>
      <c r="L20" s="582"/>
      <c r="M20" s="272"/>
      <c r="N20" s="285"/>
      <c r="O20" s="233"/>
      <c r="P20" s="269"/>
      <c r="Q20" s="269"/>
      <c r="R20" s="269"/>
      <c r="S20" s="228"/>
      <c r="T20" s="228"/>
    </row>
    <row r="21" spans="1:20" ht="15">
      <c r="A21" s="273">
        <v>14</v>
      </c>
      <c r="B21" s="228"/>
      <c r="C21" s="228"/>
      <c r="D21" s="235"/>
      <c r="E21" s="322"/>
      <c r="F21" s="246"/>
      <c r="G21" s="302"/>
      <c r="H21" s="235"/>
      <c r="I21" s="322"/>
      <c r="J21" s="246"/>
      <c r="K21" s="302"/>
      <c r="L21" s="492"/>
      <c r="M21" s="322"/>
      <c r="N21" s="246"/>
      <c r="O21" s="246"/>
      <c r="P21" s="269"/>
      <c r="Q21" s="269"/>
      <c r="R21" s="269"/>
      <c r="S21" s="228"/>
      <c r="T21" s="228"/>
    </row>
    <row r="22" spans="1:20" ht="15.75">
      <c r="A22" s="273">
        <v>15</v>
      </c>
      <c r="B22" s="226" t="s">
        <v>402</v>
      </c>
      <c r="C22" s="228"/>
      <c r="D22" s="235">
        <v>1639493</v>
      </c>
      <c r="E22" s="272"/>
      <c r="F22" s="583">
        <v>4782477.2699999958</v>
      </c>
      <c r="G22" s="321"/>
      <c r="H22" s="235">
        <v>1461556</v>
      </c>
      <c r="I22" s="272"/>
      <c r="J22" s="583">
        <v>4334126.8199999966</v>
      </c>
      <c r="K22" s="321"/>
      <c r="L22" s="492">
        <v>1469281</v>
      </c>
      <c r="M22" s="272"/>
      <c r="N22" s="583">
        <v>5320813.6600000057</v>
      </c>
      <c r="O22" s="248"/>
      <c r="P22" s="269"/>
      <c r="Q22" s="269"/>
      <c r="R22" s="269"/>
      <c r="S22" s="228"/>
      <c r="T22" s="228"/>
    </row>
    <row r="23" spans="1:20" ht="15.75">
      <c r="A23" s="273">
        <v>16</v>
      </c>
      <c r="B23" s="226"/>
      <c r="C23" s="228"/>
      <c r="D23" s="235"/>
      <c r="E23" s="301"/>
      <c r="F23" s="235"/>
      <c r="G23" s="301"/>
      <c r="H23" s="235"/>
      <c r="I23" s="301"/>
      <c r="J23" s="235"/>
      <c r="K23" s="301"/>
      <c r="L23" s="235"/>
      <c r="M23" s="301"/>
      <c r="N23" s="235"/>
      <c r="O23" s="235"/>
      <c r="P23" s="269"/>
      <c r="Q23" s="269"/>
      <c r="R23" s="269"/>
      <c r="S23" s="228"/>
      <c r="T23" s="228"/>
    </row>
    <row r="24" spans="1:20" ht="15">
      <c r="A24" s="273">
        <v>17</v>
      </c>
      <c r="B24" s="228"/>
      <c r="C24" s="228"/>
      <c r="D24" s="235"/>
      <c r="E24" s="272"/>
      <c r="F24" s="246"/>
      <c r="G24" s="302"/>
      <c r="H24" s="235"/>
      <c r="I24" s="272"/>
      <c r="J24" s="246"/>
      <c r="K24" s="272"/>
      <c r="L24" s="235"/>
      <c r="M24" s="272"/>
      <c r="N24" s="246"/>
      <c r="O24" s="228"/>
      <c r="P24" s="269"/>
      <c r="Q24" s="269"/>
      <c r="R24" s="269"/>
      <c r="S24" s="228"/>
      <c r="T24" s="228"/>
    </row>
    <row r="25" spans="1:20" ht="15.75">
      <c r="A25" s="273">
        <v>18</v>
      </c>
      <c r="B25" s="226" t="s">
        <v>401</v>
      </c>
      <c r="C25" s="228"/>
      <c r="D25" s="228"/>
      <c r="E25" s="272"/>
      <c r="F25" s="228"/>
      <c r="G25" s="272"/>
      <c r="H25" s="228"/>
      <c r="I25" s="272"/>
      <c r="J25" s="228"/>
      <c r="K25" s="272"/>
      <c r="L25" s="228"/>
      <c r="M25" s="272"/>
      <c r="N25" s="228"/>
      <c r="O25" s="228"/>
      <c r="P25" s="269"/>
      <c r="Q25" s="269"/>
      <c r="R25" s="269"/>
      <c r="S25" s="228"/>
      <c r="T25" s="228"/>
    </row>
    <row r="26" spans="1:20" ht="15">
      <c r="A26" s="273">
        <v>19</v>
      </c>
      <c r="C26" s="228" t="s">
        <v>527</v>
      </c>
      <c r="D26" s="235"/>
      <c r="E26" s="322"/>
      <c r="F26" s="246"/>
      <c r="G26" s="302"/>
      <c r="H26" s="235"/>
      <c r="I26" s="322"/>
      <c r="J26" s="246"/>
      <c r="K26" s="302"/>
      <c r="L26" s="235"/>
      <c r="M26" s="322"/>
      <c r="N26" s="246"/>
      <c r="O26" s="246"/>
      <c r="P26" s="269"/>
      <c r="Q26" s="269"/>
      <c r="R26" s="269"/>
      <c r="S26" s="228"/>
      <c r="T26" s="228"/>
    </row>
    <row r="27" spans="1:20" ht="15">
      <c r="A27" s="273">
        <v>20</v>
      </c>
      <c r="C27" s="228" t="s">
        <v>398</v>
      </c>
      <c r="D27" s="235"/>
      <c r="E27" s="322"/>
      <c r="F27" s="246"/>
      <c r="G27" s="272"/>
      <c r="H27" s="235"/>
      <c r="I27" s="322"/>
      <c r="J27" s="246"/>
      <c r="K27" s="272"/>
      <c r="L27" s="235"/>
      <c r="M27" s="322"/>
      <c r="N27" s="246"/>
      <c r="O27" s="228"/>
      <c r="P27" s="269"/>
      <c r="Q27" s="269"/>
      <c r="R27" s="269"/>
      <c r="S27" s="228"/>
      <c r="T27" s="228"/>
    </row>
    <row r="28" spans="1:20" ht="15">
      <c r="A28" s="273">
        <v>21</v>
      </c>
      <c r="C28" s="228" t="s">
        <v>410</v>
      </c>
      <c r="D28" s="235"/>
      <c r="E28" s="322"/>
      <c r="F28" s="246"/>
      <c r="G28" s="302"/>
      <c r="H28" s="235"/>
      <c r="I28" s="322"/>
      <c r="J28" s="246"/>
      <c r="K28" s="302"/>
      <c r="L28" s="235"/>
      <c r="M28" s="322"/>
      <c r="N28" s="246"/>
      <c r="O28" s="246"/>
      <c r="P28" s="269"/>
      <c r="Q28" s="269"/>
      <c r="R28" s="269"/>
      <c r="S28" s="228"/>
      <c r="T28" s="228"/>
    </row>
    <row r="29" spans="1:20" ht="15">
      <c r="A29" s="273">
        <v>22</v>
      </c>
      <c r="C29" s="228" t="s">
        <v>395</v>
      </c>
      <c r="D29" s="235"/>
      <c r="E29" s="322"/>
      <c r="F29" s="246"/>
      <c r="G29" s="302"/>
      <c r="H29" s="235"/>
      <c r="I29" s="322"/>
      <c r="J29" s="246"/>
      <c r="K29" s="302"/>
      <c r="L29" s="235"/>
      <c r="M29" s="322"/>
      <c r="N29" s="246"/>
      <c r="O29" s="246"/>
      <c r="P29" s="269"/>
      <c r="Q29" s="269"/>
      <c r="R29" s="269"/>
      <c r="S29" s="228"/>
      <c r="T29" s="228"/>
    </row>
    <row r="30" spans="1:20" ht="15">
      <c r="A30" s="273">
        <v>23</v>
      </c>
      <c r="C30" s="228" t="s">
        <v>394</v>
      </c>
      <c r="D30" s="228"/>
      <c r="E30" s="272"/>
      <c r="F30" s="246"/>
      <c r="G30" s="302"/>
      <c r="H30" s="228"/>
      <c r="I30" s="272"/>
      <c r="J30" s="246"/>
      <c r="K30" s="302"/>
      <c r="L30" s="228"/>
      <c r="M30" s="272"/>
      <c r="N30" s="246"/>
      <c r="O30" s="246"/>
      <c r="P30" s="269"/>
      <c r="Q30" s="269"/>
      <c r="R30" s="269"/>
      <c r="S30" s="228"/>
      <c r="T30" s="228"/>
    </row>
    <row r="31" spans="1:20" ht="15">
      <c r="A31" s="273">
        <v>24</v>
      </c>
      <c r="C31" s="228" t="s">
        <v>407</v>
      </c>
      <c r="D31" s="318"/>
      <c r="E31" s="272"/>
      <c r="F31" s="285"/>
      <c r="G31" s="272"/>
      <c r="H31" s="318"/>
      <c r="I31" s="272"/>
      <c r="J31" s="285"/>
      <c r="K31" s="272"/>
      <c r="L31" s="318"/>
      <c r="M31" s="272"/>
      <c r="N31" s="285"/>
      <c r="O31" s="228"/>
      <c r="P31" s="269"/>
      <c r="Q31" s="269"/>
      <c r="R31" s="269"/>
      <c r="S31" s="228"/>
      <c r="T31" s="228"/>
    </row>
    <row r="32" spans="1:20" ht="15">
      <c r="A32" s="273">
        <v>25</v>
      </c>
      <c r="B32" s="228"/>
      <c r="C32" s="228"/>
      <c r="D32" s="235"/>
      <c r="E32" s="322"/>
      <c r="F32" s="246"/>
      <c r="G32" s="302"/>
      <c r="H32" s="235"/>
      <c r="I32" s="322"/>
      <c r="J32" s="246"/>
      <c r="K32" s="302"/>
      <c r="L32" s="235"/>
      <c r="M32" s="322"/>
      <c r="N32" s="246"/>
      <c r="O32" s="246"/>
      <c r="P32" s="269"/>
      <c r="Q32" s="269"/>
      <c r="R32" s="269"/>
      <c r="S32" s="228"/>
      <c r="T32" s="228"/>
    </row>
    <row r="33" spans="1:20" ht="15.75">
      <c r="A33" s="273">
        <v>26</v>
      </c>
      <c r="B33" s="226" t="s">
        <v>114</v>
      </c>
      <c r="C33" s="228"/>
      <c r="D33" s="235">
        <v>254308</v>
      </c>
      <c r="E33" s="272"/>
      <c r="F33" s="583">
        <v>769884.47000000102</v>
      </c>
      <c r="G33" s="301"/>
      <c r="H33" s="235">
        <v>206380</v>
      </c>
      <c r="I33" s="272"/>
      <c r="J33" s="583">
        <v>635040.31000000099</v>
      </c>
      <c r="K33" s="321"/>
      <c r="L33" s="235">
        <v>211411</v>
      </c>
      <c r="M33" s="272"/>
      <c r="N33" s="583">
        <v>792272.11999999988</v>
      </c>
      <c r="O33" s="248"/>
      <c r="P33" s="269"/>
      <c r="Q33" s="269"/>
      <c r="R33" s="269"/>
      <c r="S33" s="228"/>
    </row>
    <row r="34" spans="1:20" ht="15.75">
      <c r="A34" s="273">
        <v>27</v>
      </c>
      <c r="B34" s="226"/>
      <c r="C34" s="228"/>
      <c r="D34" s="235"/>
      <c r="E34" s="272"/>
      <c r="F34" s="228"/>
      <c r="G34" s="272"/>
      <c r="H34" s="235"/>
      <c r="I34" s="272"/>
      <c r="J34" s="228"/>
      <c r="K34" s="272"/>
      <c r="L34" s="235"/>
      <c r="M34" s="272"/>
      <c r="N34" s="228"/>
      <c r="O34" s="228"/>
      <c r="P34" s="269"/>
      <c r="Q34" s="269"/>
      <c r="R34" s="269"/>
      <c r="S34" s="228"/>
    </row>
    <row r="35" spans="1:20" ht="15.75">
      <c r="A35" s="273">
        <v>28</v>
      </c>
      <c r="B35" s="226"/>
      <c r="C35" s="228"/>
      <c r="D35" s="246"/>
      <c r="E35" s="302"/>
      <c r="F35" s="228"/>
      <c r="G35" s="272"/>
      <c r="H35" s="246"/>
      <c r="I35" s="302"/>
      <c r="J35" s="228"/>
      <c r="K35" s="272"/>
      <c r="L35" s="246"/>
      <c r="M35" s="302"/>
      <c r="N35" s="228"/>
      <c r="O35" s="228"/>
      <c r="P35" s="269"/>
      <c r="Q35" s="269"/>
      <c r="R35" s="269"/>
      <c r="S35" s="228"/>
    </row>
    <row r="36" spans="1:20" ht="15.75">
      <c r="A36" s="273">
        <v>29</v>
      </c>
      <c r="B36" s="226" t="s">
        <v>227</v>
      </c>
      <c r="C36" s="228"/>
      <c r="D36" s="228"/>
      <c r="E36" s="272"/>
      <c r="F36" s="228"/>
      <c r="G36" s="272"/>
      <c r="H36" s="228"/>
      <c r="I36" s="272"/>
      <c r="J36" s="228"/>
      <c r="K36" s="272"/>
      <c r="L36" s="228"/>
      <c r="M36" s="272"/>
      <c r="N36" s="228"/>
      <c r="O36" s="228"/>
      <c r="P36" s="269"/>
      <c r="Q36" s="269"/>
      <c r="R36" s="269"/>
      <c r="S36" s="228"/>
      <c r="T36" s="228"/>
    </row>
    <row r="37" spans="1:20" ht="15">
      <c r="A37" s="273">
        <v>30</v>
      </c>
      <c r="C37" s="228" t="s">
        <v>398</v>
      </c>
      <c r="D37" s="235"/>
      <c r="E37" s="322"/>
      <c r="F37" s="246"/>
      <c r="G37" s="302"/>
      <c r="H37" s="235"/>
      <c r="I37" s="322"/>
      <c r="J37" s="246"/>
      <c r="K37" s="302"/>
      <c r="L37" s="235"/>
      <c r="M37" s="322"/>
      <c r="N37" s="246"/>
      <c r="O37" s="246"/>
      <c r="P37" s="269"/>
      <c r="Q37" s="269"/>
      <c r="R37" s="269"/>
      <c r="S37" s="228"/>
      <c r="T37" s="228"/>
    </row>
    <row r="38" spans="1:20" ht="15">
      <c r="A38" s="273">
        <v>31</v>
      </c>
      <c r="C38" s="228" t="s">
        <v>409</v>
      </c>
      <c r="D38" s="235"/>
      <c r="E38" s="322"/>
      <c r="F38" s="246"/>
      <c r="G38" s="302"/>
      <c r="H38" s="235"/>
      <c r="I38" s="322"/>
      <c r="J38" s="246"/>
      <c r="K38" s="302"/>
      <c r="L38" s="235"/>
      <c r="M38" s="322"/>
      <c r="N38" s="246"/>
      <c r="O38" s="246"/>
      <c r="P38" s="269"/>
      <c r="Q38" s="269"/>
      <c r="R38" s="269"/>
      <c r="S38" s="228"/>
      <c r="T38" s="228"/>
    </row>
    <row r="39" spans="1:20" ht="15">
      <c r="A39" s="273">
        <v>32</v>
      </c>
      <c r="C39" s="228" t="s">
        <v>395</v>
      </c>
      <c r="D39" s="235"/>
      <c r="E39" s="322"/>
      <c r="F39" s="246"/>
      <c r="G39" s="302"/>
      <c r="H39" s="235"/>
      <c r="I39" s="322"/>
      <c r="J39" s="246"/>
      <c r="K39" s="302"/>
      <c r="L39" s="235"/>
      <c r="M39" s="322"/>
      <c r="N39" s="246"/>
      <c r="O39" s="246"/>
      <c r="P39" s="269"/>
      <c r="Q39" s="269"/>
      <c r="R39" s="269"/>
      <c r="S39" s="228"/>
      <c r="T39" s="228"/>
    </row>
    <row r="40" spans="1:20" ht="15">
      <c r="A40" s="273">
        <v>33</v>
      </c>
      <c r="C40" s="228" t="s">
        <v>394</v>
      </c>
      <c r="D40" s="228"/>
      <c r="E40" s="272"/>
      <c r="F40" s="246"/>
      <c r="G40" s="302"/>
      <c r="H40" s="228"/>
      <c r="I40" s="272"/>
      <c r="J40" s="246"/>
      <c r="K40" s="302"/>
      <c r="L40" s="228"/>
      <c r="M40" s="272"/>
      <c r="N40" s="246"/>
      <c r="O40" s="246"/>
      <c r="P40" s="269"/>
      <c r="Q40" s="269"/>
      <c r="R40" s="269"/>
      <c r="S40" s="228"/>
      <c r="T40" s="228"/>
    </row>
    <row r="41" spans="1:20" ht="15">
      <c r="A41" s="273">
        <v>34</v>
      </c>
      <c r="C41" s="228" t="s">
        <v>407</v>
      </c>
      <c r="D41" s="318"/>
      <c r="E41" s="272"/>
      <c r="F41" s="285"/>
      <c r="G41" s="272"/>
      <c r="H41" s="318"/>
      <c r="I41" s="272"/>
      <c r="J41" s="285"/>
      <c r="K41" s="272"/>
      <c r="L41" s="318"/>
      <c r="M41" s="272"/>
      <c r="N41" s="285"/>
      <c r="O41" s="228"/>
      <c r="P41" s="269"/>
      <c r="Q41" s="269"/>
      <c r="R41" s="269"/>
      <c r="S41" s="228"/>
      <c r="T41" s="228"/>
    </row>
    <row r="42" spans="1:20" ht="15">
      <c r="A42" s="273">
        <v>35</v>
      </c>
      <c r="B42" s="228"/>
      <c r="C42" s="228"/>
      <c r="D42" s="235"/>
      <c r="E42" s="322"/>
      <c r="F42" s="246"/>
      <c r="G42" s="302"/>
      <c r="H42" s="235"/>
      <c r="I42" s="322"/>
      <c r="J42" s="246"/>
      <c r="K42" s="302"/>
      <c r="L42" s="235"/>
      <c r="M42" s="322"/>
      <c r="N42" s="246"/>
      <c r="O42" s="246"/>
      <c r="P42" s="269"/>
      <c r="Q42" s="269"/>
      <c r="R42" s="269"/>
      <c r="S42" s="228"/>
      <c r="T42" s="228"/>
    </row>
    <row r="43" spans="1:20" ht="15.75">
      <c r="A43" s="273">
        <v>36</v>
      </c>
      <c r="B43" s="226" t="s">
        <v>114</v>
      </c>
      <c r="C43" s="228"/>
      <c r="D43" s="235">
        <v>48</v>
      </c>
      <c r="E43" s="272"/>
      <c r="F43" s="583">
        <v>135.52000000000001</v>
      </c>
      <c r="G43" s="301"/>
      <c r="H43" s="235">
        <v>0</v>
      </c>
      <c r="I43" s="272"/>
      <c r="J43" s="583">
        <v>0</v>
      </c>
      <c r="K43" s="321"/>
      <c r="L43" s="235">
        <v>0</v>
      </c>
      <c r="M43" s="272"/>
      <c r="N43" s="583">
        <v>0</v>
      </c>
      <c r="O43" s="248"/>
      <c r="P43" s="269"/>
      <c r="Q43" s="269"/>
      <c r="R43" s="269"/>
      <c r="S43" s="228"/>
    </row>
    <row r="44" spans="1:20" ht="15.75">
      <c r="A44" s="273">
        <v>37</v>
      </c>
      <c r="B44" s="226"/>
      <c r="C44" s="228"/>
      <c r="D44" s="235"/>
      <c r="E44" s="272"/>
      <c r="F44" s="228"/>
      <c r="G44" s="272"/>
      <c r="H44" s="235"/>
      <c r="I44" s="272"/>
      <c r="J44" s="228"/>
      <c r="K44" s="272"/>
      <c r="L44" s="235"/>
      <c r="M44" s="272"/>
      <c r="N44" s="228"/>
      <c r="O44" s="228"/>
      <c r="P44" s="269"/>
      <c r="Q44" s="269"/>
      <c r="R44" s="269"/>
      <c r="S44" s="228"/>
    </row>
    <row r="45" spans="1:20" ht="15.75">
      <c r="A45" s="273">
        <v>38</v>
      </c>
      <c r="B45" s="226"/>
      <c r="C45" s="228"/>
      <c r="D45" s="246"/>
      <c r="E45" s="302"/>
      <c r="F45" s="228"/>
      <c r="G45" s="272"/>
      <c r="H45" s="246"/>
      <c r="I45" s="302"/>
      <c r="J45" s="228"/>
      <c r="K45" s="272"/>
      <c r="L45" s="246"/>
      <c r="M45" s="302"/>
      <c r="N45" s="228"/>
      <c r="O45" s="228"/>
      <c r="P45" s="269"/>
      <c r="Q45" s="269"/>
      <c r="R45" s="269"/>
      <c r="S45" s="228"/>
    </row>
    <row r="46" spans="1:20" ht="15.75">
      <c r="A46" s="273">
        <v>39</v>
      </c>
      <c r="B46" s="226" t="s">
        <v>400</v>
      </c>
      <c r="C46" s="228"/>
      <c r="D46" s="228"/>
      <c r="E46" s="272"/>
      <c r="F46" s="228"/>
      <c r="G46" s="272"/>
      <c r="H46" s="228"/>
      <c r="I46" s="272"/>
      <c r="J46" s="228"/>
      <c r="K46" s="272"/>
      <c r="L46" s="228"/>
      <c r="M46" s="272"/>
      <c r="N46" s="228"/>
      <c r="O46" s="228"/>
      <c r="P46" s="269"/>
      <c r="Q46" s="269"/>
      <c r="R46" s="269"/>
      <c r="S46" s="228"/>
      <c r="T46" s="228"/>
    </row>
    <row r="47" spans="1:20" ht="15">
      <c r="A47" s="273">
        <v>40</v>
      </c>
      <c r="C47" s="228" t="s">
        <v>398</v>
      </c>
      <c r="D47" s="235"/>
      <c r="E47" s="322"/>
      <c r="F47" s="246"/>
      <c r="G47" s="302"/>
      <c r="H47" s="235"/>
      <c r="I47" s="322"/>
      <c r="J47" s="246"/>
      <c r="K47" s="302"/>
      <c r="L47" s="235"/>
      <c r="M47" s="322"/>
      <c r="N47" s="246"/>
      <c r="O47" s="246"/>
      <c r="P47" s="269"/>
      <c r="Q47" s="269"/>
      <c r="R47" s="269"/>
      <c r="S47" s="228"/>
      <c r="T47" s="228"/>
    </row>
    <row r="48" spans="1:20" ht="15">
      <c r="A48" s="273">
        <v>41</v>
      </c>
      <c r="C48" s="228" t="s">
        <v>408</v>
      </c>
      <c r="D48" s="235"/>
      <c r="E48" s="322"/>
      <c r="F48" s="246"/>
      <c r="G48" s="302"/>
      <c r="H48" s="235"/>
      <c r="I48" s="322"/>
      <c r="J48" s="246"/>
      <c r="K48" s="302"/>
      <c r="L48" s="235"/>
      <c r="M48" s="322"/>
      <c r="N48" s="246"/>
      <c r="O48" s="246"/>
      <c r="P48" s="269"/>
      <c r="Q48" s="269"/>
      <c r="R48" s="269"/>
      <c r="S48" s="228"/>
      <c r="T48" s="228"/>
    </row>
    <row r="49" spans="1:20" ht="15">
      <c r="A49" s="273">
        <v>42</v>
      </c>
      <c r="C49" s="228" t="s">
        <v>396</v>
      </c>
      <c r="D49" s="235"/>
      <c r="E49" s="322"/>
      <c r="F49" s="246"/>
      <c r="G49" s="302"/>
      <c r="H49" s="235"/>
      <c r="I49" s="322"/>
      <c r="J49" s="246"/>
      <c r="K49" s="302"/>
      <c r="L49" s="235"/>
      <c r="M49" s="322"/>
      <c r="N49" s="246"/>
      <c r="O49" s="246"/>
      <c r="P49" s="269"/>
      <c r="Q49" s="269"/>
      <c r="R49" s="269"/>
      <c r="S49" s="228"/>
      <c r="T49" s="228"/>
    </row>
    <row r="50" spans="1:20" ht="15">
      <c r="A50" s="273">
        <v>43</v>
      </c>
      <c r="C50" s="228" t="s">
        <v>395</v>
      </c>
      <c r="D50" s="235"/>
      <c r="E50" s="322"/>
      <c r="F50" s="246"/>
      <c r="G50" s="302"/>
      <c r="H50" s="235"/>
      <c r="I50" s="322"/>
      <c r="J50" s="246"/>
      <c r="K50" s="302"/>
      <c r="L50" s="235"/>
      <c r="M50" s="322"/>
      <c r="N50" s="246"/>
      <c r="O50" s="246"/>
      <c r="P50" s="269"/>
      <c r="Q50" s="269"/>
      <c r="R50" s="269"/>
      <c r="S50" s="228"/>
      <c r="T50" s="228"/>
    </row>
    <row r="51" spans="1:20" ht="15">
      <c r="A51" s="273">
        <v>44</v>
      </c>
      <c r="C51" s="228" t="s">
        <v>394</v>
      </c>
      <c r="D51" s="228"/>
      <c r="E51" s="272"/>
      <c r="F51" s="246"/>
      <c r="G51" s="302"/>
      <c r="H51" s="228"/>
      <c r="I51" s="272"/>
      <c r="J51" s="246"/>
      <c r="K51" s="302"/>
      <c r="L51" s="228"/>
      <c r="M51" s="272"/>
      <c r="N51" s="246"/>
      <c r="O51" s="246"/>
      <c r="P51" s="269"/>
      <c r="Q51" s="269"/>
      <c r="R51" s="269"/>
      <c r="S51" s="228"/>
      <c r="T51" s="228"/>
    </row>
    <row r="52" spans="1:20" ht="15">
      <c r="A52" s="273">
        <v>45</v>
      </c>
      <c r="C52" s="228" t="s">
        <v>407</v>
      </c>
      <c r="D52" s="318"/>
      <c r="E52" s="272"/>
      <c r="F52" s="285"/>
      <c r="G52" s="272"/>
      <c r="H52" s="318"/>
      <c r="I52" s="272"/>
      <c r="J52" s="285"/>
      <c r="K52" s="272"/>
      <c r="L52" s="318"/>
      <c r="M52" s="272"/>
      <c r="N52" s="285"/>
      <c r="O52" s="228"/>
      <c r="P52" s="269"/>
      <c r="Q52" s="269"/>
      <c r="R52" s="269"/>
      <c r="S52" s="228"/>
      <c r="T52" s="228"/>
    </row>
    <row r="53" spans="1:20" ht="15">
      <c r="A53" s="273">
        <v>46</v>
      </c>
      <c r="B53" s="228"/>
      <c r="C53" s="228"/>
      <c r="D53" s="235"/>
      <c r="E53" s="322"/>
      <c r="F53" s="246"/>
      <c r="G53" s="302"/>
      <c r="H53" s="235"/>
      <c r="I53" s="322"/>
      <c r="J53" s="246"/>
      <c r="K53" s="302"/>
      <c r="L53" s="235"/>
      <c r="M53" s="322"/>
      <c r="N53" s="246"/>
      <c r="O53" s="246"/>
      <c r="P53" s="269"/>
      <c r="Q53" s="269"/>
      <c r="R53" s="269"/>
      <c r="S53" s="228"/>
      <c r="T53" s="228"/>
    </row>
    <row r="54" spans="1:20" ht="15.75">
      <c r="A54" s="273">
        <v>47</v>
      </c>
      <c r="B54" s="226" t="s">
        <v>114</v>
      </c>
      <c r="C54" s="228"/>
      <c r="D54" s="235">
        <v>265</v>
      </c>
      <c r="E54" s="272"/>
      <c r="F54" s="583">
        <v>791.32</v>
      </c>
      <c r="G54" s="301"/>
      <c r="H54" s="235">
        <v>2693</v>
      </c>
      <c r="I54" s="272"/>
      <c r="J54" s="583">
        <v>8711.36</v>
      </c>
      <c r="K54" s="321"/>
      <c r="L54" s="235">
        <v>-337</v>
      </c>
      <c r="M54" s="272"/>
      <c r="N54" s="583">
        <v>-1302.31</v>
      </c>
      <c r="O54" s="248"/>
      <c r="P54" s="269"/>
      <c r="Q54" s="269"/>
      <c r="R54" s="269"/>
      <c r="S54" s="228"/>
    </row>
    <row r="55" spans="1:20" ht="15.75">
      <c r="A55" s="273">
        <v>48</v>
      </c>
      <c r="B55" s="226"/>
      <c r="C55" s="228"/>
      <c r="D55" s="235"/>
      <c r="E55" s="272"/>
      <c r="F55" s="228"/>
      <c r="G55" s="272"/>
      <c r="H55" s="235"/>
      <c r="I55" s="272"/>
      <c r="J55" s="228"/>
      <c r="K55" s="272"/>
      <c r="L55" s="235"/>
      <c r="M55" s="272"/>
      <c r="N55" s="228"/>
      <c r="O55" s="228"/>
      <c r="P55" s="269"/>
      <c r="Q55" s="269"/>
      <c r="R55" s="269"/>
      <c r="S55" s="228"/>
    </row>
    <row r="56" spans="1:20" ht="15.75">
      <c r="A56" s="273">
        <v>49</v>
      </c>
      <c r="B56" s="226"/>
      <c r="C56" s="228"/>
      <c r="D56" s="246"/>
      <c r="E56" s="302"/>
      <c r="F56" s="228"/>
      <c r="G56" s="272"/>
      <c r="H56" s="246"/>
      <c r="I56" s="302"/>
      <c r="J56" s="228"/>
      <c r="K56" s="272"/>
      <c r="L56" s="246"/>
      <c r="M56" s="302"/>
      <c r="N56" s="228"/>
      <c r="O56" s="228"/>
      <c r="P56" s="269"/>
      <c r="Q56" s="269"/>
      <c r="R56" s="269"/>
      <c r="S56" s="228"/>
    </row>
    <row r="57" spans="1:20" ht="15.75">
      <c r="A57" s="273">
        <v>50</v>
      </c>
      <c r="B57" s="226" t="s">
        <v>399</v>
      </c>
      <c r="C57" s="228"/>
      <c r="D57" s="246"/>
      <c r="E57" s="302"/>
      <c r="F57" s="228"/>
      <c r="G57" s="272"/>
      <c r="H57" s="246"/>
      <c r="I57" s="302"/>
      <c r="J57" s="228"/>
      <c r="K57" s="272"/>
      <c r="L57" s="246"/>
      <c r="M57" s="302"/>
      <c r="N57" s="228"/>
      <c r="O57" s="228"/>
      <c r="P57" s="269"/>
      <c r="Q57" s="269"/>
      <c r="R57" s="269"/>
      <c r="S57" s="228"/>
    </row>
    <row r="58" spans="1:20" ht="15">
      <c r="A58" s="273">
        <v>51</v>
      </c>
      <c r="C58" s="228" t="s">
        <v>398</v>
      </c>
      <c r="D58" s="246"/>
      <c r="E58" s="302"/>
      <c r="F58" s="228"/>
      <c r="G58" s="272"/>
      <c r="H58" s="246"/>
      <c r="I58" s="302"/>
      <c r="J58" s="228"/>
      <c r="K58" s="272"/>
      <c r="L58" s="246"/>
      <c r="M58" s="302"/>
      <c r="N58" s="228"/>
      <c r="O58" s="228"/>
      <c r="P58" s="269"/>
      <c r="Q58" s="269"/>
      <c r="R58" s="269"/>
      <c r="S58" s="228"/>
    </row>
    <row r="59" spans="1:20" ht="15.75">
      <c r="A59" s="273">
        <v>52</v>
      </c>
      <c r="B59" s="226"/>
      <c r="C59" s="228" t="s">
        <v>397</v>
      </c>
      <c r="D59" s="246"/>
      <c r="E59" s="302"/>
      <c r="F59" s="228"/>
      <c r="G59" s="272"/>
      <c r="H59" s="246"/>
      <c r="I59" s="302"/>
      <c r="J59" s="228"/>
      <c r="K59" s="272"/>
      <c r="L59" s="246"/>
      <c r="M59" s="302"/>
      <c r="N59" s="228"/>
      <c r="O59" s="228"/>
      <c r="P59" s="269"/>
      <c r="Q59" s="269"/>
      <c r="R59" s="269"/>
      <c r="S59" s="228"/>
    </row>
    <row r="60" spans="1:20" ht="15.75">
      <c r="A60" s="273">
        <v>53</v>
      </c>
      <c r="B60" s="226"/>
      <c r="C60" s="228" t="s">
        <v>396</v>
      </c>
      <c r="D60" s="246"/>
      <c r="E60" s="302"/>
      <c r="F60" s="228"/>
      <c r="G60" s="272"/>
      <c r="H60" s="246"/>
      <c r="I60" s="302"/>
      <c r="J60" s="228"/>
      <c r="K60" s="272"/>
      <c r="L60" s="246"/>
      <c r="M60" s="302"/>
      <c r="N60" s="228"/>
      <c r="O60" s="228"/>
      <c r="P60" s="269"/>
      <c r="Q60" s="269"/>
      <c r="R60" s="269"/>
      <c r="S60" s="228"/>
    </row>
    <row r="61" spans="1:20" ht="15.75">
      <c r="A61" s="273">
        <v>54</v>
      </c>
      <c r="B61" s="226"/>
      <c r="C61" s="228" t="s">
        <v>395</v>
      </c>
      <c r="D61" s="246"/>
      <c r="E61" s="302"/>
      <c r="F61" s="228"/>
      <c r="G61" s="272"/>
      <c r="H61" s="246"/>
      <c r="I61" s="302"/>
      <c r="J61" s="228"/>
      <c r="K61" s="272"/>
      <c r="L61" s="246"/>
      <c r="M61" s="302"/>
      <c r="N61" s="228"/>
      <c r="O61" s="228"/>
      <c r="P61" s="269"/>
      <c r="Q61" s="269"/>
      <c r="R61" s="269"/>
      <c r="S61" s="228"/>
    </row>
    <row r="62" spans="1:20" ht="15.75">
      <c r="A62" s="273">
        <v>55</v>
      </c>
      <c r="B62" s="226"/>
      <c r="C62" s="228" t="s">
        <v>394</v>
      </c>
      <c r="D62" s="246"/>
      <c r="E62" s="302"/>
      <c r="F62" s="228"/>
      <c r="G62" s="272"/>
      <c r="H62" s="246"/>
      <c r="I62" s="302"/>
      <c r="J62" s="228"/>
      <c r="K62" s="272"/>
      <c r="L62" s="246"/>
      <c r="M62" s="302"/>
      <c r="N62" s="228"/>
      <c r="O62" s="228"/>
      <c r="P62" s="269"/>
      <c r="Q62" s="269"/>
      <c r="R62" s="269"/>
      <c r="S62" s="228"/>
    </row>
    <row r="63" spans="1:20" ht="15">
      <c r="A63" s="273">
        <v>56</v>
      </c>
      <c r="C63" s="228" t="s">
        <v>407</v>
      </c>
      <c r="D63" s="318"/>
      <c r="E63" s="272"/>
      <c r="F63" s="285"/>
      <c r="G63" s="272"/>
      <c r="H63" s="318"/>
      <c r="I63" s="272"/>
      <c r="J63" s="285"/>
      <c r="K63" s="272"/>
      <c r="L63" s="318"/>
      <c r="M63" s="272"/>
      <c r="N63" s="285"/>
      <c r="O63" s="228"/>
      <c r="P63" s="269"/>
      <c r="Q63" s="269"/>
      <c r="R63" s="269"/>
      <c r="S63" s="228"/>
      <c r="T63" s="228"/>
    </row>
    <row r="64" spans="1:20" ht="15.75">
      <c r="A64" s="273">
        <v>57</v>
      </c>
      <c r="B64" s="226"/>
      <c r="C64" s="228"/>
      <c r="D64" s="246"/>
      <c r="E64" s="302"/>
      <c r="F64" s="228"/>
      <c r="G64" s="272"/>
      <c r="H64" s="246"/>
      <c r="I64" s="302"/>
      <c r="J64" s="228"/>
      <c r="K64" s="272"/>
      <c r="L64" s="246"/>
      <c r="M64" s="302"/>
      <c r="N64" s="228"/>
      <c r="O64" s="228"/>
      <c r="P64" s="269"/>
      <c r="Q64" s="269"/>
      <c r="R64" s="269"/>
      <c r="S64" s="228"/>
    </row>
    <row r="65" spans="1:19" ht="15.75">
      <c r="A65" s="273">
        <v>58</v>
      </c>
      <c r="B65" s="226" t="s">
        <v>114</v>
      </c>
      <c r="C65" s="228"/>
      <c r="D65" s="235">
        <v>0</v>
      </c>
      <c r="E65" s="302"/>
      <c r="F65" s="583">
        <v>-110.44</v>
      </c>
      <c r="G65" s="272"/>
      <c r="H65" s="235">
        <v>0</v>
      </c>
      <c r="I65" s="302"/>
      <c r="J65" s="583">
        <v>-108.72</v>
      </c>
      <c r="K65" s="272"/>
      <c r="L65" s="235">
        <v>0</v>
      </c>
      <c r="M65" s="302"/>
      <c r="N65" s="583">
        <v>0</v>
      </c>
      <c r="O65" s="228"/>
      <c r="P65" s="269"/>
      <c r="Q65" s="269"/>
      <c r="R65" s="269"/>
      <c r="S65" s="228"/>
    </row>
    <row r="66" spans="1:19" ht="15.75">
      <c r="A66" s="273">
        <v>59</v>
      </c>
      <c r="B66" s="226"/>
      <c r="C66" s="228"/>
      <c r="D66" s="246"/>
      <c r="E66" s="302"/>
      <c r="F66" s="228"/>
      <c r="G66" s="272"/>
      <c r="H66" s="246"/>
      <c r="I66" s="302"/>
      <c r="J66" s="228"/>
      <c r="K66" s="272"/>
      <c r="L66" s="246"/>
      <c r="M66" s="302"/>
      <c r="N66" s="228"/>
      <c r="O66" s="228"/>
      <c r="P66" s="269"/>
      <c r="Q66" s="269"/>
      <c r="R66" s="269"/>
      <c r="S66" s="228"/>
    </row>
    <row r="67" spans="1:19" ht="15.75">
      <c r="A67" s="273">
        <v>60</v>
      </c>
      <c r="B67" s="226"/>
      <c r="C67" s="228"/>
      <c r="D67" s="246"/>
      <c r="E67" s="302"/>
      <c r="F67" s="228"/>
      <c r="G67" s="272"/>
      <c r="H67" s="246"/>
      <c r="I67" s="302"/>
      <c r="J67" s="228"/>
      <c r="K67" s="272"/>
      <c r="L67" s="246"/>
      <c r="M67" s="302"/>
      <c r="N67" s="228"/>
      <c r="O67" s="228"/>
      <c r="P67" s="269"/>
      <c r="Q67" s="269"/>
      <c r="R67" s="269"/>
      <c r="S67" s="228"/>
    </row>
    <row r="68" spans="1:19" ht="15.75">
      <c r="A68" s="273">
        <v>61</v>
      </c>
      <c r="B68" s="263" t="s">
        <v>393</v>
      </c>
      <c r="C68" s="224"/>
      <c r="D68" s="246"/>
      <c r="E68" s="302"/>
      <c r="F68" s="228"/>
      <c r="G68" s="272"/>
      <c r="H68" s="246"/>
      <c r="I68" s="302"/>
      <c r="J68" s="228"/>
      <c r="K68" s="272"/>
      <c r="L68" s="246"/>
      <c r="M68" s="302"/>
      <c r="N68" s="228"/>
      <c r="O68" s="228"/>
      <c r="P68" s="269"/>
      <c r="Q68" s="269"/>
      <c r="R68" s="269"/>
      <c r="S68" s="228"/>
    </row>
    <row r="69" spans="1:19" ht="15">
      <c r="A69" s="273">
        <v>62</v>
      </c>
      <c r="C69" s="228" t="s">
        <v>114</v>
      </c>
      <c r="D69" s="235">
        <v>1894114</v>
      </c>
      <c r="E69" s="272"/>
      <c r="F69" s="583">
        <v>5553178.1399999959</v>
      </c>
      <c r="G69" s="321"/>
      <c r="H69" s="235">
        <v>1670629</v>
      </c>
      <c r="I69" s="272"/>
      <c r="J69" s="583">
        <v>4977769.7699999977</v>
      </c>
      <c r="K69" s="321"/>
      <c r="L69" s="235">
        <v>1680355</v>
      </c>
      <c r="M69" s="272"/>
      <c r="N69" s="583">
        <v>6111783.4700000063</v>
      </c>
      <c r="O69" s="248"/>
      <c r="P69" s="269"/>
      <c r="Q69" s="269"/>
      <c r="R69" s="380"/>
      <c r="S69" s="228"/>
    </row>
    <row r="70" spans="1:19" ht="15">
      <c r="A70" s="273">
        <v>63</v>
      </c>
      <c r="C70" s="228"/>
      <c r="D70" s="235"/>
      <c r="E70" s="272"/>
      <c r="F70" s="235"/>
      <c r="G70" s="301"/>
      <c r="H70" s="235"/>
      <c r="I70" s="272"/>
      <c r="J70" s="235"/>
      <c r="K70" s="301"/>
      <c r="L70" s="235"/>
      <c r="M70" s="272"/>
      <c r="N70" s="235"/>
      <c r="O70" s="235"/>
      <c r="P70" s="269"/>
      <c r="Q70" s="269"/>
      <c r="R70" s="269"/>
      <c r="S70" s="228"/>
    </row>
    <row r="71" spans="1:19" ht="15">
      <c r="A71" s="273">
        <v>64</v>
      </c>
      <c r="B71" s="228"/>
      <c r="C71" s="228"/>
      <c r="D71" s="228"/>
      <c r="E71" s="272"/>
      <c r="F71" s="228"/>
      <c r="G71" s="272"/>
      <c r="H71" s="235"/>
      <c r="I71" s="272"/>
      <c r="J71" s="228" t="s">
        <v>392</v>
      </c>
      <c r="K71" s="272"/>
      <c r="L71" s="228"/>
      <c r="M71" s="272"/>
      <c r="N71" s="228"/>
      <c r="O71" s="228"/>
      <c r="P71" s="269"/>
      <c r="Q71" s="269"/>
      <c r="R71" s="269"/>
      <c r="S71" s="228"/>
    </row>
    <row r="72" spans="1:19" ht="15">
      <c r="A72" s="273">
        <v>65</v>
      </c>
      <c r="B72" s="228"/>
      <c r="C72" s="228"/>
      <c r="D72" s="228" t="s">
        <v>391</v>
      </c>
      <c r="E72" s="272"/>
      <c r="F72" s="228"/>
      <c r="G72" s="272"/>
      <c r="H72" s="228"/>
      <c r="I72" s="272"/>
      <c r="J72" s="228"/>
      <c r="K72" s="272"/>
      <c r="L72" s="228"/>
      <c r="M72" s="272"/>
      <c r="N72" s="228"/>
      <c r="O72" s="228"/>
      <c r="P72" s="269"/>
      <c r="Q72" s="269"/>
      <c r="R72" s="269"/>
      <c r="S72" s="228"/>
    </row>
    <row r="73" spans="1:19" ht="15">
      <c r="P73" s="269"/>
      <c r="Q73" s="269"/>
      <c r="R73" s="269"/>
    </row>
    <row r="74" spans="1:19" ht="15">
      <c r="C74" s="228"/>
      <c r="D74" s="235"/>
      <c r="E74" s="322"/>
      <c r="F74" s="246"/>
      <c r="G74" s="302"/>
      <c r="H74" s="235"/>
      <c r="I74" s="322"/>
      <c r="J74" s="246"/>
      <c r="K74" s="302"/>
      <c r="L74" s="235"/>
      <c r="M74" s="322"/>
      <c r="N74" s="246"/>
      <c r="O74" s="246"/>
      <c r="P74" s="269"/>
      <c r="Q74" s="269"/>
      <c r="R74" s="269"/>
      <c r="S74" s="228"/>
    </row>
    <row r="75" spans="1:19" ht="15">
      <c r="C75" s="228"/>
      <c r="D75" s="228"/>
      <c r="E75" s="272"/>
      <c r="F75" s="246"/>
      <c r="G75" s="302"/>
      <c r="H75" s="228"/>
      <c r="I75" s="272"/>
      <c r="J75" s="246"/>
      <c r="K75" s="302"/>
      <c r="L75" s="228"/>
      <c r="M75" s="272"/>
      <c r="N75" s="246"/>
      <c r="O75" s="246"/>
      <c r="P75" s="269"/>
      <c r="Q75" s="269"/>
      <c r="R75" s="269"/>
      <c r="S75" s="228"/>
    </row>
    <row r="76" spans="1:19" ht="15">
      <c r="C76" s="228"/>
      <c r="D76" s="281"/>
      <c r="E76" s="468"/>
      <c r="F76" s="233"/>
      <c r="G76" s="468"/>
      <c r="H76" s="281"/>
      <c r="I76" s="468"/>
      <c r="J76" s="233"/>
      <c r="K76" s="468"/>
      <c r="L76" s="281"/>
      <c r="M76" s="468"/>
      <c r="N76" s="233"/>
      <c r="O76" s="233"/>
      <c r="P76" s="269"/>
      <c r="Q76" s="269"/>
      <c r="R76" s="269"/>
      <c r="S76" s="233"/>
    </row>
    <row r="77" spans="1:19" ht="15">
      <c r="B77" s="228"/>
      <c r="C77" s="228"/>
      <c r="D77" s="281"/>
      <c r="E77" s="518"/>
      <c r="F77" s="312"/>
      <c r="G77" s="373"/>
      <c r="H77" s="281"/>
      <c r="I77" s="518"/>
      <c r="J77" s="312"/>
      <c r="K77" s="373"/>
      <c r="L77" s="281"/>
      <c r="M77" s="518"/>
      <c r="N77" s="312"/>
      <c r="O77" s="312"/>
      <c r="P77" s="269"/>
      <c r="Q77" s="269"/>
      <c r="R77" s="269"/>
      <c r="S77" s="233"/>
    </row>
    <row r="78" spans="1:19" ht="15.75">
      <c r="B78" s="226"/>
      <c r="C78" s="228"/>
      <c r="D78" s="281"/>
      <c r="E78" s="468"/>
      <c r="F78" s="311"/>
      <c r="G78" s="522"/>
      <c r="H78" s="281"/>
      <c r="I78" s="468"/>
      <c r="J78" s="311"/>
      <c r="K78" s="522"/>
      <c r="L78" s="281"/>
      <c r="M78" s="468"/>
      <c r="N78" s="311"/>
      <c r="O78" s="311"/>
      <c r="P78" s="269"/>
      <c r="Q78" s="269"/>
      <c r="R78" s="269"/>
      <c r="S78" s="233"/>
    </row>
    <row r="79" spans="1:19" ht="15.75">
      <c r="B79" s="226"/>
      <c r="C79" s="228"/>
      <c r="D79" s="281"/>
      <c r="E79" s="519"/>
      <c r="F79" s="281"/>
      <c r="G79" s="519"/>
      <c r="H79" s="281"/>
      <c r="I79" s="519"/>
      <c r="J79" s="281"/>
      <c r="K79" s="519"/>
      <c r="L79" s="281"/>
      <c r="M79" s="519"/>
      <c r="N79" s="281"/>
      <c r="O79" s="281"/>
      <c r="P79" s="269"/>
      <c r="Q79" s="269"/>
      <c r="R79" s="269"/>
      <c r="S79" s="233"/>
    </row>
    <row r="80" spans="1:19" ht="15.75">
      <c r="B80" s="226"/>
      <c r="C80" s="228"/>
      <c r="D80" s="312"/>
      <c r="E80" s="373"/>
      <c r="F80" s="233"/>
      <c r="G80" s="468"/>
      <c r="H80" s="312"/>
      <c r="I80" s="373"/>
      <c r="J80" s="233"/>
      <c r="K80" s="468"/>
      <c r="L80" s="312"/>
      <c r="M80" s="373"/>
      <c r="N80" s="233"/>
      <c r="O80" s="233"/>
      <c r="P80" s="269"/>
      <c r="Q80" s="269"/>
      <c r="R80" s="269"/>
      <c r="S80" s="233"/>
    </row>
    <row r="81" spans="2:19" ht="15.75">
      <c r="B81" s="263"/>
      <c r="C81" s="224"/>
      <c r="D81" s="312"/>
      <c r="E81" s="373"/>
      <c r="F81" s="233"/>
      <c r="G81" s="468"/>
      <c r="H81" s="312"/>
      <c r="I81" s="373"/>
      <c r="J81" s="233"/>
      <c r="K81" s="468"/>
      <c r="L81" s="312"/>
      <c r="M81" s="373"/>
      <c r="N81" s="233"/>
      <c r="O81" s="233"/>
      <c r="P81" s="269"/>
      <c r="Q81" s="269"/>
      <c r="R81" s="269"/>
      <c r="S81" s="233"/>
    </row>
    <row r="82" spans="2:19" ht="15">
      <c r="C82" s="228"/>
      <c r="D82" s="281"/>
      <c r="E82" s="468"/>
      <c r="F82" s="311"/>
      <c r="G82" s="522"/>
      <c r="H82" s="281"/>
      <c r="I82" s="468"/>
      <c r="J82" s="311"/>
      <c r="K82" s="522"/>
      <c r="L82" s="281"/>
      <c r="M82" s="468"/>
      <c r="N82" s="311"/>
      <c r="O82" s="311"/>
      <c r="P82" s="269"/>
      <c r="Q82" s="269"/>
      <c r="R82" s="269"/>
      <c r="S82" s="233"/>
    </row>
    <row r="83" spans="2:19" ht="15">
      <c r="C83" s="228"/>
      <c r="D83" s="281"/>
      <c r="E83" s="468"/>
      <c r="F83" s="281"/>
      <c r="G83" s="519"/>
      <c r="H83" s="281"/>
      <c r="I83" s="468"/>
      <c r="J83" s="281"/>
      <c r="K83" s="519"/>
      <c r="L83" s="281"/>
      <c r="M83" s="468"/>
      <c r="N83" s="281"/>
      <c r="O83" s="281"/>
      <c r="P83" s="269"/>
      <c r="Q83" s="269"/>
      <c r="R83" s="269"/>
      <c r="S83" s="233"/>
    </row>
    <row r="84" spans="2:19" ht="15">
      <c r="B84" s="228"/>
      <c r="C84" s="228"/>
      <c r="D84" s="233"/>
      <c r="E84" s="468"/>
      <c r="F84" s="233"/>
      <c r="G84" s="468"/>
      <c r="H84" s="233"/>
      <c r="I84" s="468"/>
      <c r="J84" s="233"/>
      <c r="K84" s="468"/>
      <c r="L84" s="233"/>
      <c r="M84" s="468"/>
      <c r="N84" s="233"/>
      <c r="O84" s="233"/>
      <c r="P84" s="269"/>
      <c r="Q84" s="269"/>
      <c r="R84" s="269"/>
      <c r="S84" s="233"/>
    </row>
    <row r="85" spans="2:19" ht="15">
      <c r="B85" s="228"/>
      <c r="C85" s="228"/>
      <c r="D85" s="233"/>
      <c r="E85" s="468"/>
      <c r="F85" s="233"/>
      <c r="G85" s="468"/>
      <c r="H85" s="233"/>
      <c r="I85" s="468"/>
      <c r="J85" s="233"/>
      <c r="K85" s="468"/>
      <c r="L85" s="233"/>
      <c r="M85" s="468"/>
      <c r="N85" s="233"/>
      <c r="O85" s="233"/>
      <c r="P85" s="269"/>
      <c r="Q85" s="269"/>
      <c r="R85" s="269"/>
      <c r="S85" s="233"/>
    </row>
    <row r="86" spans="2:19" ht="15">
      <c r="D86" s="229"/>
      <c r="E86" s="520"/>
      <c r="F86" s="229"/>
      <c r="G86" s="520"/>
      <c r="H86" s="229"/>
      <c r="I86" s="520"/>
      <c r="J86" s="229"/>
      <c r="K86" s="520"/>
      <c r="L86" s="229"/>
      <c r="M86" s="520"/>
      <c r="N86" s="229"/>
      <c r="O86" s="229"/>
      <c r="P86" s="269"/>
      <c r="Q86" s="269"/>
      <c r="R86" s="269"/>
      <c r="S86" s="229"/>
    </row>
    <row r="87" spans="2:19" ht="15">
      <c r="B87" s="228"/>
      <c r="C87" s="228"/>
      <c r="D87" s="233"/>
      <c r="E87" s="468"/>
      <c r="F87" s="233"/>
      <c r="G87" s="468"/>
      <c r="H87" s="233"/>
      <c r="I87" s="468"/>
      <c r="J87" s="233"/>
      <c r="K87" s="468"/>
      <c r="L87" s="233"/>
      <c r="M87" s="468"/>
      <c r="N87" s="233"/>
      <c r="O87" s="233"/>
      <c r="P87" s="269"/>
      <c r="Q87" s="269"/>
      <c r="R87" s="269"/>
      <c r="S87" s="233"/>
    </row>
    <row r="88" spans="2:19" ht="15">
      <c r="D88" s="229"/>
      <c r="E88" s="520"/>
      <c r="F88" s="229"/>
      <c r="G88" s="520"/>
      <c r="H88" s="229"/>
      <c r="I88" s="520"/>
      <c r="J88" s="229"/>
      <c r="K88" s="520"/>
      <c r="L88" s="229"/>
      <c r="M88" s="520"/>
      <c r="N88" s="229"/>
      <c r="O88" s="229"/>
      <c r="P88" s="269"/>
      <c r="Q88" s="269"/>
      <c r="R88" s="269"/>
      <c r="S88" s="229"/>
    </row>
    <row r="89" spans="2:19" ht="15">
      <c r="D89" s="229"/>
      <c r="E89" s="520"/>
      <c r="F89" s="229"/>
      <c r="G89" s="520"/>
      <c r="H89" s="229"/>
      <c r="I89" s="520"/>
      <c r="J89" s="229"/>
      <c r="K89" s="520"/>
      <c r="L89" s="229"/>
      <c r="M89" s="520"/>
      <c r="N89" s="229"/>
      <c r="O89" s="229"/>
      <c r="P89" s="269"/>
      <c r="Q89" s="269"/>
      <c r="R89" s="269"/>
      <c r="S89" s="229"/>
    </row>
    <row r="90" spans="2:19" ht="15">
      <c r="D90" s="229"/>
      <c r="E90" s="520"/>
      <c r="F90" s="229"/>
      <c r="G90" s="520"/>
      <c r="H90" s="229"/>
      <c r="I90" s="520"/>
      <c r="J90" s="229"/>
      <c r="K90" s="520"/>
      <c r="L90" s="229"/>
      <c r="M90" s="520"/>
      <c r="N90" s="229"/>
      <c r="O90" s="229"/>
      <c r="P90" s="269"/>
      <c r="Q90" s="269"/>
      <c r="R90" s="269"/>
      <c r="S90" s="229"/>
    </row>
    <row r="91" spans="2:19" ht="15">
      <c r="D91" s="229"/>
      <c r="E91" s="520"/>
      <c r="F91" s="229"/>
      <c r="G91" s="520"/>
      <c r="H91" s="229"/>
      <c r="I91" s="520"/>
      <c r="J91" s="229"/>
      <c r="K91" s="520"/>
      <c r="L91" s="229"/>
      <c r="M91" s="520"/>
      <c r="N91" s="229"/>
      <c r="O91" s="229"/>
      <c r="P91" s="269"/>
      <c r="Q91" s="269"/>
      <c r="R91" s="269"/>
      <c r="S91" s="229"/>
    </row>
    <row r="92" spans="2:19" ht="15">
      <c r="D92" s="229"/>
      <c r="E92" s="520"/>
      <c r="F92" s="229"/>
      <c r="G92" s="520"/>
      <c r="H92" s="229"/>
      <c r="I92" s="520"/>
      <c r="J92" s="229"/>
      <c r="K92" s="520"/>
      <c r="L92" s="229"/>
      <c r="M92" s="520"/>
      <c r="N92" s="229"/>
      <c r="O92" s="229"/>
      <c r="P92" s="269"/>
      <c r="Q92" s="269"/>
      <c r="R92" s="269"/>
      <c r="S92" s="229"/>
    </row>
    <row r="93" spans="2:19" ht="15">
      <c r="D93" s="229"/>
      <c r="E93" s="520"/>
      <c r="F93" s="229"/>
      <c r="G93" s="520"/>
      <c r="H93" s="229"/>
      <c r="I93" s="520"/>
      <c r="J93" s="229"/>
      <c r="K93" s="520"/>
      <c r="L93" s="229"/>
      <c r="M93" s="520"/>
      <c r="N93" s="229"/>
      <c r="O93" s="229"/>
      <c r="P93" s="269"/>
      <c r="Q93" s="269"/>
      <c r="R93" s="269"/>
      <c r="S93" s="229"/>
    </row>
    <row r="94" spans="2:19" ht="15">
      <c r="D94" s="229"/>
      <c r="E94" s="520"/>
      <c r="F94" s="229"/>
      <c r="G94" s="520"/>
      <c r="H94" s="229"/>
      <c r="I94" s="520"/>
      <c r="J94" s="229"/>
      <c r="K94" s="520"/>
      <c r="L94" s="229"/>
      <c r="M94" s="520"/>
      <c r="N94" s="229"/>
      <c r="O94" s="229"/>
      <c r="P94" s="269"/>
      <c r="Q94" s="269"/>
      <c r="R94" s="269"/>
      <c r="S94" s="229"/>
    </row>
    <row r="95" spans="2:19" ht="15">
      <c r="D95" s="229"/>
      <c r="E95" s="520"/>
      <c r="F95" s="229"/>
      <c r="G95" s="520"/>
      <c r="H95" s="229"/>
      <c r="I95" s="520"/>
      <c r="J95" s="229"/>
      <c r="K95" s="520"/>
      <c r="L95" s="229"/>
      <c r="M95" s="520"/>
      <c r="N95" s="229"/>
      <c r="O95" s="229"/>
      <c r="P95" s="269"/>
      <c r="Q95" s="269"/>
      <c r="R95" s="269"/>
      <c r="S95" s="229"/>
    </row>
    <row r="96" spans="2:19" ht="15">
      <c r="D96" s="229"/>
      <c r="E96" s="520"/>
      <c r="F96" s="229"/>
      <c r="G96" s="520"/>
      <c r="H96" s="229"/>
      <c r="I96" s="520"/>
      <c r="J96" s="229"/>
      <c r="K96" s="520"/>
      <c r="L96" s="229"/>
      <c r="M96" s="520"/>
      <c r="N96" s="229"/>
      <c r="O96" s="229"/>
      <c r="P96" s="269"/>
      <c r="Q96" s="269"/>
      <c r="R96" s="269"/>
      <c r="S96" s="229"/>
    </row>
    <row r="97" spans="4:19" ht="15">
      <c r="D97" s="229"/>
      <c r="E97" s="520"/>
      <c r="F97" s="229"/>
      <c r="G97" s="520"/>
      <c r="H97" s="229"/>
      <c r="I97" s="520"/>
      <c r="J97" s="229"/>
      <c r="K97" s="520"/>
      <c r="L97" s="229"/>
      <c r="M97" s="520"/>
      <c r="N97" s="229"/>
      <c r="O97" s="229"/>
      <c r="P97" s="269"/>
      <c r="Q97" s="269"/>
      <c r="R97" s="269"/>
      <c r="S97" s="229"/>
    </row>
    <row r="98" spans="4:19" ht="15">
      <c r="D98" s="229"/>
      <c r="E98" s="520"/>
      <c r="F98" s="229"/>
      <c r="G98" s="520"/>
      <c r="H98" s="229"/>
      <c r="I98" s="520"/>
      <c r="J98" s="229"/>
      <c r="K98" s="520"/>
      <c r="L98" s="229"/>
      <c r="M98" s="520"/>
      <c r="N98" s="229"/>
      <c r="O98" s="229"/>
      <c r="P98" s="269"/>
      <c r="Q98" s="269"/>
      <c r="R98" s="269"/>
      <c r="S98" s="229"/>
    </row>
    <row r="99" spans="4:19" ht="15">
      <c r="D99" s="229"/>
      <c r="E99" s="520"/>
      <c r="F99" s="229"/>
      <c r="G99" s="520"/>
      <c r="H99" s="229"/>
      <c r="I99" s="520"/>
      <c r="J99" s="229"/>
      <c r="K99" s="520"/>
      <c r="L99" s="229"/>
      <c r="M99" s="520"/>
      <c r="N99" s="229"/>
      <c r="O99" s="229"/>
      <c r="P99" s="269"/>
      <c r="Q99" s="269"/>
      <c r="R99" s="269"/>
      <c r="S99" s="229"/>
    </row>
    <row r="100" spans="4:19" ht="15">
      <c r="D100" s="229"/>
      <c r="E100" s="520"/>
      <c r="F100" s="229"/>
      <c r="G100" s="520"/>
      <c r="H100" s="229"/>
      <c r="I100" s="520"/>
      <c r="J100" s="229"/>
      <c r="K100" s="520"/>
      <c r="L100" s="229"/>
      <c r="M100" s="520"/>
      <c r="N100" s="229"/>
      <c r="O100" s="229"/>
      <c r="P100" s="269"/>
      <c r="Q100" s="269"/>
      <c r="R100" s="269"/>
      <c r="S100" s="229"/>
    </row>
    <row r="101" spans="4:19" ht="15">
      <c r="D101" s="229"/>
      <c r="E101" s="520"/>
      <c r="F101" s="229"/>
      <c r="G101" s="520"/>
      <c r="H101" s="229"/>
      <c r="I101" s="520"/>
      <c r="J101" s="229"/>
      <c r="K101" s="520"/>
      <c r="L101" s="229"/>
      <c r="M101" s="520"/>
      <c r="N101" s="229"/>
      <c r="O101" s="229"/>
      <c r="P101" s="269"/>
      <c r="Q101" s="269"/>
      <c r="R101" s="269"/>
      <c r="S101" s="229"/>
    </row>
    <row r="102" spans="4:19" ht="15">
      <c r="D102" s="229"/>
      <c r="E102" s="520"/>
      <c r="F102" s="229"/>
      <c r="G102" s="520"/>
      <c r="H102" s="229"/>
      <c r="I102" s="520"/>
      <c r="J102" s="229"/>
      <c r="K102" s="520"/>
      <c r="L102" s="229"/>
      <c r="M102" s="520"/>
      <c r="N102" s="229"/>
      <c r="O102" s="229"/>
      <c r="P102" s="269"/>
      <c r="Q102" s="269"/>
      <c r="R102" s="269"/>
      <c r="S102" s="229"/>
    </row>
    <row r="103" spans="4:19" ht="15">
      <c r="D103" s="229"/>
      <c r="E103" s="520"/>
      <c r="F103" s="229"/>
      <c r="G103" s="520"/>
      <c r="H103" s="229"/>
      <c r="I103" s="520"/>
      <c r="J103" s="229"/>
      <c r="K103" s="520"/>
      <c r="L103" s="229"/>
      <c r="M103" s="520"/>
      <c r="N103" s="229"/>
      <c r="O103" s="229"/>
      <c r="P103" s="269"/>
      <c r="Q103" s="269"/>
      <c r="R103" s="269"/>
      <c r="S103" s="229"/>
    </row>
    <row r="104" spans="4:19" ht="15">
      <c r="D104" s="229"/>
      <c r="E104" s="520"/>
      <c r="F104" s="229"/>
      <c r="G104" s="520"/>
      <c r="H104" s="229"/>
      <c r="I104" s="520"/>
      <c r="J104" s="229"/>
      <c r="K104" s="520"/>
      <c r="L104" s="229"/>
      <c r="M104" s="520"/>
      <c r="N104" s="229"/>
      <c r="O104" s="229"/>
      <c r="P104" s="269"/>
      <c r="Q104" s="269"/>
      <c r="R104" s="269"/>
      <c r="S104" s="229"/>
    </row>
    <row r="105" spans="4:19" ht="15">
      <c r="D105" s="229"/>
      <c r="E105" s="520"/>
      <c r="F105" s="229"/>
      <c r="G105" s="520"/>
      <c r="H105" s="229"/>
      <c r="I105" s="520"/>
      <c r="J105" s="229"/>
      <c r="K105" s="520"/>
      <c r="L105" s="229"/>
      <c r="M105" s="520"/>
      <c r="N105" s="229"/>
      <c r="O105" s="229"/>
      <c r="P105" s="269"/>
      <c r="Q105" s="269"/>
      <c r="R105" s="269"/>
      <c r="S105" s="229"/>
    </row>
    <row r="106" spans="4:19">
      <c r="D106" s="229"/>
      <c r="E106" s="520"/>
      <c r="F106" s="229"/>
      <c r="G106" s="520"/>
      <c r="H106" s="229"/>
      <c r="I106" s="520"/>
      <c r="J106" s="229"/>
      <c r="K106" s="520"/>
      <c r="L106" s="229"/>
      <c r="M106" s="520"/>
      <c r="N106" s="229"/>
      <c r="O106" s="229"/>
      <c r="P106" s="229"/>
      <c r="Q106" s="229"/>
      <c r="R106" s="229"/>
      <c r="S106" s="229"/>
    </row>
    <row r="107" spans="4:19">
      <c r="D107" s="229"/>
      <c r="E107" s="520"/>
      <c r="F107" s="229"/>
      <c r="G107" s="520"/>
      <c r="H107" s="229"/>
      <c r="I107" s="520"/>
      <c r="J107" s="229"/>
      <c r="K107" s="520"/>
      <c r="L107" s="229"/>
      <c r="M107" s="520"/>
      <c r="N107" s="229"/>
      <c r="O107" s="229"/>
      <c r="P107" s="229"/>
      <c r="Q107" s="229"/>
      <c r="R107" s="229"/>
      <c r="S107" s="229"/>
    </row>
    <row r="108" spans="4:19">
      <c r="D108" s="229"/>
      <c r="E108" s="520"/>
      <c r="F108" s="229"/>
      <c r="G108" s="520"/>
      <c r="H108" s="229"/>
      <c r="I108" s="520"/>
      <c r="J108" s="229"/>
      <c r="K108" s="520"/>
      <c r="L108" s="229"/>
      <c r="M108" s="520"/>
      <c r="N108" s="229"/>
      <c r="O108" s="229"/>
      <c r="P108" s="229"/>
      <c r="Q108" s="229"/>
      <c r="R108" s="229"/>
      <c r="S108" s="229"/>
    </row>
    <row r="109" spans="4:19">
      <c r="D109" s="229"/>
      <c r="E109" s="520"/>
      <c r="F109" s="229"/>
      <c r="G109" s="520"/>
      <c r="H109" s="229"/>
      <c r="I109" s="520"/>
      <c r="J109" s="229"/>
      <c r="K109" s="520"/>
      <c r="L109" s="229"/>
      <c r="M109" s="520"/>
      <c r="N109" s="229"/>
      <c r="O109" s="229"/>
      <c r="P109" s="229"/>
      <c r="Q109" s="229"/>
      <c r="R109" s="229"/>
      <c r="S109" s="229"/>
    </row>
    <row r="110" spans="4:19">
      <c r="D110" s="229"/>
      <c r="E110" s="520"/>
      <c r="F110" s="229"/>
      <c r="G110" s="520"/>
      <c r="H110" s="229"/>
      <c r="I110" s="520"/>
      <c r="J110" s="229"/>
      <c r="K110" s="520"/>
      <c r="L110" s="229"/>
      <c r="M110" s="520"/>
      <c r="N110" s="229"/>
      <c r="O110" s="229"/>
      <c r="P110" s="229"/>
      <c r="Q110" s="229"/>
      <c r="R110" s="229"/>
      <c r="S110" s="229"/>
    </row>
    <row r="111" spans="4:19">
      <c r="D111" s="229"/>
      <c r="E111" s="520"/>
      <c r="F111" s="229"/>
      <c r="G111" s="520"/>
      <c r="H111" s="229"/>
      <c r="I111" s="520"/>
      <c r="J111" s="229"/>
      <c r="K111" s="520"/>
      <c r="L111" s="229"/>
      <c r="M111" s="520"/>
      <c r="N111" s="229"/>
      <c r="O111" s="229"/>
      <c r="P111" s="229"/>
      <c r="Q111" s="229"/>
      <c r="R111" s="229"/>
      <c r="S111" s="229"/>
    </row>
    <row r="112" spans="4:19">
      <c r="D112" s="229"/>
      <c r="E112" s="520"/>
      <c r="F112" s="229"/>
      <c r="G112" s="520"/>
      <c r="H112" s="229"/>
      <c r="I112" s="520"/>
      <c r="J112" s="229"/>
      <c r="K112" s="520"/>
      <c r="L112" s="229"/>
      <c r="M112" s="520"/>
      <c r="N112" s="229"/>
      <c r="O112" s="229"/>
      <c r="P112" s="229"/>
      <c r="Q112" s="229"/>
      <c r="R112" s="229"/>
      <c r="S112" s="229"/>
    </row>
  </sheetData>
  <sortState xmlns:xlrd2="http://schemas.microsoft.com/office/spreadsheetml/2017/richdata2" ref="J69">
    <sortCondition ref="J69"/>
  </sortState>
  <printOptions horizontalCentered="1"/>
  <pageMargins left="0.5" right="0.5" top="0.5" bottom="0.5" header="0.5" footer="0.5"/>
  <pageSetup scale="64" fitToHeight="2" orientation="portrait" r:id="rId1"/>
  <headerFooter alignWithMargins="0"/>
  <customProperties>
    <customPr name="_pios_id" r:id="rId2"/>
  </customProperties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pageSetUpPr fitToPage="1"/>
  </sheetPr>
  <dimension ref="A1:Q29"/>
  <sheetViews>
    <sheetView view="pageBreakPreview" zoomScaleNormal="80" zoomScaleSheetLayoutView="100" workbookViewId="0">
      <pane ySplit="4" topLeftCell="A5" activePane="bottomLeft" state="frozen"/>
      <selection activeCell="A82" sqref="A82"/>
      <selection pane="bottomLeft" activeCell="D21" sqref="D21"/>
    </sheetView>
  </sheetViews>
  <sheetFormatPr defaultColWidth="9.140625" defaultRowHeight="12.75"/>
  <cols>
    <col min="1" max="1" width="6.28515625" style="325" customWidth="1"/>
    <col min="2" max="2" width="19.5703125" style="325" bestFit="1" customWidth="1"/>
    <col min="3" max="3" width="14.42578125" style="325" customWidth="1"/>
    <col min="4" max="4" width="14.5703125" style="325" bestFit="1" customWidth="1"/>
    <col min="5" max="6" width="14" style="325" bestFit="1" customWidth="1"/>
    <col min="7" max="7" width="13" style="325" bestFit="1" customWidth="1"/>
    <col min="8" max="8" width="12.28515625" style="325" bestFit="1" customWidth="1"/>
    <col min="9" max="9" width="17.7109375" style="325" bestFit="1" customWidth="1"/>
    <col min="10" max="10" width="15" style="325" bestFit="1" customWidth="1"/>
    <col min="11" max="12" width="9.140625" style="325"/>
    <col min="13" max="13" width="9.85546875" style="325" customWidth="1"/>
    <col min="14" max="16384" width="9.140625" style="325"/>
  </cols>
  <sheetData>
    <row r="1" spans="1:17" ht="15">
      <c r="A1" s="499" t="s">
        <v>32</v>
      </c>
      <c r="B1" s="500"/>
      <c r="C1" s="500"/>
      <c r="D1" s="500"/>
      <c r="E1" s="500"/>
      <c r="F1" s="500"/>
      <c r="G1" s="500"/>
      <c r="H1" s="500"/>
      <c r="I1" s="500"/>
      <c r="J1" s="272" t="s">
        <v>327</v>
      </c>
    </row>
    <row r="2" spans="1:17" ht="14.25">
      <c r="A2" s="501" t="s">
        <v>418</v>
      </c>
      <c r="B2" s="500"/>
      <c r="C2" s="500"/>
      <c r="D2" s="500"/>
      <c r="E2" s="500"/>
      <c r="F2" s="500"/>
      <c r="G2" s="500"/>
      <c r="H2" s="500"/>
      <c r="I2" s="500"/>
      <c r="J2" s="272" t="s">
        <v>426</v>
      </c>
    </row>
    <row r="3" spans="1:17" ht="14.25">
      <c r="A3" s="501" t="str">
        <f>"Twelve Months Ended "&amp;TEXT(B19,"MMMM, YYYY")</f>
        <v>Twelve Months Ended November, 2020</v>
      </c>
      <c r="B3" s="500"/>
      <c r="C3" s="500"/>
      <c r="D3" s="500"/>
      <c r="E3" s="500"/>
      <c r="F3" s="500"/>
      <c r="G3" s="500"/>
      <c r="H3" s="500"/>
      <c r="I3" s="502"/>
      <c r="J3" s="502"/>
    </row>
    <row r="4" spans="1:17">
      <c r="A4" s="500"/>
      <c r="B4" s="500"/>
      <c r="C4" s="500"/>
      <c r="D4" s="500"/>
      <c r="E4" s="500"/>
      <c r="F4" s="500"/>
      <c r="G4" s="500"/>
      <c r="H4" s="500"/>
      <c r="I4" s="502"/>
      <c r="J4" s="502"/>
    </row>
    <row r="5" spans="1:17" ht="38.25">
      <c r="A5" s="503" t="s">
        <v>425</v>
      </c>
      <c r="B5" s="503" t="s">
        <v>40</v>
      </c>
      <c r="C5" s="503" t="s">
        <v>424</v>
      </c>
      <c r="D5" s="503" t="s">
        <v>423</v>
      </c>
      <c r="E5" s="503" t="s">
        <v>422</v>
      </c>
      <c r="F5" s="503" t="s">
        <v>421</v>
      </c>
      <c r="G5" s="503" t="s">
        <v>420</v>
      </c>
      <c r="H5" s="503" t="s">
        <v>419</v>
      </c>
      <c r="I5" s="503" t="s">
        <v>418</v>
      </c>
      <c r="J5" s="503" t="s">
        <v>417</v>
      </c>
    </row>
    <row r="6" spans="1:17">
      <c r="A6" s="500"/>
      <c r="B6" s="504" t="s">
        <v>27</v>
      </c>
      <c r="C6" s="504" t="s">
        <v>26</v>
      </c>
      <c r="D6" s="504" t="s">
        <v>25</v>
      </c>
      <c r="E6" s="504" t="s">
        <v>121</v>
      </c>
      <c r="F6" s="504" t="s">
        <v>120</v>
      </c>
      <c r="G6" s="504" t="s">
        <v>204</v>
      </c>
      <c r="H6" s="504" t="s">
        <v>324</v>
      </c>
      <c r="I6" s="504" t="s">
        <v>388</v>
      </c>
      <c r="J6" s="504" t="s">
        <v>387</v>
      </c>
    </row>
    <row r="7" spans="1:17" ht="15">
      <c r="A7" s="505">
        <v>1</v>
      </c>
      <c r="B7" s="575" t="s">
        <v>544</v>
      </c>
      <c r="C7" s="541">
        <v>-318641.49</v>
      </c>
      <c r="D7" s="541">
        <f>-C7</f>
        <v>318641.49</v>
      </c>
      <c r="E7" s="541">
        <v>0</v>
      </c>
      <c r="F7" s="506">
        <f>+C7+D7+E7</f>
        <v>0</v>
      </c>
      <c r="G7" s="574">
        <v>64563.369999999995</v>
      </c>
      <c r="H7" s="541">
        <f>-G7</f>
        <v>-64563.369999999995</v>
      </c>
      <c r="I7" s="507">
        <f>-C7-G7</f>
        <v>254078.12</v>
      </c>
      <c r="J7" s="507">
        <f>I7</f>
        <v>254078.12</v>
      </c>
    </row>
    <row r="8" spans="1:17">
      <c r="A8" s="505">
        <v>2</v>
      </c>
      <c r="B8" s="539">
        <v>43800</v>
      </c>
      <c r="C8" s="541">
        <v>-31337.25</v>
      </c>
      <c r="D8" s="541">
        <v>-60031.56</v>
      </c>
      <c r="E8" s="541">
        <v>-94.39</v>
      </c>
      <c r="F8" s="506">
        <f>+C8+D8+E8</f>
        <v>-91463.2</v>
      </c>
      <c r="G8" s="541">
        <v>13414.4</v>
      </c>
      <c r="H8" s="541">
        <v>11257.41</v>
      </c>
      <c r="I8" s="507">
        <f t="shared" ref="I8:I19" si="0">-C8-G8</f>
        <v>17922.849999999999</v>
      </c>
      <c r="J8" s="507">
        <f>I8+J7</f>
        <v>272000.96999999997</v>
      </c>
    </row>
    <row r="9" spans="1:17">
      <c r="A9" s="505">
        <v>3</v>
      </c>
      <c r="B9" s="540">
        <f>EDATE(B8,1)</f>
        <v>43831</v>
      </c>
      <c r="C9" s="541">
        <v>-19371.099999999999</v>
      </c>
      <c r="D9" s="541">
        <v>-47814.8</v>
      </c>
      <c r="E9" s="541">
        <v>-60</v>
      </c>
      <c r="F9" s="506">
        <f t="shared" ref="F9:F19" si="1">+C9+D9+E9</f>
        <v>-67245.899999999994</v>
      </c>
      <c r="G9" s="541">
        <v>7271.8</v>
      </c>
      <c r="H9" s="541">
        <v>6840.52</v>
      </c>
      <c r="I9" s="507">
        <f t="shared" si="0"/>
        <v>12099.3</v>
      </c>
      <c r="J9" s="507">
        <f t="shared" ref="J9:J19" si="2">I9+J8</f>
        <v>284100.26999999996</v>
      </c>
    </row>
    <row r="10" spans="1:17">
      <c r="A10" s="505">
        <v>4</v>
      </c>
      <c r="B10" s="540">
        <f t="shared" ref="B10:B19" si="3">EDATE(B9,1)</f>
        <v>43862</v>
      </c>
      <c r="C10" s="541">
        <v>-168281.59</v>
      </c>
      <c r="D10" s="541">
        <v>-208799.06</v>
      </c>
      <c r="E10" s="541">
        <v>-586.52</v>
      </c>
      <c r="F10" s="506">
        <f t="shared" si="1"/>
        <v>-377667.17000000004</v>
      </c>
      <c r="G10" s="541">
        <v>9242.83</v>
      </c>
      <c r="H10" s="541">
        <v>9671.86</v>
      </c>
      <c r="I10" s="507">
        <f t="shared" si="0"/>
        <v>159038.76</v>
      </c>
      <c r="J10" s="507">
        <f t="shared" si="2"/>
        <v>443139.02999999997</v>
      </c>
    </row>
    <row r="11" spans="1:17">
      <c r="A11" s="505">
        <v>5</v>
      </c>
      <c r="B11" s="540">
        <f t="shared" si="3"/>
        <v>43891</v>
      </c>
      <c r="C11" s="541">
        <v>-29759.98</v>
      </c>
      <c r="D11" s="541">
        <v>-82387.06</v>
      </c>
      <c r="E11" s="541">
        <v>-106.67</v>
      </c>
      <c r="F11" s="506">
        <f t="shared" si="1"/>
        <v>-112253.70999999999</v>
      </c>
      <c r="G11" s="541">
        <v>6824.75</v>
      </c>
      <c r="H11" s="541">
        <v>13787.94</v>
      </c>
      <c r="I11" s="507">
        <f t="shared" si="0"/>
        <v>22935.23</v>
      </c>
      <c r="J11" s="507">
        <f t="shared" si="2"/>
        <v>466074.25999999995</v>
      </c>
    </row>
    <row r="12" spans="1:17">
      <c r="A12" s="505">
        <v>6</v>
      </c>
      <c r="B12" s="540">
        <f t="shared" si="3"/>
        <v>43922</v>
      </c>
      <c r="C12" s="541">
        <v>-41523.42</v>
      </c>
      <c r="D12" s="541">
        <v>-97654.43</v>
      </c>
      <c r="E12" s="541">
        <v>-133.46</v>
      </c>
      <c r="F12" s="506">
        <f t="shared" si="1"/>
        <v>-139311.30999999997</v>
      </c>
      <c r="G12" s="541">
        <v>8699.7800000000007</v>
      </c>
      <c r="H12" s="541">
        <v>10203.4</v>
      </c>
      <c r="I12" s="507">
        <f t="shared" si="0"/>
        <v>32823.64</v>
      </c>
      <c r="J12" s="507">
        <f t="shared" si="2"/>
        <v>498897.89999999997</v>
      </c>
    </row>
    <row r="13" spans="1:17">
      <c r="A13" s="505">
        <v>7</v>
      </c>
      <c r="B13" s="540">
        <f t="shared" si="3"/>
        <v>43952</v>
      </c>
      <c r="C13" s="541">
        <v>-54901.36</v>
      </c>
      <c r="D13" s="541">
        <v>-106943.05</v>
      </c>
      <c r="E13" s="541">
        <v>-223.16</v>
      </c>
      <c r="F13" s="506">
        <f t="shared" si="1"/>
        <v>-162067.57</v>
      </c>
      <c r="G13" s="541">
        <v>6827.74</v>
      </c>
      <c r="H13" s="541">
        <v>7647.14</v>
      </c>
      <c r="I13" s="507">
        <f t="shared" si="0"/>
        <v>48073.62</v>
      </c>
      <c r="J13" s="507">
        <f t="shared" si="2"/>
        <v>546971.52</v>
      </c>
    </row>
    <row r="14" spans="1:17">
      <c r="A14" s="505">
        <v>8</v>
      </c>
      <c r="B14" s="540">
        <f t="shared" si="3"/>
        <v>43983</v>
      </c>
      <c r="C14" s="541">
        <v>-93095.45</v>
      </c>
      <c r="D14" s="541">
        <v>-154185.06</v>
      </c>
      <c r="E14" s="541">
        <v>-397.28</v>
      </c>
      <c r="F14" s="506">
        <f t="shared" si="1"/>
        <v>-247677.79</v>
      </c>
      <c r="G14" s="541">
        <v>11345.36</v>
      </c>
      <c r="H14" s="541">
        <v>7581.76</v>
      </c>
      <c r="I14" s="507">
        <f t="shared" si="0"/>
        <v>81750.09</v>
      </c>
      <c r="J14" s="507">
        <f t="shared" si="2"/>
        <v>628721.61</v>
      </c>
    </row>
    <row r="15" spans="1:17">
      <c r="A15" s="505">
        <v>9</v>
      </c>
      <c r="B15" s="540">
        <f t="shared" si="3"/>
        <v>44013</v>
      </c>
      <c r="C15" s="541">
        <v>7471.74</v>
      </c>
      <c r="D15" s="541">
        <v>24262.28</v>
      </c>
      <c r="E15" s="541">
        <v>37.61</v>
      </c>
      <c r="F15" s="506">
        <f t="shared" si="1"/>
        <v>31771.629999999997</v>
      </c>
      <c r="G15" s="541">
        <v>5878.13</v>
      </c>
      <c r="H15" s="541">
        <v>4326.8100000000004</v>
      </c>
      <c r="I15" s="507">
        <f t="shared" si="0"/>
        <v>-13349.869999999999</v>
      </c>
      <c r="J15" s="507">
        <f t="shared" si="2"/>
        <v>615371.74</v>
      </c>
      <c r="Q15" s="584"/>
    </row>
    <row r="16" spans="1:17">
      <c r="A16" s="505">
        <v>10</v>
      </c>
      <c r="B16" s="540">
        <f t="shared" si="3"/>
        <v>44044</v>
      </c>
      <c r="C16" s="541">
        <v>-44723</v>
      </c>
      <c r="D16" s="541">
        <v>-93857.72</v>
      </c>
      <c r="E16" s="541">
        <v>-204.69</v>
      </c>
      <c r="F16" s="506">
        <f>+C16+D16+E16</f>
        <v>-138785.41</v>
      </c>
      <c r="G16" s="541">
        <v>3208.49</v>
      </c>
      <c r="H16" s="541">
        <v>2820.86</v>
      </c>
      <c r="I16" s="507">
        <f t="shared" si="0"/>
        <v>41514.51</v>
      </c>
      <c r="J16" s="507">
        <f t="shared" si="2"/>
        <v>656886.25</v>
      </c>
      <c r="Q16" s="584"/>
    </row>
    <row r="17" spans="1:17">
      <c r="A17" s="505">
        <v>11</v>
      </c>
      <c r="B17" s="540">
        <f t="shared" si="3"/>
        <v>44075</v>
      </c>
      <c r="C17" s="541">
        <v>-36986.75</v>
      </c>
      <c r="D17" s="541">
        <v>-67562.009999999995</v>
      </c>
      <c r="E17" s="541">
        <v>-154.88</v>
      </c>
      <c r="F17" s="506">
        <f t="shared" si="1"/>
        <v>-104703.64</v>
      </c>
      <c r="G17" s="541">
        <v>5945.8</v>
      </c>
      <c r="H17" s="541">
        <v>6894.38</v>
      </c>
      <c r="I17" s="507">
        <f t="shared" si="0"/>
        <v>31040.95</v>
      </c>
      <c r="J17" s="507">
        <f t="shared" si="2"/>
        <v>687927.2</v>
      </c>
      <c r="Q17" s="584"/>
    </row>
    <row r="18" spans="1:17">
      <c r="A18" s="505">
        <v>12</v>
      </c>
      <c r="B18" s="540">
        <f t="shared" si="3"/>
        <v>44105</v>
      </c>
      <c r="C18" s="541">
        <v>-16347.17</v>
      </c>
      <c r="D18" s="541">
        <v>-35767.980000000003</v>
      </c>
      <c r="E18" s="541">
        <v>-48.57</v>
      </c>
      <c r="F18" s="506">
        <f t="shared" si="1"/>
        <v>-52163.72</v>
      </c>
      <c r="G18" s="541">
        <v>17564.57</v>
      </c>
      <c r="H18" s="541">
        <v>15594.91</v>
      </c>
      <c r="I18" s="507">
        <f t="shared" si="0"/>
        <v>-1217.3999999999996</v>
      </c>
      <c r="J18" s="507">
        <f t="shared" si="2"/>
        <v>686709.79999999993</v>
      </c>
      <c r="Q18" s="584"/>
    </row>
    <row r="19" spans="1:17">
      <c r="A19" s="505">
        <v>13</v>
      </c>
      <c r="B19" s="540">
        <f t="shared" si="3"/>
        <v>44136</v>
      </c>
      <c r="C19" s="541">
        <v>-12713.24</v>
      </c>
      <c r="D19" s="541">
        <v>-28390.97</v>
      </c>
      <c r="E19" s="541">
        <v>-52.42</v>
      </c>
      <c r="F19" s="506">
        <f t="shared" si="1"/>
        <v>-41156.629999999997</v>
      </c>
      <c r="G19" s="541">
        <v>12998.62</v>
      </c>
      <c r="H19" s="541">
        <v>11384.4</v>
      </c>
      <c r="I19" s="507">
        <f t="shared" si="0"/>
        <v>-285.38000000000102</v>
      </c>
      <c r="J19" s="507">
        <f t="shared" si="2"/>
        <v>686424.41999999993</v>
      </c>
      <c r="Q19" s="584"/>
    </row>
    <row r="20" spans="1:17">
      <c r="A20" s="327"/>
      <c r="C20" s="326"/>
      <c r="D20" s="326"/>
      <c r="E20" s="326"/>
      <c r="F20" s="326"/>
      <c r="G20" s="326"/>
      <c r="H20" s="326"/>
      <c r="I20" s="326"/>
      <c r="J20" s="326"/>
      <c r="Q20" s="584"/>
    </row>
    <row r="21" spans="1:17">
      <c r="A21" s="327"/>
      <c r="C21" s="326"/>
      <c r="D21" s="326"/>
      <c r="E21" s="326"/>
      <c r="F21" s="326"/>
      <c r="G21" s="326"/>
      <c r="H21" s="326"/>
      <c r="I21" s="326"/>
      <c r="J21" s="326"/>
      <c r="Q21" s="584"/>
    </row>
    <row r="22" spans="1:17">
      <c r="A22" s="327"/>
      <c r="B22" s="573"/>
      <c r="C22" s="326"/>
      <c r="D22" s="326"/>
      <c r="E22" s="326"/>
      <c r="F22" s="326"/>
      <c r="G22" s="326"/>
      <c r="H22" s="326"/>
      <c r="I22" s="326"/>
      <c r="J22" s="326"/>
      <c r="Q22" s="584"/>
    </row>
    <row r="23" spans="1:17">
      <c r="A23" s="327"/>
      <c r="C23" s="326"/>
      <c r="D23" s="326"/>
      <c r="E23" s="326"/>
      <c r="F23" s="326"/>
      <c r="G23" s="326"/>
      <c r="H23" s="326"/>
      <c r="I23" s="326"/>
      <c r="J23" s="326"/>
      <c r="Q23" s="584"/>
    </row>
    <row r="24" spans="1:17">
      <c r="C24" s="326"/>
      <c r="D24" s="326"/>
      <c r="E24" s="326"/>
      <c r="F24" s="326"/>
      <c r="G24" s="326"/>
      <c r="H24" s="326"/>
      <c r="I24" s="326"/>
      <c r="J24" s="326"/>
    </row>
    <row r="25" spans="1:17">
      <c r="C25" s="326"/>
      <c r="D25" s="326"/>
      <c r="E25" s="326"/>
      <c r="F25" s="326"/>
      <c r="G25" s="326"/>
      <c r="H25" s="326"/>
      <c r="I25" s="326"/>
      <c r="J25" s="326"/>
    </row>
    <row r="26" spans="1:17">
      <c r="F26" s="463" t="s">
        <v>526</v>
      </c>
    </row>
    <row r="27" spans="1:17">
      <c r="D27" s="485"/>
    </row>
    <row r="28" spans="1:17">
      <c r="D28" s="486"/>
    </row>
    <row r="29" spans="1:17">
      <c r="D29" s="487"/>
    </row>
  </sheetData>
  <pageMargins left="0.75" right="0.5" top="0.75" bottom="0.5" header="0.75" footer="0.5"/>
  <pageSetup scale="88" orientation="landscape" r:id="rId1"/>
  <headerFooter alignWithMargins="0"/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 tint="-0.499984740745262"/>
    <pageSetUpPr fitToPage="1"/>
  </sheetPr>
  <dimension ref="A1:T67"/>
  <sheetViews>
    <sheetView zoomScale="80" zoomScaleNormal="80" workbookViewId="0">
      <selection activeCell="M17" sqref="M17"/>
    </sheetView>
  </sheetViews>
  <sheetFormatPr defaultRowHeight="12.75"/>
  <cols>
    <col min="1" max="6" width="8.85546875" style="342"/>
    <col min="7" max="7" width="12.28515625" style="342" bestFit="1" customWidth="1"/>
    <col min="8" max="8" width="10" style="342" bestFit="1" customWidth="1"/>
    <col min="9" max="9" width="12.140625" style="342" customWidth="1"/>
    <col min="10" max="10" width="10.28515625" style="342" customWidth="1"/>
    <col min="11" max="11" width="14" style="342" bestFit="1" customWidth="1"/>
    <col min="12" max="14" width="8.85546875" style="342"/>
    <col min="15" max="15" width="10.85546875" style="342" customWidth="1"/>
    <col min="16" max="16" width="10.28515625" style="342" bestFit="1" customWidth="1"/>
    <col min="17" max="27" width="8.85546875" style="342"/>
    <col min="28" max="28" width="4.140625" style="342" bestFit="1" customWidth="1"/>
    <col min="29" max="262" width="8.85546875" style="342"/>
    <col min="263" max="263" width="11.28515625" style="342" bestFit="1" customWidth="1"/>
    <col min="264" max="264" width="9.42578125" style="342" bestFit="1" customWidth="1"/>
    <col min="265" max="265" width="12.140625" style="342" bestFit="1" customWidth="1"/>
    <col min="266" max="266" width="10.28515625" style="342" bestFit="1" customWidth="1"/>
    <col min="267" max="267" width="14" style="342" bestFit="1" customWidth="1"/>
    <col min="268" max="270" width="8.85546875" style="342"/>
    <col min="271" max="271" width="10.85546875" style="342" customWidth="1"/>
    <col min="272" max="272" width="10.28515625" style="342" bestFit="1" customWidth="1"/>
    <col min="273" max="518" width="8.85546875" style="342"/>
    <col min="519" max="519" width="11.28515625" style="342" bestFit="1" customWidth="1"/>
    <col min="520" max="520" width="9.42578125" style="342" bestFit="1" customWidth="1"/>
    <col min="521" max="521" width="12.140625" style="342" bestFit="1" customWidth="1"/>
    <col min="522" max="522" width="10.28515625" style="342" bestFit="1" customWidth="1"/>
    <col min="523" max="523" width="14" style="342" bestFit="1" customWidth="1"/>
    <col min="524" max="526" width="8.85546875" style="342"/>
    <col min="527" max="527" width="10.85546875" style="342" customWidth="1"/>
    <col min="528" max="528" width="10.28515625" style="342" bestFit="1" customWidth="1"/>
    <col min="529" max="774" width="8.85546875" style="342"/>
    <col min="775" max="775" width="11.28515625" style="342" bestFit="1" customWidth="1"/>
    <col min="776" max="776" width="9.42578125" style="342" bestFit="1" customWidth="1"/>
    <col min="777" max="777" width="12.140625" style="342" bestFit="1" customWidth="1"/>
    <col min="778" max="778" width="10.28515625" style="342" bestFit="1" customWidth="1"/>
    <col min="779" max="779" width="14" style="342" bestFit="1" customWidth="1"/>
    <col min="780" max="782" width="8.85546875" style="342"/>
    <col min="783" max="783" width="10.85546875" style="342" customWidth="1"/>
    <col min="784" max="784" width="10.28515625" style="342" bestFit="1" customWidth="1"/>
    <col min="785" max="1030" width="8.85546875" style="342"/>
    <col min="1031" max="1031" width="11.28515625" style="342" bestFit="1" customWidth="1"/>
    <col min="1032" max="1032" width="9.42578125" style="342" bestFit="1" customWidth="1"/>
    <col min="1033" max="1033" width="12.140625" style="342" bestFit="1" customWidth="1"/>
    <col min="1034" max="1034" width="10.28515625" style="342" bestFit="1" customWidth="1"/>
    <col min="1035" max="1035" width="14" style="342" bestFit="1" customWidth="1"/>
    <col min="1036" max="1038" width="8.85546875" style="342"/>
    <col min="1039" max="1039" width="10.85546875" style="342" customWidth="1"/>
    <col min="1040" max="1040" width="10.28515625" style="342" bestFit="1" customWidth="1"/>
    <col min="1041" max="1286" width="8.85546875" style="342"/>
    <col min="1287" max="1287" width="11.28515625" style="342" bestFit="1" customWidth="1"/>
    <col min="1288" max="1288" width="9.42578125" style="342" bestFit="1" customWidth="1"/>
    <col min="1289" max="1289" width="12.140625" style="342" bestFit="1" customWidth="1"/>
    <col min="1290" max="1290" width="10.28515625" style="342" bestFit="1" customWidth="1"/>
    <col min="1291" max="1291" width="14" style="342" bestFit="1" customWidth="1"/>
    <col min="1292" max="1294" width="8.85546875" style="342"/>
    <col min="1295" max="1295" width="10.85546875" style="342" customWidth="1"/>
    <col min="1296" max="1296" width="10.28515625" style="342" bestFit="1" customWidth="1"/>
    <col min="1297" max="1542" width="8.85546875" style="342"/>
    <col min="1543" max="1543" width="11.28515625" style="342" bestFit="1" customWidth="1"/>
    <col min="1544" max="1544" width="9.42578125" style="342" bestFit="1" customWidth="1"/>
    <col min="1545" max="1545" width="12.140625" style="342" bestFit="1" customWidth="1"/>
    <col min="1546" max="1546" width="10.28515625" style="342" bestFit="1" customWidth="1"/>
    <col min="1547" max="1547" width="14" style="342" bestFit="1" customWidth="1"/>
    <col min="1548" max="1550" width="8.85546875" style="342"/>
    <col min="1551" max="1551" width="10.85546875" style="342" customWidth="1"/>
    <col min="1552" max="1552" width="10.28515625" style="342" bestFit="1" customWidth="1"/>
    <col min="1553" max="1798" width="8.85546875" style="342"/>
    <col min="1799" max="1799" width="11.28515625" style="342" bestFit="1" customWidth="1"/>
    <col min="1800" max="1800" width="9.42578125" style="342" bestFit="1" customWidth="1"/>
    <col min="1801" max="1801" width="12.140625" style="342" bestFit="1" customWidth="1"/>
    <col min="1802" max="1802" width="10.28515625" style="342" bestFit="1" customWidth="1"/>
    <col min="1803" max="1803" width="14" style="342" bestFit="1" customWidth="1"/>
    <col min="1804" max="1806" width="8.85546875" style="342"/>
    <col min="1807" max="1807" width="10.85546875" style="342" customWidth="1"/>
    <col min="1808" max="1808" width="10.28515625" style="342" bestFit="1" customWidth="1"/>
    <col min="1809" max="2054" width="8.85546875" style="342"/>
    <col min="2055" max="2055" width="11.28515625" style="342" bestFit="1" customWidth="1"/>
    <col min="2056" max="2056" width="9.42578125" style="342" bestFit="1" customWidth="1"/>
    <col min="2057" max="2057" width="12.140625" style="342" bestFit="1" customWidth="1"/>
    <col min="2058" max="2058" width="10.28515625" style="342" bestFit="1" customWidth="1"/>
    <col min="2059" max="2059" width="14" style="342" bestFit="1" customWidth="1"/>
    <col min="2060" max="2062" width="8.85546875" style="342"/>
    <col min="2063" max="2063" width="10.85546875" style="342" customWidth="1"/>
    <col min="2064" max="2064" width="10.28515625" style="342" bestFit="1" customWidth="1"/>
    <col min="2065" max="2310" width="8.85546875" style="342"/>
    <col min="2311" max="2311" width="11.28515625" style="342" bestFit="1" customWidth="1"/>
    <col min="2312" max="2312" width="9.42578125" style="342" bestFit="1" customWidth="1"/>
    <col min="2313" max="2313" width="12.140625" style="342" bestFit="1" customWidth="1"/>
    <col min="2314" max="2314" width="10.28515625" style="342" bestFit="1" customWidth="1"/>
    <col min="2315" max="2315" width="14" style="342" bestFit="1" customWidth="1"/>
    <col min="2316" max="2318" width="8.85546875" style="342"/>
    <col min="2319" max="2319" width="10.85546875" style="342" customWidth="1"/>
    <col min="2320" max="2320" width="10.28515625" style="342" bestFit="1" customWidth="1"/>
    <col min="2321" max="2566" width="8.85546875" style="342"/>
    <col min="2567" max="2567" width="11.28515625" style="342" bestFit="1" customWidth="1"/>
    <col min="2568" max="2568" width="9.42578125" style="342" bestFit="1" customWidth="1"/>
    <col min="2569" max="2569" width="12.140625" style="342" bestFit="1" customWidth="1"/>
    <col min="2570" max="2570" width="10.28515625" style="342" bestFit="1" customWidth="1"/>
    <col min="2571" max="2571" width="14" style="342" bestFit="1" customWidth="1"/>
    <col min="2572" max="2574" width="8.85546875" style="342"/>
    <col min="2575" max="2575" width="10.85546875" style="342" customWidth="1"/>
    <col min="2576" max="2576" width="10.28515625" style="342" bestFit="1" customWidth="1"/>
    <col min="2577" max="2822" width="8.85546875" style="342"/>
    <col min="2823" max="2823" width="11.28515625" style="342" bestFit="1" customWidth="1"/>
    <col min="2824" max="2824" width="9.42578125" style="342" bestFit="1" customWidth="1"/>
    <col min="2825" max="2825" width="12.140625" style="342" bestFit="1" customWidth="1"/>
    <col min="2826" max="2826" width="10.28515625" style="342" bestFit="1" customWidth="1"/>
    <col min="2827" max="2827" width="14" style="342" bestFit="1" customWidth="1"/>
    <col min="2828" max="2830" width="8.85546875" style="342"/>
    <col min="2831" max="2831" width="10.85546875" style="342" customWidth="1"/>
    <col min="2832" max="2832" width="10.28515625" style="342" bestFit="1" customWidth="1"/>
    <col min="2833" max="3078" width="8.85546875" style="342"/>
    <col min="3079" max="3079" width="11.28515625" style="342" bestFit="1" customWidth="1"/>
    <col min="3080" max="3080" width="9.42578125" style="342" bestFit="1" customWidth="1"/>
    <col min="3081" max="3081" width="12.140625" style="342" bestFit="1" customWidth="1"/>
    <col min="3082" max="3082" width="10.28515625" style="342" bestFit="1" customWidth="1"/>
    <col min="3083" max="3083" width="14" style="342" bestFit="1" customWidth="1"/>
    <col min="3084" max="3086" width="8.85546875" style="342"/>
    <col min="3087" max="3087" width="10.85546875" style="342" customWidth="1"/>
    <col min="3088" max="3088" width="10.28515625" style="342" bestFit="1" customWidth="1"/>
    <col min="3089" max="3334" width="8.85546875" style="342"/>
    <col min="3335" max="3335" width="11.28515625" style="342" bestFit="1" customWidth="1"/>
    <col min="3336" max="3336" width="9.42578125" style="342" bestFit="1" customWidth="1"/>
    <col min="3337" max="3337" width="12.140625" style="342" bestFit="1" customWidth="1"/>
    <col min="3338" max="3338" width="10.28515625" style="342" bestFit="1" customWidth="1"/>
    <col min="3339" max="3339" width="14" style="342" bestFit="1" customWidth="1"/>
    <col min="3340" max="3342" width="8.85546875" style="342"/>
    <col min="3343" max="3343" width="10.85546875" style="342" customWidth="1"/>
    <col min="3344" max="3344" width="10.28515625" style="342" bestFit="1" customWidth="1"/>
    <col min="3345" max="3590" width="8.85546875" style="342"/>
    <col min="3591" max="3591" width="11.28515625" style="342" bestFit="1" customWidth="1"/>
    <col min="3592" max="3592" width="9.42578125" style="342" bestFit="1" customWidth="1"/>
    <col min="3593" max="3593" width="12.140625" style="342" bestFit="1" customWidth="1"/>
    <col min="3594" max="3594" width="10.28515625" style="342" bestFit="1" customWidth="1"/>
    <col min="3595" max="3595" width="14" style="342" bestFit="1" customWidth="1"/>
    <col min="3596" max="3598" width="8.85546875" style="342"/>
    <col min="3599" max="3599" width="10.85546875" style="342" customWidth="1"/>
    <col min="3600" max="3600" width="10.28515625" style="342" bestFit="1" customWidth="1"/>
    <col min="3601" max="3846" width="8.85546875" style="342"/>
    <col min="3847" max="3847" width="11.28515625" style="342" bestFit="1" customWidth="1"/>
    <col min="3848" max="3848" width="9.42578125" style="342" bestFit="1" customWidth="1"/>
    <col min="3849" max="3849" width="12.140625" style="342" bestFit="1" customWidth="1"/>
    <col min="3850" max="3850" width="10.28515625" style="342" bestFit="1" customWidth="1"/>
    <col min="3851" max="3851" width="14" style="342" bestFit="1" customWidth="1"/>
    <col min="3852" max="3854" width="8.85546875" style="342"/>
    <col min="3855" max="3855" width="10.85546875" style="342" customWidth="1"/>
    <col min="3856" max="3856" width="10.28515625" style="342" bestFit="1" customWidth="1"/>
    <col min="3857" max="4102" width="8.85546875" style="342"/>
    <col min="4103" max="4103" width="11.28515625" style="342" bestFit="1" customWidth="1"/>
    <col min="4104" max="4104" width="9.42578125" style="342" bestFit="1" customWidth="1"/>
    <col min="4105" max="4105" width="12.140625" style="342" bestFit="1" customWidth="1"/>
    <col min="4106" max="4106" width="10.28515625" style="342" bestFit="1" customWidth="1"/>
    <col min="4107" max="4107" width="14" style="342" bestFit="1" customWidth="1"/>
    <col min="4108" max="4110" width="8.85546875" style="342"/>
    <col min="4111" max="4111" width="10.85546875" style="342" customWidth="1"/>
    <col min="4112" max="4112" width="10.28515625" style="342" bestFit="1" customWidth="1"/>
    <col min="4113" max="4358" width="8.85546875" style="342"/>
    <col min="4359" max="4359" width="11.28515625" style="342" bestFit="1" customWidth="1"/>
    <col min="4360" max="4360" width="9.42578125" style="342" bestFit="1" customWidth="1"/>
    <col min="4361" max="4361" width="12.140625" style="342" bestFit="1" customWidth="1"/>
    <col min="4362" max="4362" width="10.28515625" style="342" bestFit="1" customWidth="1"/>
    <col min="4363" max="4363" width="14" style="342" bestFit="1" customWidth="1"/>
    <col min="4364" max="4366" width="8.85546875" style="342"/>
    <col min="4367" max="4367" width="10.85546875" style="342" customWidth="1"/>
    <col min="4368" max="4368" width="10.28515625" style="342" bestFit="1" customWidth="1"/>
    <col min="4369" max="4614" width="8.85546875" style="342"/>
    <col min="4615" max="4615" width="11.28515625" style="342" bestFit="1" customWidth="1"/>
    <col min="4616" max="4616" width="9.42578125" style="342" bestFit="1" customWidth="1"/>
    <col min="4617" max="4617" width="12.140625" style="342" bestFit="1" customWidth="1"/>
    <col min="4618" max="4618" width="10.28515625" style="342" bestFit="1" customWidth="1"/>
    <col min="4619" max="4619" width="14" style="342" bestFit="1" customWidth="1"/>
    <col min="4620" max="4622" width="8.85546875" style="342"/>
    <col min="4623" max="4623" width="10.85546875" style="342" customWidth="1"/>
    <col min="4624" max="4624" width="10.28515625" style="342" bestFit="1" customWidth="1"/>
    <col min="4625" max="4870" width="8.85546875" style="342"/>
    <col min="4871" max="4871" width="11.28515625" style="342" bestFit="1" customWidth="1"/>
    <col min="4872" max="4872" width="9.42578125" style="342" bestFit="1" customWidth="1"/>
    <col min="4873" max="4873" width="12.140625" style="342" bestFit="1" customWidth="1"/>
    <col min="4874" max="4874" width="10.28515625" style="342" bestFit="1" customWidth="1"/>
    <col min="4875" max="4875" width="14" style="342" bestFit="1" customWidth="1"/>
    <col min="4876" max="4878" width="8.85546875" style="342"/>
    <col min="4879" max="4879" width="10.85546875" style="342" customWidth="1"/>
    <col min="4880" max="4880" width="10.28515625" style="342" bestFit="1" customWidth="1"/>
    <col min="4881" max="5126" width="8.85546875" style="342"/>
    <col min="5127" max="5127" width="11.28515625" style="342" bestFit="1" customWidth="1"/>
    <col min="5128" max="5128" width="9.42578125" style="342" bestFit="1" customWidth="1"/>
    <col min="5129" max="5129" width="12.140625" style="342" bestFit="1" customWidth="1"/>
    <col min="5130" max="5130" width="10.28515625" style="342" bestFit="1" customWidth="1"/>
    <col min="5131" max="5131" width="14" style="342" bestFit="1" customWidth="1"/>
    <col min="5132" max="5134" width="8.85546875" style="342"/>
    <col min="5135" max="5135" width="10.85546875" style="342" customWidth="1"/>
    <col min="5136" max="5136" width="10.28515625" style="342" bestFit="1" customWidth="1"/>
    <col min="5137" max="5382" width="8.85546875" style="342"/>
    <col min="5383" max="5383" width="11.28515625" style="342" bestFit="1" customWidth="1"/>
    <col min="5384" max="5384" width="9.42578125" style="342" bestFit="1" customWidth="1"/>
    <col min="5385" max="5385" width="12.140625" style="342" bestFit="1" customWidth="1"/>
    <col min="5386" max="5386" width="10.28515625" style="342" bestFit="1" customWidth="1"/>
    <col min="5387" max="5387" width="14" style="342" bestFit="1" customWidth="1"/>
    <col min="5388" max="5390" width="8.85546875" style="342"/>
    <col min="5391" max="5391" width="10.85546875" style="342" customWidth="1"/>
    <col min="5392" max="5392" width="10.28515625" style="342" bestFit="1" customWidth="1"/>
    <col min="5393" max="5638" width="8.85546875" style="342"/>
    <col min="5639" max="5639" width="11.28515625" style="342" bestFit="1" customWidth="1"/>
    <col min="5640" max="5640" width="9.42578125" style="342" bestFit="1" customWidth="1"/>
    <col min="5641" max="5641" width="12.140625" style="342" bestFit="1" customWidth="1"/>
    <col min="5642" max="5642" width="10.28515625" style="342" bestFit="1" customWidth="1"/>
    <col min="5643" max="5643" width="14" style="342" bestFit="1" customWidth="1"/>
    <col min="5644" max="5646" width="8.85546875" style="342"/>
    <col min="5647" max="5647" width="10.85546875" style="342" customWidth="1"/>
    <col min="5648" max="5648" width="10.28515625" style="342" bestFit="1" customWidth="1"/>
    <col min="5649" max="5894" width="8.85546875" style="342"/>
    <col min="5895" max="5895" width="11.28515625" style="342" bestFit="1" customWidth="1"/>
    <col min="5896" max="5896" width="9.42578125" style="342" bestFit="1" customWidth="1"/>
    <col min="5897" max="5897" width="12.140625" style="342" bestFit="1" customWidth="1"/>
    <col min="5898" max="5898" width="10.28515625" style="342" bestFit="1" customWidth="1"/>
    <col min="5899" max="5899" width="14" style="342" bestFit="1" customWidth="1"/>
    <col min="5900" max="5902" width="8.85546875" style="342"/>
    <col min="5903" max="5903" width="10.85546875" style="342" customWidth="1"/>
    <col min="5904" max="5904" width="10.28515625" style="342" bestFit="1" customWidth="1"/>
    <col min="5905" max="6150" width="8.85546875" style="342"/>
    <col min="6151" max="6151" width="11.28515625" style="342" bestFit="1" customWidth="1"/>
    <col min="6152" max="6152" width="9.42578125" style="342" bestFit="1" customWidth="1"/>
    <col min="6153" max="6153" width="12.140625" style="342" bestFit="1" customWidth="1"/>
    <col min="6154" max="6154" width="10.28515625" style="342" bestFit="1" customWidth="1"/>
    <col min="6155" max="6155" width="14" style="342" bestFit="1" customWidth="1"/>
    <col min="6156" max="6158" width="8.85546875" style="342"/>
    <col min="6159" max="6159" width="10.85546875" style="342" customWidth="1"/>
    <col min="6160" max="6160" width="10.28515625" style="342" bestFit="1" customWidth="1"/>
    <col min="6161" max="6406" width="8.85546875" style="342"/>
    <col min="6407" max="6407" width="11.28515625" style="342" bestFit="1" customWidth="1"/>
    <col min="6408" max="6408" width="9.42578125" style="342" bestFit="1" customWidth="1"/>
    <col min="6409" max="6409" width="12.140625" style="342" bestFit="1" customWidth="1"/>
    <col min="6410" max="6410" width="10.28515625" style="342" bestFit="1" customWidth="1"/>
    <col min="6411" max="6411" width="14" style="342" bestFit="1" customWidth="1"/>
    <col min="6412" max="6414" width="8.85546875" style="342"/>
    <col min="6415" max="6415" width="10.85546875" style="342" customWidth="1"/>
    <col min="6416" max="6416" width="10.28515625" style="342" bestFit="1" customWidth="1"/>
    <col min="6417" max="6662" width="8.85546875" style="342"/>
    <col min="6663" max="6663" width="11.28515625" style="342" bestFit="1" customWidth="1"/>
    <col min="6664" max="6664" width="9.42578125" style="342" bestFit="1" customWidth="1"/>
    <col min="6665" max="6665" width="12.140625" style="342" bestFit="1" customWidth="1"/>
    <col min="6666" max="6666" width="10.28515625" style="342" bestFit="1" customWidth="1"/>
    <col min="6667" max="6667" width="14" style="342" bestFit="1" customWidth="1"/>
    <col min="6668" max="6670" width="8.85546875" style="342"/>
    <col min="6671" max="6671" width="10.85546875" style="342" customWidth="1"/>
    <col min="6672" max="6672" width="10.28515625" style="342" bestFit="1" customWidth="1"/>
    <col min="6673" max="6918" width="8.85546875" style="342"/>
    <col min="6919" max="6919" width="11.28515625" style="342" bestFit="1" customWidth="1"/>
    <col min="6920" max="6920" width="9.42578125" style="342" bestFit="1" customWidth="1"/>
    <col min="6921" max="6921" width="12.140625" style="342" bestFit="1" customWidth="1"/>
    <col min="6922" max="6922" width="10.28515625" style="342" bestFit="1" customWidth="1"/>
    <col min="6923" max="6923" width="14" style="342" bestFit="1" customWidth="1"/>
    <col min="6924" max="6926" width="8.85546875" style="342"/>
    <col min="6927" max="6927" width="10.85546875" style="342" customWidth="1"/>
    <col min="6928" max="6928" width="10.28515625" style="342" bestFit="1" customWidth="1"/>
    <col min="6929" max="7174" width="8.85546875" style="342"/>
    <col min="7175" max="7175" width="11.28515625" style="342" bestFit="1" customWidth="1"/>
    <col min="7176" max="7176" width="9.42578125" style="342" bestFit="1" customWidth="1"/>
    <col min="7177" max="7177" width="12.140625" style="342" bestFit="1" customWidth="1"/>
    <col min="7178" max="7178" width="10.28515625" style="342" bestFit="1" customWidth="1"/>
    <col min="7179" max="7179" width="14" style="342" bestFit="1" customWidth="1"/>
    <col min="7180" max="7182" width="8.85546875" style="342"/>
    <col min="7183" max="7183" width="10.85546875" style="342" customWidth="1"/>
    <col min="7184" max="7184" width="10.28515625" style="342" bestFit="1" customWidth="1"/>
    <col min="7185" max="7430" width="8.85546875" style="342"/>
    <col min="7431" max="7431" width="11.28515625" style="342" bestFit="1" customWidth="1"/>
    <col min="7432" max="7432" width="9.42578125" style="342" bestFit="1" customWidth="1"/>
    <col min="7433" max="7433" width="12.140625" style="342" bestFit="1" customWidth="1"/>
    <col min="7434" max="7434" width="10.28515625" style="342" bestFit="1" customWidth="1"/>
    <col min="7435" max="7435" width="14" style="342" bestFit="1" customWidth="1"/>
    <col min="7436" max="7438" width="8.85546875" style="342"/>
    <col min="7439" max="7439" width="10.85546875" style="342" customWidth="1"/>
    <col min="7440" max="7440" width="10.28515625" style="342" bestFit="1" customWidth="1"/>
    <col min="7441" max="7686" width="8.85546875" style="342"/>
    <col min="7687" max="7687" width="11.28515625" style="342" bestFit="1" customWidth="1"/>
    <col min="7688" max="7688" width="9.42578125" style="342" bestFit="1" customWidth="1"/>
    <col min="7689" max="7689" width="12.140625" style="342" bestFit="1" customWidth="1"/>
    <col min="7690" max="7690" width="10.28515625" style="342" bestFit="1" customWidth="1"/>
    <col min="7691" max="7691" width="14" style="342" bestFit="1" customWidth="1"/>
    <col min="7692" max="7694" width="8.85546875" style="342"/>
    <col min="7695" max="7695" width="10.85546875" style="342" customWidth="1"/>
    <col min="7696" max="7696" width="10.28515625" style="342" bestFit="1" customWidth="1"/>
    <col min="7697" max="7942" width="8.85546875" style="342"/>
    <col min="7943" max="7943" width="11.28515625" style="342" bestFit="1" customWidth="1"/>
    <col min="7944" max="7944" width="9.42578125" style="342" bestFit="1" customWidth="1"/>
    <col min="7945" max="7945" width="12.140625" style="342" bestFit="1" customWidth="1"/>
    <col min="7946" max="7946" width="10.28515625" style="342" bestFit="1" customWidth="1"/>
    <col min="7947" max="7947" width="14" style="342" bestFit="1" customWidth="1"/>
    <col min="7948" max="7950" width="8.85546875" style="342"/>
    <col min="7951" max="7951" width="10.85546875" style="342" customWidth="1"/>
    <col min="7952" max="7952" width="10.28515625" style="342" bestFit="1" customWidth="1"/>
    <col min="7953" max="8198" width="8.85546875" style="342"/>
    <col min="8199" max="8199" width="11.28515625" style="342" bestFit="1" customWidth="1"/>
    <col min="8200" max="8200" width="9.42578125" style="342" bestFit="1" customWidth="1"/>
    <col min="8201" max="8201" width="12.140625" style="342" bestFit="1" customWidth="1"/>
    <col min="8202" max="8202" width="10.28515625" style="342" bestFit="1" customWidth="1"/>
    <col min="8203" max="8203" width="14" style="342" bestFit="1" customWidth="1"/>
    <col min="8204" max="8206" width="8.85546875" style="342"/>
    <col min="8207" max="8207" width="10.85546875" style="342" customWidth="1"/>
    <col min="8208" max="8208" width="10.28515625" style="342" bestFit="1" customWidth="1"/>
    <col min="8209" max="8454" width="8.85546875" style="342"/>
    <col min="8455" max="8455" width="11.28515625" style="342" bestFit="1" customWidth="1"/>
    <col min="8456" max="8456" width="9.42578125" style="342" bestFit="1" customWidth="1"/>
    <col min="8457" max="8457" width="12.140625" style="342" bestFit="1" customWidth="1"/>
    <col min="8458" max="8458" width="10.28515625" style="342" bestFit="1" customWidth="1"/>
    <col min="8459" max="8459" width="14" style="342" bestFit="1" customWidth="1"/>
    <col min="8460" max="8462" width="8.85546875" style="342"/>
    <col min="8463" max="8463" width="10.85546875" style="342" customWidth="1"/>
    <col min="8464" max="8464" width="10.28515625" style="342" bestFit="1" customWidth="1"/>
    <col min="8465" max="8710" width="8.85546875" style="342"/>
    <col min="8711" max="8711" width="11.28515625" style="342" bestFit="1" customWidth="1"/>
    <col min="8712" max="8712" width="9.42578125" style="342" bestFit="1" customWidth="1"/>
    <col min="8713" max="8713" width="12.140625" style="342" bestFit="1" customWidth="1"/>
    <col min="8714" max="8714" width="10.28515625" style="342" bestFit="1" customWidth="1"/>
    <col min="8715" max="8715" width="14" style="342" bestFit="1" customWidth="1"/>
    <col min="8716" max="8718" width="8.85546875" style="342"/>
    <col min="8719" max="8719" width="10.85546875" style="342" customWidth="1"/>
    <col min="8720" max="8720" width="10.28515625" style="342" bestFit="1" customWidth="1"/>
    <col min="8721" max="8966" width="8.85546875" style="342"/>
    <col min="8967" max="8967" width="11.28515625" style="342" bestFit="1" customWidth="1"/>
    <col min="8968" max="8968" width="9.42578125" style="342" bestFit="1" customWidth="1"/>
    <col min="8969" max="8969" width="12.140625" style="342" bestFit="1" customWidth="1"/>
    <col min="8970" max="8970" width="10.28515625" style="342" bestFit="1" customWidth="1"/>
    <col min="8971" max="8971" width="14" style="342" bestFit="1" customWidth="1"/>
    <col min="8972" max="8974" width="8.85546875" style="342"/>
    <col min="8975" max="8975" width="10.85546875" style="342" customWidth="1"/>
    <col min="8976" max="8976" width="10.28515625" style="342" bestFit="1" customWidth="1"/>
    <col min="8977" max="9222" width="8.85546875" style="342"/>
    <col min="9223" max="9223" width="11.28515625" style="342" bestFit="1" customWidth="1"/>
    <col min="9224" max="9224" width="9.42578125" style="342" bestFit="1" customWidth="1"/>
    <col min="9225" max="9225" width="12.140625" style="342" bestFit="1" customWidth="1"/>
    <col min="9226" max="9226" width="10.28515625" style="342" bestFit="1" customWidth="1"/>
    <col min="9227" max="9227" width="14" style="342" bestFit="1" customWidth="1"/>
    <col min="9228" max="9230" width="8.85546875" style="342"/>
    <col min="9231" max="9231" width="10.85546875" style="342" customWidth="1"/>
    <col min="9232" max="9232" width="10.28515625" style="342" bestFit="1" customWidth="1"/>
    <col min="9233" max="9478" width="8.85546875" style="342"/>
    <col min="9479" max="9479" width="11.28515625" style="342" bestFit="1" customWidth="1"/>
    <col min="9480" max="9480" width="9.42578125" style="342" bestFit="1" customWidth="1"/>
    <col min="9481" max="9481" width="12.140625" style="342" bestFit="1" customWidth="1"/>
    <col min="9482" max="9482" width="10.28515625" style="342" bestFit="1" customWidth="1"/>
    <col min="9483" max="9483" width="14" style="342" bestFit="1" customWidth="1"/>
    <col min="9484" max="9486" width="8.85546875" style="342"/>
    <col min="9487" max="9487" width="10.85546875" style="342" customWidth="1"/>
    <col min="9488" max="9488" width="10.28515625" style="342" bestFit="1" customWidth="1"/>
    <col min="9489" max="9734" width="8.85546875" style="342"/>
    <col min="9735" max="9735" width="11.28515625" style="342" bestFit="1" customWidth="1"/>
    <col min="9736" max="9736" width="9.42578125" style="342" bestFit="1" customWidth="1"/>
    <col min="9737" max="9737" width="12.140625" style="342" bestFit="1" customWidth="1"/>
    <col min="9738" max="9738" width="10.28515625" style="342" bestFit="1" customWidth="1"/>
    <col min="9739" max="9739" width="14" style="342" bestFit="1" customWidth="1"/>
    <col min="9740" max="9742" width="8.85546875" style="342"/>
    <col min="9743" max="9743" width="10.85546875" style="342" customWidth="1"/>
    <col min="9744" max="9744" width="10.28515625" style="342" bestFit="1" customWidth="1"/>
    <col min="9745" max="9990" width="8.85546875" style="342"/>
    <col min="9991" max="9991" width="11.28515625" style="342" bestFit="1" customWidth="1"/>
    <col min="9992" max="9992" width="9.42578125" style="342" bestFit="1" customWidth="1"/>
    <col min="9993" max="9993" width="12.140625" style="342" bestFit="1" customWidth="1"/>
    <col min="9994" max="9994" width="10.28515625" style="342" bestFit="1" customWidth="1"/>
    <col min="9995" max="9995" width="14" style="342" bestFit="1" customWidth="1"/>
    <col min="9996" max="9998" width="8.85546875" style="342"/>
    <col min="9999" max="9999" width="10.85546875" style="342" customWidth="1"/>
    <col min="10000" max="10000" width="10.28515625" style="342" bestFit="1" customWidth="1"/>
    <col min="10001" max="10246" width="8.85546875" style="342"/>
    <col min="10247" max="10247" width="11.28515625" style="342" bestFit="1" customWidth="1"/>
    <col min="10248" max="10248" width="9.42578125" style="342" bestFit="1" customWidth="1"/>
    <col min="10249" max="10249" width="12.140625" style="342" bestFit="1" customWidth="1"/>
    <col min="10250" max="10250" width="10.28515625" style="342" bestFit="1" customWidth="1"/>
    <col min="10251" max="10251" width="14" style="342" bestFit="1" customWidth="1"/>
    <col min="10252" max="10254" width="8.85546875" style="342"/>
    <col min="10255" max="10255" width="10.85546875" style="342" customWidth="1"/>
    <col min="10256" max="10256" width="10.28515625" style="342" bestFit="1" customWidth="1"/>
    <col min="10257" max="10502" width="8.85546875" style="342"/>
    <col min="10503" max="10503" width="11.28515625" style="342" bestFit="1" customWidth="1"/>
    <col min="10504" max="10504" width="9.42578125" style="342" bestFit="1" customWidth="1"/>
    <col min="10505" max="10505" width="12.140625" style="342" bestFit="1" customWidth="1"/>
    <col min="10506" max="10506" width="10.28515625" style="342" bestFit="1" customWidth="1"/>
    <col min="10507" max="10507" width="14" style="342" bestFit="1" customWidth="1"/>
    <col min="10508" max="10510" width="8.85546875" style="342"/>
    <col min="10511" max="10511" width="10.85546875" style="342" customWidth="1"/>
    <col min="10512" max="10512" width="10.28515625" style="342" bestFit="1" customWidth="1"/>
    <col min="10513" max="10758" width="8.85546875" style="342"/>
    <col min="10759" max="10759" width="11.28515625" style="342" bestFit="1" customWidth="1"/>
    <col min="10760" max="10760" width="9.42578125" style="342" bestFit="1" customWidth="1"/>
    <col min="10761" max="10761" width="12.140625" style="342" bestFit="1" customWidth="1"/>
    <col min="10762" max="10762" width="10.28515625" style="342" bestFit="1" customWidth="1"/>
    <col min="10763" max="10763" width="14" style="342" bestFit="1" customWidth="1"/>
    <col min="10764" max="10766" width="8.85546875" style="342"/>
    <col min="10767" max="10767" width="10.85546875" style="342" customWidth="1"/>
    <col min="10768" max="10768" width="10.28515625" style="342" bestFit="1" customWidth="1"/>
    <col min="10769" max="11014" width="8.85546875" style="342"/>
    <col min="11015" max="11015" width="11.28515625" style="342" bestFit="1" customWidth="1"/>
    <col min="11016" max="11016" width="9.42578125" style="342" bestFit="1" customWidth="1"/>
    <col min="11017" max="11017" width="12.140625" style="342" bestFit="1" customWidth="1"/>
    <col min="11018" max="11018" width="10.28515625" style="342" bestFit="1" customWidth="1"/>
    <col min="11019" max="11019" width="14" style="342" bestFit="1" customWidth="1"/>
    <col min="11020" max="11022" width="8.85546875" style="342"/>
    <col min="11023" max="11023" width="10.85546875" style="342" customWidth="1"/>
    <col min="11024" max="11024" width="10.28515625" style="342" bestFit="1" customWidth="1"/>
    <col min="11025" max="11270" width="8.85546875" style="342"/>
    <col min="11271" max="11271" width="11.28515625" style="342" bestFit="1" customWidth="1"/>
    <col min="11272" max="11272" width="9.42578125" style="342" bestFit="1" customWidth="1"/>
    <col min="11273" max="11273" width="12.140625" style="342" bestFit="1" customWidth="1"/>
    <col min="11274" max="11274" width="10.28515625" style="342" bestFit="1" customWidth="1"/>
    <col min="11275" max="11275" width="14" style="342" bestFit="1" customWidth="1"/>
    <col min="11276" max="11278" width="8.85546875" style="342"/>
    <col min="11279" max="11279" width="10.85546875" style="342" customWidth="1"/>
    <col min="11280" max="11280" width="10.28515625" style="342" bestFit="1" customWidth="1"/>
    <col min="11281" max="11526" width="8.85546875" style="342"/>
    <col min="11527" max="11527" width="11.28515625" style="342" bestFit="1" customWidth="1"/>
    <col min="11528" max="11528" width="9.42578125" style="342" bestFit="1" customWidth="1"/>
    <col min="11529" max="11529" width="12.140625" style="342" bestFit="1" customWidth="1"/>
    <col min="11530" max="11530" width="10.28515625" style="342" bestFit="1" customWidth="1"/>
    <col min="11531" max="11531" width="14" style="342" bestFit="1" customWidth="1"/>
    <col min="11532" max="11534" width="8.85546875" style="342"/>
    <col min="11535" max="11535" width="10.85546875" style="342" customWidth="1"/>
    <col min="11536" max="11536" width="10.28515625" style="342" bestFit="1" customWidth="1"/>
    <col min="11537" max="11782" width="8.85546875" style="342"/>
    <col min="11783" max="11783" width="11.28515625" style="342" bestFit="1" customWidth="1"/>
    <col min="11784" max="11784" width="9.42578125" style="342" bestFit="1" customWidth="1"/>
    <col min="11785" max="11785" width="12.140625" style="342" bestFit="1" customWidth="1"/>
    <col min="11786" max="11786" width="10.28515625" style="342" bestFit="1" customWidth="1"/>
    <col min="11787" max="11787" width="14" style="342" bestFit="1" customWidth="1"/>
    <col min="11788" max="11790" width="8.85546875" style="342"/>
    <col min="11791" max="11791" width="10.85546875" style="342" customWidth="1"/>
    <col min="11792" max="11792" width="10.28515625" style="342" bestFit="1" customWidth="1"/>
    <col min="11793" max="12038" width="8.85546875" style="342"/>
    <col min="12039" max="12039" width="11.28515625" style="342" bestFit="1" customWidth="1"/>
    <col min="12040" max="12040" width="9.42578125" style="342" bestFit="1" customWidth="1"/>
    <col min="12041" max="12041" width="12.140625" style="342" bestFit="1" customWidth="1"/>
    <col min="12042" max="12042" width="10.28515625" style="342" bestFit="1" customWidth="1"/>
    <col min="12043" max="12043" width="14" style="342" bestFit="1" customWidth="1"/>
    <col min="12044" max="12046" width="8.85546875" style="342"/>
    <col min="12047" max="12047" width="10.85546875" style="342" customWidth="1"/>
    <col min="12048" max="12048" width="10.28515625" style="342" bestFit="1" customWidth="1"/>
    <col min="12049" max="12294" width="8.85546875" style="342"/>
    <col min="12295" max="12295" width="11.28515625" style="342" bestFit="1" customWidth="1"/>
    <col min="12296" max="12296" width="9.42578125" style="342" bestFit="1" customWidth="1"/>
    <col min="12297" max="12297" width="12.140625" style="342" bestFit="1" customWidth="1"/>
    <col min="12298" max="12298" width="10.28515625" style="342" bestFit="1" customWidth="1"/>
    <col min="12299" max="12299" width="14" style="342" bestFit="1" customWidth="1"/>
    <col min="12300" max="12302" width="8.85546875" style="342"/>
    <col min="12303" max="12303" width="10.85546875" style="342" customWidth="1"/>
    <col min="12304" max="12304" width="10.28515625" style="342" bestFit="1" customWidth="1"/>
    <col min="12305" max="12550" width="8.85546875" style="342"/>
    <col min="12551" max="12551" width="11.28515625" style="342" bestFit="1" customWidth="1"/>
    <col min="12552" max="12552" width="9.42578125" style="342" bestFit="1" customWidth="1"/>
    <col min="12553" max="12553" width="12.140625" style="342" bestFit="1" customWidth="1"/>
    <col min="12554" max="12554" width="10.28515625" style="342" bestFit="1" customWidth="1"/>
    <col min="12555" max="12555" width="14" style="342" bestFit="1" customWidth="1"/>
    <col min="12556" max="12558" width="8.85546875" style="342"/>
    <col min="12559" max="12559" width="10.85546875" style="342" customWidth="1"/>
    <col min="12560" max="12560" width="10.28515625" style="342" bestFit="1" customWidth="1"/>
    <col min="12561" max="12806" width="8.85546875" style="342"/>
    <col min="12807" max="12807" width="11.28515625" style="342" bestFit="1" customWidth="1"/>
    <col min="12808" max="12808" width="9.42578125" style="342" bestFit="1" customWidth="1"/>
    <col min="12809" max="12809" width="12.140625" style="342" bestFit="1" customWidth="1"/>
    <col min="12810" max="12810" width="10.28515625" style="342" bestFit="1" customWidth="1"/>
    <col min="12811" max="12811" width="14" style="342" bestFit="1" customWidth="1"/>
    <col min="12812" max="12814" width="8.85546875" style="342"/>
    <col min="12815" max="12815" width="10.85546875" style="342" customWidth="1"/>
    <col min="12816" max="12816" width="10.28515625" style="342" bestFit="1" customWidth="1"/>
    <col min="12817" max="13062" width="8.85546875" style="342"/>
    <col min="13063" max="13063" width="11.28515625" style="342" bestFit="1" customWidth="1"/>
    <col min="13064" max="13064" width="9.42578125" style="342" bestFit="1" customWidth="1"/>
    <col min="13065" max="13065" width="12.140625" style="342" bestFit="1" customWidth="1"/>
    <col min="13066" max="13066" width="10.28515625" style="342" bestFit="1" customWidth="1"/>
    <col min="13067" max="13067" width="14" style="342" bestFit="1" customWidth="1"/>
    <col min="13068" max="13070" width="8.85546875" style="342"/>
    <col min="13071" max="13071" width="10.85546875" style="342" customWidth="1"/>
    <col min="13072" max="13072" width="10.28515625" style="342" bestFit="1" customWidth="1"/>
    <col min="13073" max="13318" width="8.85546875" style="342"/>
    <col min="13319" max="13319" width="11.28515625" style="342" bestFit="1" customWidth="1"/>
    <col min="13320" max="13320" width="9.42578125" style="342" bestFit="1" customWidth="1"/>
    <col min="13321" max="13321" width="12.140625" style="342" bestFit="1" customWidth="1"/>
    <col min="13322" max="13322" width="10.28515625" style="342" bestFit="1" customWidth="1"/>
    <col min="13323" max="13323" width="14" style="342" bestFit="1" customWidth="1"/>
    <col min="13324" max="13326" width="8.85546875" style="342"/>
    <col min="13327" max="13327" width="10.85546875" style="342" customWidth="1"/>
    <col min="13328" max="13328" width="10.28515625" style="342" bestFit="1" customWidth="1"/>
    <col min="13329" max="13574" width="8.85546875" style="342"/>
    <col min="13575" max="13575" width="11.28515625" style="342" bestFit="1" customWidth="1"/>
    <col min="13576" max="13576" width="9.42578125" style="342" bestFit="1" customWidth="1"/>
    <col min="13577" max="13577" width="12.140625" style="342" bestFit="1" customWidth="1"/>
    <col min="13578" max="13578" width="10.28515625" style="342" bestFit="1" customWidth="1"/>
    <col min="13579" max="13579" width="14" style="342" bestFit="1" customWidth="1"/>
    <col min="13580" max="13582" width="8.85546875" style="342"/>
    <col min="13583" max="13583" width="10.85546875" style="342" customWidth="1"/>
    <col min="13584" max="13584" width="10.28515625" style="342" bestFit="1" customWidth="1"/>
    <col min="13585" max="13830" width="8.85546875" style="342"/>
    <col min="13831" max="13831" width="11.28515625" style="342" bestFit="1" customWidth="1"/>
    <col min="13832" max="13832" width="9.42578125" style="342" bestFit="1" customWidth="1"/>
    <col min="13833" max="13833" width="12.140625" style="342" bestFit="1" customWidth="1"/>
    <col min="13834" max="13834" width="10.28515625" style="342" bestFit="1" customWidth="1"/>
    <col min="13835" max="13835" width="14" style="342" bestFit="1" customWidth="1"/>
    <col min="13836" max="13838" width="8.85546875" style="342"/>
    <col min="13839" max="13839" width="10.85546875" style="342" customWidth="1"/>
    <col min="13840" max="13840" width="10.28515625" style="342" bestFit="1" customWidth="1"/>
    <col min="13841" max="14086" width="8.85546875" style="342"/>
    <col min="14087" max="14087" width="11.28515625" style="342" bestFit="1" customWidth="1"/>
    <col min="14088" max="14088" width="9.42578125" style="342" bestFit="1" customWidth="1"/>
    <col min="14089" max="14089" width="12.140625" style="342" bestFit="1" customWidth="1"/>
    <col min="14090" max="14090" width="10.28515625" style="342" bestFit="1" customWidth="1"/>
    <col min="14091" max="14091" width="14" style="342" bestFit="1" customWidth="1"/>
    <col min="14092" max="14094" width="8.85546875" style="342"/>
    <col min="14095" max="14095" width="10.85546875" style="342" customWidth="1"/>
    <col min="14096" max="14096" width="10.28515625" style="342" bestFit="1" customWidth="1"/>
    <col min="14097" max="14342" width="8.85546875" style="342"/>
    <col min="14343" max="14343" width="11.28515625" style="342" bestFit="1" customWidth="1"/>
    <col min="14344" max="14344" width="9.42578125" style="342" bestFit="1" customWidth="1"/>
    <col min="14345" max="14345" width="12.140625" style="342" bestFit="1" customWidth="1"/>
    <col min="14346" max="14346" width="10.28515625" style="342" bestFit="1" customWidth="1"/>
    <col min="14347" max="14347" width="14" style="342" bestFit="1" customWidth="1"/>
    <col min="14348" max="14350" width="8.85546875" style="342"/>
    <col min="14351" max="14351" width="10.85546875" style="342" customWidth="1"/>
    <col min="14352" max="14352" width="10.28515625" style="342" bestFit="1" customWidth="1"/>
    <col min="14353" max="14598" width="8.85546875" style="342"/>
    <col min="14599" max="14599" width="11.28515625" style="342" bestFit="1" customWidth="1"/>
    <col min="14600" max="14600" width="9.42578125" style="342" bestFit="1" customWidth="1"/>
    <col min="14601" max="14601" width="12.140625" style="342" bestFit="1" customWidth="1"/>
    <col min="14602" max="14602" width="10.28515625" style="342" bestFit="1" customWidth="1"/>
    <col min="14603" max="14603" width="14" style="342" bestFit="1" customWidth="1"/>
    <col min="14604" max="14606" width="8.85546875" style="342"/>
    <col min="14607" max="14607" width="10.85546875" style="342" customWidth="1"/>
    <col min="14608" max="14608" width="10.28515625" style="342" bestFit="1" customWidth="1"/>
    <col min="14609" max="14854" width="8.85546875" style="342"/>
    <col min="14855" max="14855" width="11.28515625" style="342" bestFit="1" customWidth="1"/>
    <col min="14856" max="14856" width="9.42578125" style="342" bestFit="1" customWidth="1"/>
    <col min="14857" max="14857" width="12.140625" style="342" bestFit="1" customWidth="1"/>
    <col min="14858" max="14858" width="10.28515625" style="342" bestFit="1" customWidth="1"/>
    <col min="14859" max="14859" width="14" style="342" bestFit="1" customWidth="1"/>
    <col min="14860" max="14862" width="8.85546875" style="342"/>
    <col min="14863" max="14863" width="10.85546875" style="342" customWidth="1"/>
    <col min="14864" max="14864" width="10.28515625" style="342" bestFit="1" customWidth="1"/>
    <col min="14865" max="15110" width="8.85546875" style="342"/>
    <col min="15111" max="15111" width="11.28515625" style="342" bestFit="1" customWidth="1"/>
    <col min="15112" max="15112" width="9.42578125" style="342" bestFit="1" customWidth="1"/>
    <col min="15113" max="15113" width="12.140625" style="342" bestFit="1" customWidth="1"/>
    <col min="15114" max="15114" width="10.28515625" style="342" bestFit="1" customWidth="1"/>
    <col min="15115" max="15115" width="14" style="342" bestFit="1" customWidth="1"/>
    <col min="15116" max="15118" width="8.85546875" style="342"/>
    <col min="15119" max="15119" width="10.85546875" style="342" customWidth="1"/>
    <col min="15120" max="15120" width="10.28515625" style="342" bestFit="1" customWidth="1"/>
    <col min="15121" max="15366" width="8.85546875" style="342"/>
    <col min="15367" max="15367" width="11.28515625" style="342" bestFit="1" customWidth="1"/>
    <col min="15368" max="15368" width="9.42578125" style="342" bestFit="1" customWidth="1"/>
    <col min="15369" max="15369" width="12.140625" style="342" bestFit="1" customWidth="1"/>
    <col min="15370" max="15370" width="10.28515625" style="342" bestFit="1" customWidth="1"/>
    <col min="15371" max="15371" width="14" style="342" bestFit="1" customWidth="1"/>
    <col min="15372" max="15374" width="8.85546875" style="342"/>
    <col min="15375" max="15375" width="10.85546875" style="342" customWidth="1"/>
    <col min="15376" max="15376" width="10.28515625" style="342" bestFit="1" customWidth="1"/>
    <col min="15377" max="15622" width="8.85546875" style="342"/>
    <col min="15623" max="15623" width="11.28515625" style="342" bestFit="1" customWidth="1"/>
    <col min="15624" max="15624" width="9.42578125" style="342" bestFit="1" customWidth="1"/>
    <col min="15625" max="15625" width="12.140625" style="342" bestFit="1" customWidth="1"/>
    <col min="15626" max="15626" width="10.28515625" style="342" bestFit="1" customWidth="1"/>
    <col min="15627" max="15627" width="14" style="342" bestFit="1" customWidth="1"/>
    <col min="15628" max="15630" width="8.85546875" style="342"/>
    <col min="15631" max="15631" width="10.85546875" style="342" customWidth="1"/>
    <col min="15632" max="15632" width="10.28515625" style="342" bestFit="1" customWidth="1"/>
    <col min="15633" max="15878" width="8.85546875" style="342"/>
    <col min="15879" max="15879" width="11.28515625" style="342" bestFit="1" customWidth="1"/>
    <col min="15880" max="15880" width="9.42578125" style="342" bestFit="1" customWidth="1"/>
    <col min="15881" max="15881" width="12.140625" style="342" bestFit="1" customWidth="1"/>
    <col min="15882" max="15882" width="10.28515625" style="342" bestFit="1" customWidth="1"/>
    <col min="15883" max="15883" width="14" style="342" bestFit="1" customWidth="1"/>
    <col min="15884" max="15886" width="8.85546875" style="342"/>
    <col min="15887" max="15887" width="10.85546875" style="342" customWidth="1"/>
    <col min="15888" max="15888" width="10.28515625" style="342" bestFit="1" customWidth="1"/>
    <col min="15889" max="16134" width="8.85546875" style="342"/>
    <col min="16135" max="16135" width="11.28515625" style="342" bestFit="1" customWidth="1"/>
    <col min="16136" max="16136" width="9.42578125" style="342" bestFit="1" customWidth="1"/>
    <col min="16137" max="16137" width="12.140625" style="342" bestFit="1" customWidth="1"/>
    <col min="16138" max="16138" width="10.28515625" style="342" bestFit="1" customWidth="1"/>
    <col min="16139" max="16139" width="14" style="342" bestFit="1" customWidth="1"/>
    <col min="16140" max="16142" width="8.85546875" style="342"/>
    <col min="16143" max="16143" width="10.85546875" style="342" customWidth="1"/>
    <col min="16144" max="16144" width="10.28515625" style="342" bestFit="1" customWidth="1"/>
    <col min="16145" max="16384" width="8.85546875" style="342"/>
  </cols>
  <sheetData>
    <row r="1" spans="1:16" ht="15">
      <c r="A1" s="369" t="s">
        <v>32</v>
      </c>
      <c r="B1" s="368"/>
      <c r="C1" s="368"/>
      <c r="D1" s="368"/>
      <c r="E1" s="368"/>
      <c r="F1" s="368"/>
      <c r="G1" s="368"/>
      <c r="H1" s="368"/>
      <c r="I1" s="368"/>
      <c r="J1" s="367"/>
      <c r="K1" s="366" t="s">
        <v>442</v>
      </c>
      <c r="O1" s="408" t="s">
        <v>520</v>
      </c>
    </row>
    <row r="2" spans="1:16" ht="15">
      <c r="A2" s="369" t="s">
        <v>1</v>
      </c>
      <c r="B2" s="368"/>
      <c r="C2" s="368"/>
      <c r="D2" s="368"/>
      <c r="E2" s="368"/>
      <c r="F2" s="368"/>
      <c r="G2" s="368"/>
      <c r="H2" s="368"/>
      <c r="I2" s="368"/>
      <c r="J2" s="367"/>
      <c r="K2" s="366" t="s">
        <v>29</v>
      </c>
      <c r="O2" s="342" t="s">
        <v>514</v>
      </c>
    </row>
    <row r="3" spans="1:16" ht="15">
      <c r="A3" s="365" t="s">
        <v>533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O3" s="345">
        <v>40664</v>
      </c>
      <c r="P3" s="410">
        <v>1.6000000000000001E-3</v>
      </c>
    </row>
    <row r="4" spans="1:16" ht="15">
      <c r="A4" s="364" t="s">
        <v>513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O4" s="345">
        <v>40695</v>
      </c>
      <c r="P4" s="409">
        <v>1.5E-3</v>
      </c>
    </row>
    <row r="5" spans="1:16" ht="14.25">
      <c r="A5" s="395"/>
      <c r="B5" s="395"/>
      <c r="C5" s="395"/>
      <c r="D5" s="395"/>
      <c r="E5" s="395"/>
      <c r="F5" s="395"/>
      <c r="G5" s="395"/>
      <c r="H5" s="395"/>
      <c r="I5" s="395"/>
      <c r="J5" s="395"/>
      <c r="K5" s="395"/>
      <c r="O5" s="345">
        <v>40725</v>
      </c>
      <c r="P5" s="409">
        <v>1.4E-3</v>
      </c>
    </row>
    <row r="6" spans="1:16" ht="14.25">
      <c r="A6" s="395"/>
      <c r="B6" s="395"/>
      <c r="C6" s="395"/>
      <c r="D6" s="395"/>
      <c r="E6" s="395"/>
      <c r="F6" s="395"/>
      <c r="G6" s="395"/>
      <c r="H6" s="395"/>
      <c r="I6" s="395"/>
      <c r="J6" s="395"/>
      <c r="K6" s="395"/>
      <c r="O6" s="345">
        <v>40756</v>
      </c>
      <c r="P6" s="410">
        <v>1.6000000000000001E-3</v>
      </c>
    </row>
    <row r="7" spans="1:16" ht="15">
      <c r="A7" s="363" t="s">
        <v>24</v>
      </c>
      <c r="B7" s="362"/>
      <c r="C7" s="362"/>
      <c r="D7" s="362"/>
      <c r="E7" s="362"/>
      <c r="F7" s="362"/>
      <c r="G7" s="395"/>
      <c r="H7" s="395"/>
      <c r="I7" s="395"/>
      <c r="J7" s="395"/>
      <c r="K7" s="395"/>
      <c r="O7" s="345">
        <v>40787</v>
      </c>
      <c r="P7" s="409">
        <v>1.4E-3</v>
      </c>
    </row>
    <row r="8" spans="1:16" ht="15">
      <c r="A8" s="359" t="s">
        <v>23</v>
      </c>
      <c r="B8" s="361" t="s">
        <v>512</v>
      </c>
      <c r="C8" s="360"/>
      <c r="D8" s="360"/>
      <c r="E8" s="360"/>
      <c r="F8" s="353"/>
      <c r="G8" s="353"/>
      <c r="H8" s="353"/>
      <c r="I8" s="353"/>
      <c r="J8" s="395"/>
      <c r="K8" s="359" t="s">
        <v>511</v>
      </c>
      <c r="O8" s="345">
        <v>40817</v>
      </c>
      <c r="P8" s="409">
        <v>1.5E-3</v>
      </c>
    </row>
    <row r="9" spans="1:16" ht="14.25">
      <c r="A9" s="395"/>
      <c r="B9" s="395"/>
      <c r="C9" s="395"/>
      <c r="D9" s="395"/>
      <c r="E9" s="395"/>
      <c r="F9" s="395"/>
      <c r="G9" s="395"/>
      <c r="H9" s="395"/>
      <c r="I9" s="395"/>
      <c r="J9" s="395"/>
      <c r="K9" s="395"/>
      <c r="O9" s="345">
        <v>40848</v>
      </c>
      <c r="P9" s="409">
        <v>1.4E-3</v>
      </c>
    </row>
    <row r="10" spans="1:16" ht="14.25">
      <c r="A10" s="346">
        <v>1</v>
      </c>
      <c r="B10" s="395" t="s">
        <v>523</v>
      </c>
      <c r="C10" s="395"/>
      <c r="D10" s="395"/>
      <c r="E10" s="395"/>
      <c r="F10" s="395"/>
      <c r="G10" s="395"/>
      <c r="H10" s="395"/>
      <c r="I10" s="395"/>
      <c r="J10" s="395"/>
      <c r="K10" s="451">
        <v>0</v>
      </c>
      <c r="O10" s="345">
        <v>40878</v>
      </c>
      <c r="P10" s="409">
        <v>1.4E-3</v>
      </c>
    </row>
    <row r="11" spans="1:16" ht="14.25">
      <c r="A11" s="346">
        <v>2</v>
      </c>
      <c r="C11" s="395"/>
      <c r="D11" s="395"/>
      <c r="E11" s="395"/>
      <c r="F11" s="395"/>
      <c r="G11" s="395"/>
      <c r="H11" s="395"/>
      <c r="I11" s="395"/>
      <c r="J11" s="395"/>
      <c r="K11" s="452"/>
      <c r="O11" s="345">
        <v>40909</v>
      </c>
      <c r="P11" s="409">
        <v>1.4E-3</v>
      </c>
    </row>
    <row r="12" spans="1:16" ht="14.25">
      <c r="A12" s="346">
        <v>3</v>
      </c>
      <c r="B12" s="395" t="s">
        <v>532</v>
      </c>
      <c r="C12" s="395"/>
      <c r="D12" s="395"/>
      <c r="E12" s="395"/>
      <c r="F12" s="395"/>
      <c r="G12" s="395"/>
      <c r="H12" s="395"/>
      <c r="I12" s="395"/>
      <c r="J12" s="395"/>
      <c r="K12" s="453">
        <v>0</v>
      </c>
      <c r="O12" s="345">
        <v>40940</v>
      </c>
      <c r="P12" s="409">
        <v>1.6999999999999999E-3</v>
      </c>
    </row>
    <row r="13" spans="1:16" ht="14.25">
      <c r="A13" s="346">
        <v>4</v>
      </c>
      <c r="B13" s="395" t="s">
        <v>510</v>
      </c>
      <c r="C13" s="395"/>
      <c r="D13" s="395"/>
      <c r="E13" s="395"/>
      <c r="F13" s="395"/>
      <c r="G13" s="395"/>
      <c r="H13" s="395"/>
      <c r="I13" s="351"/>
      <c r="J13" s="395"/>
      <c r="K13" s="454">
        <v>0</v>
      </c>
      <c r="O13" s="345">
        <v>40969</v>
      </c>
      <c r="P13" s="409">
        <v>1.8E-3</v>
      </c>
    </row>
    <row r="14" spans="1:16" ht="15" thickBot="1">
      <c r="A14" s="346">
        <v>5</v>
      </c>
      <c r="B14" s="395" t="s">
        <v>509</v>
      </c>
      <c r="C14" s="395"/>
      <c r="D14" s="395"/>
      <c r="E14" s="395"/>
      <c r="F14" s="395"/>
      <c r="G14" s="395"/>
      <c r="H14" s="395"/>
      <c r="I14" s="395"/>
      <c r="J14" s="395"/>
      <c r="K14" s="392">
        <f>SUM(K10:K13)</f>
        <v>0</v>
      </c>
      <c r="O14" s="345">
        <v>41000</v>
      </c>
      <c r="P14" s="409">
        <v>2E-3</v>
      </c>
    </row>
    <row r="15" spans="1:16" ht="17.25" thickTop="1" thickBot="1">
      <c r="A15" s="346">
        <v>6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O15" s="355" t="s">
        <v>154</v>
      </c>
      <c r="P15" s="409">
        <f>AVERAGE(P3:P14)</f>
        <v>1.5583333333333334E-3</v>
      </c>
    </row>
    <row r="16" spans="1:16" ht="16.5" thickBot="1">
      <c r="A16" s="346">
        <v>7</v>
      </c>
      <c r="B16" s="395" t="s">
        <v>508</v>
      </c>
      <c r="C16" s="395"/>
      <c r="D16" s="395"/>
      <c r="E16" s="395"/>
      <c r="F16" s="395"/>
      <c r="G16" s="395"/>
      <c r="H16" s="395"/>
      <c r="I16" s="395"/>
      <c r="J16" s="395"/>
      <c r="K16" s="455">
        <v>0</v>
      </c>
      <c r="O16" s="355" t="s">
        <v>506</v>
      </c>
      <c r="P16" s="411">
        <v>5.0000000000000001E-3</v>
      </c>
    </row>
    <row r="17" spans="1:17" ht="15.75">
      <c r="A17" s="346">
        <v>8</v>
      </c>
      <c r="B17" s="395" t="s">
        <v>507</v>
      </c>
      <c r="C17" s="395"/>
      <c r="D17" s="395"/>
      <c r="E17" s="395"/>
      <c r="F17" s="395"/>
      <c r="G17" s="395"/>
      <c r="H17" s="395"/>
      <c r="I17" s="395"/>
      <c r="J17" s="395"/>
      <c r="K17" s="395"/>
      <c r="O17" s="355" t="s">
        <v>115</v>
      </c>
      <c r="P17" s="409">
        <f>P15-P16</f>
        <v>-3.4416666666666667E-3</v>
      </c>
    </row>
    <row r="18" spans="1:17" ht="15.75">
      <c r="A18" s="346">
        <v>9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O18" s="355"/>
    </row>
    <row r="19" spans="1:17" ht="15">
      <c r="A19" s="346">
        <v>10</v>
      </c>
      <c r="B19" s="395"/>
      <c r="C19" s="395"/>
      <c r="D19" s="395"/>
      <c r="E19" s="395"/>
      <c r="F19" s="395"/>
      <c r="G19" s="395"/>
      <c r="H19" s="358" t="s">
        <v>505</v>
      </c>
      <c r="I19" s="358" t="s">
        <v>504</v>
      </c>
      <c r="J19" s="358" t="s">
        <v>503</v>
      </c>
      <c r="K19" s="395"/>
      <c r="O19" s="342" t="s">
        <v>502</v>
      </c>
    </row>
    <row r="20" spans="1:17" ht="15">
      <c r="A20" s="346">
        <v>11</v>
      </c>
      <c r="B20" s="354" t="s">
        <v>155</v>
      </c>
      <c r="C20" s="353"/>
      <c r="D20" s="353"/>
      <c r="E20" s="353"/>
      <c r="F20" s="353"/>
      <c r="G20" s="395"/>
      <c r="H20" s="357" t="s">
        <v>13</v>
      </c>
      <c r="I20" s="357" t="s">
        <v>14</v>
      </c>
      <c r="J20" s="357" t="s">
        <v>114</v>
      </c>
      <c r="K20" s="395"/>
    </row>
    <row r="21" spans="1:17" ht="14.25">
      <c r="A21" s="346">
        <v>12</v>
      </c>
      <c r="B21" s="395"/>
      <c r="C21" s="395"/>
      <c r="D21" s="395"/>
      <c r="E21" s="395"/>
      <c r="F21" s="395"/>
      <c r="G21" s="395"/>
      <c r="H21" s="395"/>
      <c r="I21" s="395"/>
      <c r="J21" s="395"/>
      <c r="K21" s="395"/>
    </row>
    <row r="22" spans="1:17" ht="14.25">
      <c r="A22" s="346">
        <v>13</v>
      </c>
      <c r="B22" s="395" t="s">
        <v>501</v>
      </c>
      <c r="C22" s="395"/>
      <c r="D22" s="395"/>
      <c r="E22" s="395"/>
      <c r="F22" s="395"/>
      <c r="G22" s="395"/>
      <c r="H22" s="456">
        <v>0</v>
      </c>
      <c r="I22" s="457">
        <f>K14</f>
        <v>0</v>
      </c>
      <c r="J22" s="412">
        <f>SUM(H22:I22)</f>
        <v>0</v>
      </c>
      <c r="K22" s="395"/>
    </row>
    <row r="23" spans="1:17" ht="14.25">
      <c r="A23" s="346">
        <v>14</v>
      </c>
      <c r="B23" s="395"/>
      <c r="C23" s="395"/>
      <c r="D23" s="395"/>
      <c r="E23" s="395"/>
      <c r="F23" s="395"/>
      <c r="G23" s="395"/>
      <c r="H23" s="458">
        <v>0</v>
      </c>
      <c r="I23" s="459">
        <v>0</v>
      </c>
      <c r="J23" s="413">
        <f>SUM(H23:I23)</f>
        <v>0</v>
      </c>
      <c r="K23" s="395"/>
      <c r="P23" s="409"/>
    </row>
    <row r="24" spans="1:17" ht="14.25">
      <c r="A24" s="346">
        <v>15</v>
      </c>
      <c r="B24" s="395"/>
      <c r="C24" s="395"/>
      <c r="D24" s="395"/>
      <c r="E24" s="395"/>
      <c r="F24" s="395"/>
      <c r="G24" s="395"/>
      <c r="H24" s="356"/>
      <c r="I24" s="414"/>
      <c r="J24" s="414"/>
      <c r="K24" s="395"/>
    </row>
    <row r="25" spans="1:17" ht="14.25">
      <c r="A25" s="346">
        <v>16</v>
      </c>
      <c r="B25" s="395" t="s">
        <v>500</v>
      </c>
      <c r="C25" s="395"/>
      <c r="D25" s="395"/>
      <c r="E25" s="395"/>
      <c r="F25" s="395"/>
      <c r="G25" s="395"/>
      <c r="H25" s="413">
        <f>SUM(H22:H24)</f>
        <v>0</v>
      </c>
      <c r="I25" s="413">
        <f>SUM(I22:I24)</f>
        <v>0</v>
      </c>
      <c r="J25" s="415">
        <f>SUM(J22:J24)</f>
        <v>0</v>
      </c>
      <c r="K25" s="395"/>
    </row>
    <row r="26" spans="1:17" ht="14.25">
      <c r="A26" s="346">
        <v>17</v>
      </c>
      <c r="B26" s="395" t="s">
        <v>499</v>
      </c>
      <c r="C26" s="395"/>
      <c r="D26" s="395"/>
      <c r="E26" s="395"/>
      <c r="F26" s="395"/>
      <c r="G26" s="395"/>
      <c r="H26" s="356">
        <f>H25*K16</f>
        <v>0</v>
      </c>
      <c r="I26" s="356">
        <f>I25*K16</f>
        <v>0</v>
      </c>
      <c r="J26" s="414">
        <f>SUM(H26:I26)</f>
        <v>0</v>
      </c>
      <c r="K26" s="395"/>
      <c r="Q26" s="409"/>
    </row>
    <row r="27" spans="1:17" ht="16.5" thickBot="1">
      <c r="A27" s="346">
        <v>18</v>
      </c>
      <c r="B27" s="395" t="s">
        <v>114</v>
      </c>
      <c r="C27" s="395"/>
      <c r="D27" s="395"/>
      <c r="E27" s="395"/>
      <c r="F27" s="395"/>
      <c r="G27" s="395"/>
      <c r="H27" s="416">
        <f>SUM(H25:H26)</f>
        <v>0</v>
      </c>
      <c r="I27" s="416">
        <f>SUM(I25:I26)</f>
        <v>0</v>
      </c>
      <c r="J27" s="416">
        <f>SUM(J25:J26)</f>
        <v>0</v>
      </c>
      <c r="K27" s="395"/>
      <c r="O27" s="355" t="s">
        <v>498</v>
      </c>
      <c r="Q27" s="409"/>
    </row>
    <row r="28" spans="1:17" ht="15" thickTop="1">
      <c r="A28" s="346">
        <v>19</v>
      </c>
      <c r="B28" s="395"/>
      <c r="C28" s="395"/>
      <c r="D28" s="395"/>
      <c r="E28" s="395"/>
      <c r="F28" s="395"/>
      <c r="G28" s="395"/>
      <c r="H28" s="417"/>
      <c r="I28" s="417"/>
      <c r="J28" s="417"/>
      <c r="K28" s="395"/>
      <c r="O28" s="342" t="s">
        <v>496</v>
      </c>
      <c r="Q28" s="409"/>
    </row>
    <row r="29" spans="1:17" ht="15">
      <c r="A29" s="346">
        <v>20</v>
      </c>
      <c r="B29" s="354" t="s">
        <v>497</v>
      </c>
      <c r="C29" s="353"/>
      <c r="D29" s="353"/>
      <c r="E29" s="353"/>
      <c r="F29" s="353"/>
      <c r="G29" s="395"/>
      <c r="H29" s="395"/>
      <c r="I29" s="395"/>
      <c r="J29" s="395"/>
      <c r="K29" s="395"/>
      <c r="O29" s="342" t="s">
        <v>495</v>
      </c>
      <c r="Q29" s="409"/>
    </row>
    <row r="30" spans="1:17" ht="15">
      <c r="A30" s="346">
        <v>21</v>
      </c>
      <c r="B30" s="352"/>
      <c r="C30" s="351"/>
      <c r="D30" s="351"/>
      <c r="E30" s="351"/>
      <c r="F30" s="351"/>
      <c r="G30" s="395"/>
      <c r="H30" s="395"/>
      <c r="I30" s="395"/>
      <c r="J30" s="395"/>
      <c r="K30" s="395"/>
      <c r="O30" s="342" t="s">
        <v>493</v>
      </c>
      <c r="Q30" s="409"/>
    </row>
    <row r="31" spans="1:17" ht="14.25">
      <c r="A31" s="346">
        <v>22</v>
      </c>
      <c r="B31" s="395" t="s">
        <v>494</v>
      </c>
      <c r="C31" s="395"/>
      <c r="D31" s="395"/>
      <c r="E31" s="395"/>
      <c r="F31" s="395"/>
      <c r="G31" s="395"/>
      <c r="H31" s="395"/>
      <c r="I31" s="395"/>
      <c r="J31" s="395"/>
      <c r="K31" s="395"/>
      <c r="O31" s="342" t="s">
        <v>491</v>
      </c>
      <c r="Q31" s="409"/>
    </row>
    <row r="32" spans="1:17" ht="14.25">
      <c r="A32" s="346">
        <v>23</v>
      </c>
      <c r="B32" s="395" t="s">
        <v>492</v>
      </c>
      <c r="C32" s="395"/>
      <c r="D32" s="395"/>
      <c r="E32" s="395"/>
      <c r="F32" s="395"/>
      <c r="G32" s="418">
        <f>+B.8!F22</f>
        <v>0.14230000000000001</v>
      </c>
      <c r="H32" s="395"/>
      <c r="I32" s="395"/>
      <c r="J32" s="395"/>
      <c r="K32" s="395"/>
      <c r="O32" s="342" t="s">
        <v>489</v>
      </c>
      <c r="Q32" s="409"/>
    </row>
    <row r="33" spans="1:17" ht="14.25">
      <c r="A33" s="346">
        <v>24</v>
      </c>
      <c r="B33" s="395" t="s">
        <v>490</v>
      </c>
      <c r="C33" s="395"/>
      <c r="D33" s="395"/>
      <c r="E33" s="395"/>
      <c r="F33" s="395"/>
      <c r="G33" s="419"/>
      <c r="H33" s="395"/>
      <c r="I33" s="395"/>
      <c r="J33" s="395"/>
      <c r="K33" s="395"/>
      <c r="Q33" s="409"/>
    </row>
    <row r="34" spans="1:17" ht="14.25">
      <c r="A34" s="346">
        <v>25</v>
      </c>
      <c r="B34" s="395" t="s">
        <v>488</v>
      </c>
      <c r="C34" s="395"/>
      <c r="D34" s="395"/>
      <c r="E34" s="395"/>
      <c r="F34" s="395"/>
      <c r="G34" s="418">
        <f>1-G32</f>
        <v>0.85770000000000002</v>
      </c>
      <c r="H34" s="395"/>
      <c r="I34" s="395"/>
      <c r="J34" s="395"/>
      <c r="K34" s="395"/>
      <c r="O34" s="342" t="s">
        <v>486</v>
      </c>
      <c r="Q34" s="409"/>
    </row>
    <row r="35" spans="1:17" ht="14.25">
      <c r="A35" s="346">
        <v>26</v>
      </c>
      <c r="B35" s="395" t="s">
        <v>487</v>
      </c>
      <c r="C35" s="395"/>
      <c r="D35" s="395"/>
      <c r="E35" s="395"/>
      <c r="F35" s="395"/>
      <c r="G35" s="419"/>
      <c r="H35" s="395"/>
      <c r="I35" s="395"/>
      <c r="J35" s="395"/>
      <c r="K35" s="395"/>
      <c r="O35" s="342" t="s">
        <v>484</v>
      </c>
      <c r="Q35" s="409"/>
    </row>
    <row r="36" spans="1:17" ht="14.25">
      <c r="A36" s="346">
        <v>27</v>
      </c>
      <c r="B36" s="395" t="s">
        <v>485</v>
      </c>
      <c r="C36" s="395"/>
      <c r="D36" s="395"/>
      <c r="E36" s="395"/>
      <c r="F36" s="395"/>
      <c r="G36" s="419">
        <f>+B.6!G35</f>
        <v>16027459.209659999</v>
      </c>
      <c r="H36" s="395"/>
      <c r="I36" s="395"/>
      <c r="J36" s="395"/>
      <c r="K36" s="395"/>
      <c r="O36" s="342" t="s">
        <v>482</v>
      </c>
      <c r="Q36" s="409"/>
    </row>
    <row r="37" spans="1:17" ht="14.25">
      <c r="A37" s="346">
        <v>28</v>
      </c>
      <c r="B37" s="395" t="s">
        <v>483</v>
      </c>
      <c r="C37" s="395"/>
      <c r="D37" s="395"/>
      <c r="E37" s="395"/>
      <c r="F37" s="395"/>
      <c r="G37" s="419"/>
      <c r="H37" s="395"/>
      <c r="I37" s="395"/>
      <c r="J37" s="395"/>
      <c r="K37" s="395"/>
      <c r="O37" s="342" t="s">
        <v>480</v>
      </c>
      <c r="Q37" s="409"/>
    </row>
    <row r="38" spans="1:17" ht="14.25">
      <c r="A38" s="346">
        <v>29</v>
      </c>
      <c r="B38" s="395" t="s">
        <v>481</v>
      </c>
      <c r="C38" s="395"/>
      <c r="D38" s="395"/>
      <c r="E38" s="395"/>
      <c r="F38" s="395"/>
      <c r="G38" s="419">
        <f>+B.6!F35</f>
        <v>16167382.638659999</v>
      </c>
      <c r="H38" s="395"/>
      <c r="I38" s="395"/>
      <c r="J38" s="395"/>
      <c r="K38" s="395"/>
      <c r="O38" s="342" t="s">
        <v>479</v>
      </c>
    </row>
    <row r="39" spans="1:17" ht="14.25">
      <c r="A39" s="346">
        <v>30</v>
      </c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O39" s="342" t="s">
        <v>477</v>
      </c>
    </row>
    <row r="40" spans="1:17" ht="14.25">
      <c r="A40" s="346">
        <v>31</v>
      </c>
      <c r="B40" s="395" t="s">
        <v>478</v>
      </c>
      <c r="C40" s="395"/>
      <c r="D40" s="395"/>
      <c r="E40" s="395"/>
      <c r="F40" s="395"/>
      <c r="G40" s="412">
        <f>H27</f>
        <v>0</v>
      </c>
      <c r="H40" s="420">
        <f>ROUND(G40/$G$38,4)</f>
        <v>0</v>
      </c>
      <c r="I40" s="349" t="s">
        <v>460</v>
      </c>
      <c r="J40" s="395"/>
      <c r="K40" s="395"/>
      <c r="O40" s="342" t="s">
        <v>475</v>
      </c>
    </row>
    <row r="41" spans="1:17" ht="14.25">
      <c r="A41" s="346">
        <v>32</v>
      </c>
      <c r="B41" s="395" t="s">
        <v>476</v>
      </c>
      <c r="C41" s="395"/>
      <c r="D41" s="395"/>
      <c r="E41" s="395"/>
      <c r="F41" s="395"/>
      <c r="G41" s="412">
        <f>H27</f>
        <v>0</v>
      </c>
      <c r="H41" s="420">
        <f>ROUND(G41/$G$36,4)</f>
        <v>0</v>
      </c>
      <c r="I41" s="349" t="s">
        <v>460</v>
      </c>
      <c r="J41" s="395"/>
      <c r="K41" s="395"/>
      <c r="O41" s="342" t="s">
        <v>473</v>
      </c>
    </row>
    <row r="42" spans="1:17" ht="14.25">
      <c r="A42" s="346">
        <v>33</v>
      </c>
      <c r="B42" s="395" t="s">
        <v>474</v>
      </c>
      <c r="C42" s="395"/>
      <c r="D42" s="395"/>
      <c r="E42" s="395"/>
      <c r="F42" s="395"/>
      <c r="G42" s="350">
        <f>I27</f>
        <v>0</v>
      </c>
      <c r="H42" s="395"/>
      <c r="I42" s="421">
        <f>ROUND(I27/G38,4)</f>
        <v>0</v>
      </c>
      <c r="J42" s="349" t="s">
        <v>460</v>
      </c>
      <c r="K42" s="395"/>
      <c r="O42" s="342" t="s">
        <v>471</v>
      </c>
    </row>
    <row r="43" spans="1:17" ht="15" thickBot="1">
      <c r="A43" s="346">
        <v>34</v>
      </c>
      <c r="B43" s="395" t="s">
        <v>472</v>
      </c>
      <c r="C43" s="395"/>
      <c r="D43" s="395"/>
      <c r="E43" s="395"/>
      <c r="F43" s="395"/>
      <c r="G43" s="395"/>
      <c r="H43" s="395"/>
      <c r="I43" s="395"/>
      <c r="J43" s="395"/>
      <c r="K43" s="349"/>
      <c r="O43" s="342" t="s">
        <v>469</v>
      </c>
    </row>
    <row r="44" spans="1:17" ht="15.75" thickBot="1">
      <c r="A44" s="346">
        <v>35</v>
      </c>
      <c r="B44" s="395" t="s">
        <v>470</v>
      </c>
      <c r="C44" s="395"/>
      <c r="D44" s="395"/>
      <c r="E44" s="395"/>
      <c r="F44" s="395"/>
      <c r="G44" s="395"/>
      <c r="H44" s="422">
        <f>SUM(H40:H41)</f>
        <v>0</v>
      </c>
      <c r="I44" s="347" t="s">
        <v>460</v>
      </c>
      <c r="J44" s="395"/>
      <c r="K44" s="395"/>
    </row>
    <row r="45" spans="1:17" ht="15.75" thickBot="1">
      <c r="A45" s="346">
        <v>36</v>
      </c>
      <c r="B45" s="395" t="s">
        <v>468</v>
      </c>
      <c r="C45" s="395"/>
      <c r="D45" s="395"/>
      <c r="E45" s="395"/>
      <c r="F45" s="395"/>
      <c r="G45" s="395"/>
      <c r="H45" s="423"/>
      <c r="I45" s="348"/>
      <c r="J45" s="395"/>
      <c r="K45" s="395"/>
      <c r="M45" s="342" t="s">
        <v>526</v>
      </c>
    </row>
    <row r="46" spans="1:17" ht="15.75" thickBot="1">
      <c r="A46" s="346">
        <v>37</v>
      </c>
      <c r="B46" s="395" t="s">
        <v>467</v>
      </c>
      <c r="C46" s="395"/>
      <c r="D46" s="395"/>
      <c r="E46" s="395"/>
      <c r="F46" s="395"/>
      <c r="G46" s="395"/>
      <c r="H46" s="422">
        <f>SUM(H40:H40)</f>
        <v>0</v>
      </c>
      <c r="I46" s="347" t="s">
        <v>460</v>
      </c>
      <c r="J46" s="395"/>
      <c r="K46" s="395"/>
      <c r="O46" s="342" t="s">
        <v>465</v>
      </c>
    </row>
    <row r="47" spans="1:17" ht="15" thickBot="1">
      <c r="A47" s="346">
        <v>38</v>
      </c>
      <c r="B47" s="395" t="s">
        <v>466</v>
      </c>
      <c r="C47" s="395"/>
      <c r="D47" s="395"/>
      <c r="E47" s="395"/>
      <c r="F47" s="395"/>
      <c r="G47" s="395"/>
      <c r="H47" s="395"/>
      <c r="I47" s="395"/>
      <c r="J47" s="395"/>
      <c r="K47" s="395"/>
      <c r="O47" s="342" t="s">
        <v>463</v>
      </c>
    </row>
    <row r="48" spans="1:17" ht="15.75" thickBot="1">
      <c r="A48" s="346">
        <v>39</v>
      </c>
      <c r="B48" s="395" t="s">
        <v>464</v>
      </c>
      <c r="C48" s="395"/>
      <c r="D48" s="395"/>
      <c r="E48" s="395"/>
      <c r="F48" s="395"/>
      <c r="G48" s="395"/>
      <c r="H48" s="395"/>
      <c r="I48" s="424">
        <f>I42+H44</f>
        <v>0</v>
      </c>
      <c r="J48" s="347" t="s">
        <v>460</v>
      </c>
      <c r="K48" s="395"/>
    </row>
    <row r="49" spans="1:20" ht="15.75" thickBot="1">
      <c r="A49" s="346">
        <v>40</v>
      </c>
      <c r="B49" s="395" t="s">
        <v>462</v>
      </c>
      <c r="C49" s="395"/>
      <c r="D49" s="395"/>
      <c r="E49" s="395"/>
      <c r="F49" s="395"/>
      <c r="G49" s="395"/>
      <c r="H49" s="395"/>
      <c r="I49" s="425"/>
      <c r="J49" s="348"/>
      <c r="K49" s="395"/>
    </row>
    <row r="50" spans="1:20" ht="15.75" thickBot="1">
      <c r="A50" s="346">
        <v>41</v>
      </c>
      <c r="B50" s="395" t="s">
        <v>461</v>
      </c>
      <c r="C50" s="395"/>
      <c r="D50" s="395"/>
      <c r="E50" s="395"/>
      <c r="F50" s="395"/>
      <c r="G50" s="395"/>
      <c r="H50" s="395"/>
      <c r="I50" s="424">
        <f>I42+H46</f>
        <v>0</v>
      </c>
      <c r="J50" s="347" t="s">
        <v>460</v>
      </c>
      <c r="K50" s="395"/>
      <c r="O50" s="342" t="s">
        <v>459</v>
      </c>
    </row>
    <row r="51" spans="1:20">
      <c r="O51" s="342" t="s">
        <v>458</v>
      </c>
    </row>
    <row r="52" spans="1:20">
      <c r="O52" s="342" t="s">
        <v>457</v>
      </c>
    </row>
    <row r="53" spans="1:20">
      <c r="O53" s="342" t="s">
        <v>456</v>
      </c>
    </row>
    <row r="54" spans="1:20">
      <c r="O54" s="342" t="s">
        <v>455</v>
      </c>
    </row>
    <row r="55" spans="1:20">
      <c r="O55" s="342" t="s">
        <v>454</v>
      </c>
    </row>
    <row r="56" spans="1:20" ht="92.25" customHeight="1">
      <c r="O56" s="605" t="s">
        <v>524</v>
      </c>
      <c r="P56" s="606"/>
      <c r="Q56" s="606"/>
      <c r="R56" s="606"/>
      <c r="S56" s="606"/>
      <c r="T56" s="606"/>
    </row>
    <row r="57" spans="1:20" ht="141.75" customHeight="1">
      <c r="O57" s="605" t="s">
        <v>525</v>
      </c>
      <c r="P57" s="606"/>
      <c r="Q57" s="606"/>
      <c r="R57" s="606"/>
      <c r="S57" s="606"/>
      <c r="T57" s="606"/>
    </row>
    <row r="58" spans="1:20">
      <c r="O58" s="342" t="s">
        <v>453</v>
      </c>
    </row>
    <row r="59" spans="1:20">
      <c r="O59" s="342" t="s">
        <v>452</v>
      </c>
    </row>
    <row r="60" spans="1:20">
      <c r="O60" s="342" t="s">
        <v>451</v>
      </c>
    </row>
    <row r="61" spans="1:20">
      <c r="O61" s="342" t="s">
        <v>450</v>
      </c>
    </row>
    <row r="62" spans="1:20">
      <c r="O62" s="342" t="s">
        <v>449</v>
      </c>
    </row>
    <row r="63" spans="1:20">
      <c r="O63" s="342" t="s">
        <v>448</v>
      </c>
    </row>
    <row r="65" spans="15:15">
      <c r="O65" s="342" t="s">
        <v>447</v>
      </c>
    </row>
    <row r="67" spans="15:15">
      <c r="O67" s="342" t="s">
        <v>446</v>
      </c>
    </row>
  </sheetData>
  <mergeCells count="2">
    <mergeCell ref="O56:T56"/>
    <mergeCell ref="O57:T57"/>
  </mergeCells>
  <hyperlinks>
    <hyperlink ref="O1" r:id="rId1" xr:uid="{00000000-0004-0000-1900-000000000000}"/>
  </hyperlinks>
  <printOptions horizontalCentered="1"/>
  <pageMargins left="0.25" right="0.25" top="1" bottom="1" header="0.5" footer="0.5"/>
  <pageSetup scale="91" orientation="portrait" r:id="rId2"/>
  <headerFooter alignWithMargins="0"/>
  <customProperties>
    <customPr name="_pios_id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pageSetUpPr fitToPage="1"/>
  </sheetPr>
  <dimension ref="A1:N36"/>
  <sheetViews>
    <sheetView view="pageBreakPreview" zoomScale="130" zoomScaleNormal="80" zoomScaleSheetLayoutView="130" workbookViewId="0">
      <selection activeCell="G7" sqref="G7:I7"/>
    </sheetView>
  </sheetViews>
  <sheetFormatPr defaultColWidth="9.140625" defaultRowHeight="12.75"/>
  <cols>
    <col min="1" max="1" width="6.42578125" style="1" customWidth="1"/>
    <col min="2" max="2" width="11.7109375" style="1" customWidth="1"/>
    <col min="3" max="3" width="9.140625" style="1"/>
    <col min="4" max="4" width="20.7109375" style="1" customWidth="1"/>
    <col min="5" max="5" width="10.5703125" style="1" customWidth="1"/>
    <col min="6" max="6" width="1.7109375" style="1" customWidth="1"/>
    <col min="7" max="7" width="10.5703125" style="1" customWidth="1"/>
    <col min="8" max="8" width="1.7109375" style="1" customWidth="1"/>
    <col min="9" max="9" width="10.5703125" style="1" customWidth="1"/>
    <col min="10" max="10" width="1.7109375" style="1" customWidth="1"/>
    <col min="11" max="11" width="10.42578125" style="1" bestFit="1" customWidth="1"/>
    <col min="12" max="16384" width="9.140625" style="1"/>
  </cols>
  <sheetData>
    <row r="1" spans="1:14">
      <c r="A1" s="20" t="s">
        <v>32</v>
      </c>
      <c r="K1" s="22" t="s">
        <v>31</v>
      </c>
    </row>
    <row r="2" spans="1:14">
      <c r="A2" s="1" t="str">
        <f>A.1!A2</f>
        <v>Comparison of Current and Previous Cases</v>
      </c>
      <c r="K2" s="22" t="s">
        <v>36</v>
      </c>
    </row>
    <row r="3" spans="1:14">
      <c r="A3" s="1" t="s">
        <v>35</v>
      </c>
    </row>
    <row r="5" spans="1:14">
      <c r="G5" s="3" t="s">
        <v>27</v>
      </c>
      <c r="I5" s="3" t="s">
        <v>26</v>
      </c>
      <c r="K5" s="3" t="s">
        <v>25</v>
      </c>
    </row>
    <row r="6" spans="1:14">
      <c r="A6" s="21" t="s">
        <v>24</v>
      </c>
      <c r="B6" s="20"/>
      <c r="C6" s="20"/>
      <c r="D6" s="20"/>
      <c r="E6" s="20"/>
      <c r="F6" s="20"/>
      <c r="G6" s="589" t="s">
        <v>3</v>
      </c>
      <c r="H6" s="589"/>
      <c r="I6" s="589"/>
      <c r="J6" s="20"/>
      <c r="K6" s="20"/>
    </row>
    <row r="7" spans="1:14">
      <c r="A7" s="19" t="s">
        <v>23</v>
      </c>
      <c r="B7" s="18" t="s">
        <v>22</v>
      </c>
      <c r="C7" s="18"/>
      <c r="D7" s="18"/>
      <c r="E7" s="18"/>
      <c r="F7" s="18"/>
      <c r="G7" s="23" t="s">
        <v>546</v>
      </c>
      <c r="H7" s="24"/>
      <c r="I7" s="23" t="s">
        <v>547</v>
      </c>
      <c r="J7" s="18"/>
      <c r="K7" s="18" t="s">
        <v>21</v>
      </c>
    </row>
    <row r="8" spans="1:14">
      <c r="G8" s="3" t="s">
        <v>20</v>
      </c>
      <c r="I8" s="3" t="s">
        <v>20</v>
      </c>
      <c r="K8" s="3" t="s">
        <v>20</v>
      </c>
    </row>
    <row r="9" spans="1:14">
      <c r="A9" s="4">
        <v>1</v>
      </c>
      <c r="B9" s="16" t="s">
        <v>34</v>
      </c>
      <c r="L9" s="25"/>
    </row>
    <row r="10" spans="1:14">
      <c r="A10" s="4">
        <v>2</v>
      </c>
      <c r="G10" s="2"/>
      <c r="I10" s="2"/>
      <c r="L10" s="25"/>
    </row>
    <row r="11" spans="1:14">
      <c r="A11" s="4">
        <v>3</v>
      </c>
      <c r="B11" s="564" t="s">
        <v>534</v>
      </c>
      <c r="C11" s="2"/>
      <c r="D11" s="2"/>
      <c r="E11" s="2"/>
      <c r="F11" s="2"/>
      <c r="G11" s="2"/>
      <c r="H11" s="2"/>
      <c r="I11" s="2"/>
      <c r="J11" s="2"/>
      <c r="K11" s="2"/>
      <c r="L11" s="25"/>
    </row>
    <row r="12" spans="1:14">
      <c r="A12" s="4">
        <v>4</v>
      </c>
      <c r="B12" s="565" t="s">
        <v>6</v>
      </c>
      <c r="C12" s="566">
        <v>300</v>
      </c>
      <c r="D12" s="2" t="s">
        <v>4</v>
      </c>
      <c r="E12" s="2"/>
      <c r="F12" s="2"/>
      <c r="G12" s="446">
        <v>1.3855</v>
      </c>
      <c r="H12" s="567"/>
      <c r="I12" s="471">
        <f>1.3855</f>
        <v>1.3855</v>
      </c>
      <c r="J12" s="2"/>
      <c r="K12" s="13">
        <f>I12-G12</f>
        <v>0</v>
      </c>
      <c r="L12" s="25"/>
    </row>
    <row r="13" spans="1:14">
      <c r="A13" s="4">
        <v>5</v>
      </c>
      <c r="B13" s="565" t="s">
        <v>18</v>
      </c>
      <c r="C13" s="566">
        <v>14700</v>
      </c>
      <c r="D13" s="2" t="s">
        <v>4</v>
      </c>
      <c r="E13" s="2"/>
      <c r="F13" s="2"/>
      <c r="G13" s="446">
        <v>0.95779999999999998</v>
      </c>
      <c r="H13" s="567"/>
      <c r="I13" s="471">
        <f>0.9578</f>
        <v>0.95779999999999998</v>
      </c>
      <c r="J13" s="2"/>
      <c r="K13" s="13">
        <f>I13-G13</f>
        <v>0</v>
      </c>
      <c r="L13" s="25"/>
    </row>
    <row r="14" spans="1:14">
      <c r="A14" s="4">
        <v>6</v>
      </c>
      <c r="B14" s="565" t="s">
        <v>5</v>
      </c>
      <c r="C14" s="566">
        <v>15000</v>
      </c>
      <c r="D14" s="2" t="s">
        <v>4</v>
      </c>
      <c r="E14" s="2"/>
      <c r="F14" s="2"/>
      <c r="G14" s="446">
        <v>0.7651</v>
      </c>
      <c r="H14" s="2"/>
      <c r="I14" s="471">
        <f>0.7651</f>
        <v>0.7651</v>
      </c>
      <c r="J14" s="2"/>
      <c r="K14" s="13">
        <f>I14-G14</f>
        <v>0</v>
      </c>
      <c r="L14" s="25"/>
    </row>
    <row r="15" spans="1:14">
      <c r="A15" s="4">
        <v>7</v>
      </c>
      <c r="G15" s="2"/>
      <c r="I15" s="403"/>
      <c r="L15" s="25"/>
      <c r="N15" s="406"/>
    </row>
    <row r="16" spans="1:14">
      <c r="A16" s="4">
        <v>8</v>
      </c>
      <c r="G16" s="2"/>
      <c r="I16" s="403"/>
      <c r="L16" s="25"/>
      <c r="N16" s="406"/>
    </row>
    <row r="17" spans="1:14">
      <c r="A17" s="4">
        <v>9</v>
      </c>
      <c r="B17" s="16" t="s">
        <v>33</v>
      </c>
      <c r="G17" s="2"/>
      <c r="I17" s="403"/>
      <c r="L17" s="25"/>
      <c r="N17" s="406"/>
    </row>
    <row r="18" spans="1:14">
      <c r="A18" s="4">
        <v>10</v>
      </c>
      <c r="G18" s="2"/>
      <c r="I18" s="403"/>
      <c r="L18" s="25"/>
      <c r="N18" s="406"/>
    </row>
    <row r="19" spans="1:14">
      <c r="A19" s="4">
        <v>11</v>
      </c>
      <c r="B19" s="564" t="str">
        <f>+B11</f>
        <v>Simple Margin / Distribution Charge (per Case No. 2015-00343)</v>
      </c>
      <c r="C19" s="2"/>
      <c r="D19" s="2"/>
      <c r="E19" s="2"/>
      <c r="F19" s="2"/>
      <c r="G19" s="2"/>
      <c r="H19" s="2"/>
      <c r="I19" s="403"/>
      <c r="J19" s="2"/>
      <c r="K19" s="2"/>
      <c r="L19" s="25"/>
      <c r="N19" s="406"/>
    </row>
    <row r="20" spans="1:14">
      <c r="A20" s="4">
        <v>12</v>
      </c>
      <c r="B20" s="565" t="s">
        <v>6</v>
      </c>
      <c r="C20" s="566">
        <v>15000</v>
      </c>
      <c r="D20" s="2" t="s">
        <v>4</v>
      </c>
      <c r="E20" s="2"/>
      <c r="F20" s="2"/>
      <c r="G20" s="446">
        <v>0.8327</v>
      </c>
      <c r="H20" s="567"/>
      <c r="I20" s="471">
        <f>0.8327</f>
        <v>0.8327</v>
      </c>
      <c r="J20" s="2"/>
      <c r="K20" s="13">
        <f>I20-G20</f>
        <v>0</v>
      </c>
      <c r="L20" s="25"/>
      <c r="N20" s="406"/>
    </row>
    <row r="21" spans="1:14">
      <c r="A21" s="4">
        <v>13</v>
      </c>
      <c r="B21" s="565" t="s">
        <v>5</v>
      </c>
      <c r="C21" s="566">
        <v>15000</v>
      </c>
      <c r="D21" s="2" t="s">
        <v>4</v>
      </c>
      <c r="E21" s="2"/>
      <c r="F21" s="2"/>
      <c r="G21" s="446">
        <v>0.63870000000000005</v>
      </c>
      <c r="H21" s="567"/>
      <c r="I21" s="471">
        <f>0.6387</f>
        <v>0.63870000000000005</v>
      </c>
      <c r="J21" s="2"/>
      <c r="K21" s="13">
        <f>I21-G21</f>
        <v>0</v>
      </c>
      <c r="L21" s="25"/>
      <c r="N21" s="406"/>
    </row>
    <row r="22" spans="1:14">
      <c r="A22" s="4">
        <v>14</v>
      </c>
      <c r="G22" s="2"/>
      <c r="I22" s="2"/>
      <c r="N22" s="406"/>
    </row>
    <row r="23" spans="1:14">
      <c r="A23" s="4"/>
      <c r="G23" s="2"/>
      <c r="N23" s="406"/>
    </row>
    <row r="24" spans="1:14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4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4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4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4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4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4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4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4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mergeCells count="1">
    <mergeCell ref="G6:I6"/>
  </mergeCells>
  <pageMargins left="0.5" right="0.5" top="0.5" bottom="0.5" header="0.5" footer="0.5"/>
  <pageSetup orientation="portrait" r:id="rId1"/>
  <headerFooter alignWithMargins="0"/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 tint="-0.499984740745262"/>
  </sheetPr>
  <dimension ref="A1:L47"/>
  <sheetViews>
    <sheetView zoomScale="80" zoomScaleNormal="80" workbookViewId="0"/>
  </sheetViews>
  <sheetFormatPr defaultColWidth="9.28515625" defaultRowHeight="15.75"/>
  <cols>
    <col min="1" max="2" width="9.28515625" style="328" customWidth="1"/>
    <col min="3" max="4" width="2.85546875" style="328" customWidth="1"/>
    <col min="5" max="8" width="9.28515625" style="328" customWidth="1"/>
    <col min="9" max="9" width="24" style="328" customWidth="1"/>
    <col min="10" max="10" width="9.28515625" style="328" customWidth="1"/>
    <col min="11" max="11" width="11.5703125" style="328" customWidth="1"/>
    <col min="12" max="16384" width="9.28515625" style="328"/>
  </cols>
  <sheetData>
    <row r="1" spans="1:12">
      <c r="A1" s="341" t="s">
        <v>443</v>
      </c>
      <c r="B1" s="341"/>
      <c r="C1" s="340"/>
      <c r="D1" s="340"/>
      <c r="E1" s="340"/>
      <c r="F1" s="340"/>
      <c r="G1" s="340"/>
      <c r="H1" s="340"/>
      <c r="I1" s="340"/>
      <c r="J1" s="340"/>
      <c r="K1" s="328" t="s">
        <v>442</v>
      </c>
    </row>
    <row r="2" spans="1:12">
      <c r="A2" s="341" t="s">
        <v>441</v>
      </c>
      <c r="B2" s="341"/>
      <c r="C2" s="340"/>
      <c r="D2" s="340"/>
      <c r="E2" s="340"/>
      <c r="F2" s="340"/>
      <c r="G2" s="340"/>
      <c r="H2" s="340"/>
      <c r="I2" s="340"/>
      <c r="J2" s="340"/>
      <c r="K2" s="328" t="s">
        <v>36</v>
      </c>
    </row>
    <row r="3" spans="1:12">
      <c r="A3" s="341" t="s">
        <v>440</v>
      </c>
      <c r="B3" s="341"/>
      <c r="C3" s="340"/>
      <c r="D3" s="340"/>
      <c r="E3" s="340"/>
      <c r="F3" s="340"/>
      <c r="G3" s="340"/>
      <c r="H3" s="340"/>
      <c r="I3" s="340"/>
      <c r="J3" s="340"/>
    </row>
    <row r="6" spans="1:12">
      <c r="A6" s="328" t="s">
        <v>439</v>
      </c>
    </row>
    <row r="8" spans="1:12">
      <c r="A8" s="328" t="s">
        <v>438</v>
      </c>
      <c r="J8" s="328" t="str">
        <f>+E.1!A3</f>
        <v>Case No. 2016-00129</v>
      </c>
      <c r="K8" s="460"/>
      <c r="L8" s="339"/>
    </row>
    <row r="9" spans="1:12">
      <c r="A9" s="328" t="s">
        <v>522</v>
      </c>
      <c r="F9" s="426"/>
    </row>
    <row r="12" spans="1:12">
      <c r="A12" s="328" t="s">
        <v>437</v>
      </c>
    </row>
    <row r="14" spans="1:12">
      <c r="A14" s="328" t="s">
        <v>531</v>
      </c>
    </row>
    <row r="15" spans="1:12">
      <c r="A15" s="328" t="s">
        <v>436</v>
      </c>
    </row>
    <row r="17" spans="3:9">
      <c r="I17" s="331"/>
    </row>
    <row r="19" spans="3:9">
      <c r="C19" s="328" t="s">
        <v>435</v>
      </c>
    </row>
    <row r="21" spans="3:9">
      <c r="C21" s="328" t="s">
        <v>434</v>
      </c>
      <c r="I21" s="427">
        <f>-E.1!K14</f>
        <v>0</v>
      </c>
    </row>
    <row r="22" spans="3:9">
      <c r="C22" s="328" t="s">
        <v>433</v>
      </c>
      <c r="I22" s="331">
        <v>0</v>
      </c>
    </row>
    <row r="23" spans="3:9">
      <c r="C23" s="328" t="s">
        <v>432</v>
      </c>
      <c r="I23" s="333">
        <f>I24-I21-I22</f>
        <v>0</v>
      </c>
    </row>
    <row r="24" spans="3:9" ht="16.5" thickBot="1">
      <c r="E24" s="328" t="s">
        <v>114</v>
      </c>
      <c r="I24" s="338">
        <f>-I35</f>
        <v>0</v>
      </c>
    </row>
    <row r="25" spans="3:9" ht="16.5" thickTop="1">
      <c r="I25" s="337"/>
    </row>
    <row r="27" spans="3:9">
      <c r="C27" s="328" t="s">
        <v>431</v>
      </c>
    </row>
    <row r="29" spans="3:9">
      <c r="C29" s="328" t="s">
        <v>231</v>
      </c>
    </row>
    <row r="30" spans="3:9">
      <c r="D30" s="328" t="s">
        <v>430</v>
      </c>
      <c r="I30" s="336">
        <f>'WP-E.1'!B23</f>
        <v>0</v>
      </c>
    </row>
    <row r="31" spans="3:9">
      <c r="D31" s="328" t="s">
        <v>429</v>
      </c>
      <c r="I31" s="335">
        <f>'WP-E.1'!C23</f>
        <v>0</v>
      </c>
    </row>
    <row r="32" spans="3:9">
      <c r="D32" s="328" t="s">
        <v>428</v>
      </c>
      <c r="I32" s="335">
        <f>'WP-E.1'!D23</f>
        <v>0</v>
      </c>
    </row>
    <row r="33" spans="3:9">
      <c r="D33" s="328" t="s">
        <v>427</v>
      </c>
      <c r="I33" s="335">
        <f>'WP-E.1'!E23</f>
        <v>0</v>
      </c>
    </row>
    <row r="34" spans="3:9">
      <c r="C34" s="334" t="s">
        <v>279</v>
      </c>
      <c r="I34" s="333"/>
    </row>
    <row r="35" spans="3:9" ht="16.5" thickBot="1">
      <c r="E35" s="328" t="s">
        <v>114</v>
      </c>
      <c r="I35" s="332">
        <f>SUM(I30:I34)</f>
        <v>0</v>
      </c>
    </row>
    <row r="36" spans="3:9" ht="16.5" thickTop="1">
      <c r="I36" s="331"/>
    </row>
    <row r="39" spans="3:9">
      <c r="E39" s="330"/>
    </row>
    <row r="47" spans="3:9">
      <c r="I47" s="329">
        <f>+I35+I24</f>
        <v>0</v>
      </c>
    </row>
  </sheetData>
  <printOptions horizontalCentered="1"/>
  <pageMargins left="0.6" right="0.24" top="0.5" bottom="0" header="0" footer="0"/>
  <pageSetup scale="75" orientation="portrait" r:id="rId1"/>
  <headerFooter alignWithMargins="0"/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00000"/>
  </sheetPr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0" tint="-0.499984740745262"/>
  </sheetPr>
  <dimension ref="A1:O27"/>
  <sheetViews>
    <sheetView workbookViewId="0">
      <selection activeCell="X41" sqref="X40:X41"/>
    </sheetView>
  </sheetViews>
  <sheetFormatPr defaultColWidth="9.140625" defaultRowHeight="12.75"/>
  <cols>
    <col min="1" max="1" width="9.140625" style="342"/>
    <col min="2" max="2" width="10.7109375" style="342" bestFit="1" customWidth="1"/>
    <col min="3" max="3" width="11" style="342" bestFit="1" customWidth="1"/>
    <col min="4" max="4" width="10.85546875" style="342" bestFit="1" customWidth="1"/>
    <col min="5" max="5" width="14.42578125" style="342" bestFit="1" customWidth="1"/>
    <col min="6" max="6" width="10.7109375" style="342" bestFit="1" customWidth="1"/>
    <col min="7" max="16384" width="9.140625" style="342"/>
  </cols>
  <sheetData>
    <row r="1" spans="1:15">
      <c r="F1" s="342" t="s">
        <v>521</v>
      </c>
    </row>
    <row r="5" spans="1:15">
      <c r="A5" s="342" t="s">
        <v>445</v>
      </c>
    </row>
    <row r="8" spans="1:15">
      <c r="A8" s="342" t="s">
        <v>40</v>
      </c>
      <c r="B8" s="342" t="s">
        <v>430</v>
      </c>
      <c r="C8" s="342" t="s">
        <v>429</v>
      </c>
      <c r="D8" s="342" t="s">
        <v>428</v>
      </c>
      <c r="E8" s="342" t="s">
        <v>427</v>
      </c>
      <c r="F8" s="342" t="s">
        <v>114</v>
      </c>
    </row>
    <row r="9" spans="1:15">
      <c r="A9" s="345">
        <v>41852</v>
      </c>
      <c r="B9" s="484">
        <v>158961.51319999999</v>
      </c>
      <c r="C9" s="484">
        <v>141504.38870000001</v>
      </c>
      <c r="D9" s="484">
        <v>21718.821400000001</v>
      </c>
      <c r="E9" s="484">
        <v>30639.5383</v>
      </c>
      <c r="F9" s="342">
        <f>SUM(B9:E9)</f>
        <v>352824.26160000003</v>
      </c>
      <c r="H9" s="402"/>
      <c r="L9" s="393"/>
      <c r="M9" s="393"/>
      <c r="N9" s="393"/>
      <c r="O9" s="393"/>
    </row>
    <row r="10" spans="1:15">
      <c r="A10" s="345">
        <v>41883</v>
      </c>
      <c r="B10" s="484">
        <v>173004.0906</v>
      </c>
      <c r="C10" s="484">
        <v>182628.03279999999</v>
      </c>
      <c r="D10" s="484">
        <v>15995.840399999999</v>
      </c>
      <c r="E10" s="484">
        <v>34244.456899999997</v>
      </c>
      <c r="F10" s="342">
        <f>SUM(B10:E10)</f>
        <v>405872.42069999996</v>
      </c>
      <c r="H10" s="402"/>
      <c r="L10" s="393"/>
      <c r="M10" s="393"/>
      <c r="N10" s="393"/>
      <c r="O10" s="393"/>
    </row>
    <row r="11" spans="1:15">
      <c r="A11" s="345">
        <v>41913</v>
      </c>
      <c r="B11" s="484">
        <v>238493.9026</v>
      </c>
      <c r="C11" s="484">
        <v>239355.46410000001</v>
      </c>
      <c r="D11" s="484">
        <v>35722.877899999999</v>
      </c>
      <c r="E11" s="484">
        <v>43775.160799999998</v>
      </c>
      <c r="F11" s="342">
        <f>SUM(B11:E11)</f>
        <v>557347.40540000005</v>
      </c>
      <c r="H11" s="402"/>
      <c r="L11" s="393"/>
      <c r="M11" s="393"/>
      <c r="N11" s="393"/>
      <c r="O11" s="393"/>
    </row>
    <row r="12" spans="1:15">
      <c r="A12" s="345">
        <v>41944</v>
      </c>
      <c r="B12" s="484">
        <v>872654.14540000004</v>
      </c>
      <c r="C12" s="484">
        <v>390726.05829999998</v>
      </c>
      <c r="D12" s="484">
        <v>43805.2762</v>
      </c>
      <c r="E12" s="484">
        <v>85802.631299999994</v>
      </c>
      <c r="F12" s="342">
        <f t="shared" ref="F12:F20" si="0">SUM(B12:E12)</f>
        <v>1392988.1111999999</v>
      </c>
      <c r="H12" s="402"/>
      <c r="L12" s="393"/>
      <c r="M12" s="393"/>
      <c r="N12" s="393"/>
      <c r="O12" s="393"/>
    </row>
    <row r="13" spans="1:15">
      <c r="A13" s="345">
        <v>41974</v>
      </c>
      <c r="B13" s="484">
        <v>1632491.5681</v>
      </c>
      <c r="C13" s="484">
        <v>705077.81050000002</v>
      </c>
      <c r="D13" s="484">
        <v>89855.670800000007</v>
      </c>
      <c r="E13" s="484">
        <v>153903.71170000001</v>
      </c>
      <c r="F13" s="342">
        <f t="shared" si="0"/>
        <v>2581328.7610999998</v>
      </c>
      <c r="H13" s="402"/>
      <c r="L13" s="393"/>
      <c r="M13" s="393"/>
      <c r="N13" s="393"/>
      <c r="O13" s="393"/>
    </row>
    <row r="14" spans="1:15">
      <c r="A14" s="345">
        <v>42005</v>
      </c>
      <c r="B14" s="484">
        <v>2213741.1485000001</v>
      </c>
      <c r="C14" s="484">
        <v>975517.43790000002</v>
      </c>
      <c r="D14" s="484">
        <v>121881.40949999999</v>
      </c>
      <c r="E14" s="484">
        <v>209593.76930000001</v>
      </c>
      <c r="F14" s="342">
        <f t="shared" si="0"/>
        <v>3520733.7652000003</v>
      </c>
      <c r="H14" s="402"/>
      <c r="L14" s="393"/>
      <c r="M14" s="393"/>
      <c r="N14" s="393"/>
      <c r="O14" s="393"/>
    </row>
    <row r="15" spans="1:15">
      <c r="A15" s="345">
        <v>42036</v>
      </c>
      <c r="B15" s="484">
        <v>1817597.5035000001</v>
      </c>
      <c r="C15" s="484">
        <v>844546.01450000005</v>
      </c>
      <c r="D15" s="484">
        <v>94906.321500000005</v>
      </c>
      <c r="E15" s="484">
        <v>176706.0387</v>
      </c>
      <c r="F15" s="342">
        <f t="shared" si="0"/>
        <v>2933755.8782000002</v>
      </c>
      <c r="H15" s="402"/>
      <c r="L15" s="393"/>
      <c r="M15" s="393"/>
      <c r="N15" s="393"/>
      <c r="O15" s="393"/>
    </row>
    <row r="16" spans="1:15">
      <c r="A16" s="345">
        <v>42064</v>
      </c>
      <c r="B16" s="484">
        <v>2409789.2143999999</v>
      </c>
      <c r="C16" s="484">
        <v>1007671.9408</v>
      </c>
      <c r="D16" s="484">
        <v>169506.30910000001</v>
      </c>
      <c r="E16" s="484">
        <v>226828.78779999999</v>
      </c>
      <c r="F16" s="342">
        <f t="shared" si="0"/>
        <v>3813796.2521000002</v>
      </c>
      <c r="H16" s="402"/>
      <c r="L16" s="393"/>
      <c r="M16" s="393"/>
      <c r="N16" s="393"/>
      <c r="O16" s="393"/>
    </row>
    <row r="17" spans="1:15">
      <c r="A17" s="345">
        <v>42095</v>
      </c>
      <c r="B17" s="484">
        <v>840910.45070000004</v>
      </c>
      <c r="C17" s="484">
        <v>401850.52179999999</v>
      </c>
      <c r="D17" s="484">
        <v>53596.465850000001</v>
      </c>
      <c r="E17" s="484">
        <v>87909.298200000005</v>
      </c>
      <c r="F17" s="342">
        <f t="shared" si="0"/>
        <v>1384266.7365500003</v>
      </c>
      <c r="H17" s="402"/>
      <c r="L17" s="393"/>
      <c r="M17" s="393"/>
      <c r="N17" s="393"/>
      <c r="O17" s="393"/>
    </row>
    <row r="18" spans="1:15">
      <c r="A18" s="345">
        <v>42125</v>
      </c>
      <c r="B18" s="484">
        <v>329075.9436</v>
      </c>
      <c r="C18" s="484">
        <v>198011.92790000001</v>
      </c>
      <c r="D18" s="484">
        <v>41289.269999999997</v>
      </c>
      <c r="E18" s="484">
        <v>50030.712800000001</v>
      </c>
      <c r="F18" s="342">
        <f t="shared" si="0"/>
        <v>618407.85430000001</v>
      </c>
      <c r="H18" s="402"/>
      <c r="L18" s="393"/>
      <c r="M18" s="393"/>
      <c r="N18" s="393"/>
      <c r="O18" s="393"/>
    </row>
    <row r="19" spans="1:15">
      <c r="A19" s="345">
        <v>42156</v>
      </c>
      <c r="B19" s="484">
        <v>196516.9406</v>
      </c>
      <c r="C19" s="484">
        <v>149991.2708</v>
      </c>
      <c r="D19" s="484">
        <v>35203.321900000003</v>
      </c>
      <c r="E19" s="484">
        <v>30772.874400000001</v>
      </c>
      <c r="F19" s="342">
        <f t="shared" si="0"/>
        <v>412484.40769999998</v>
      </c>
      <c r="H19" s="402"/>
      <c r="L19" s="393"/>
      <c r="M19" s="393"/>
      <c r="N19" s="393"/>
      <c r="O19" s="393"/>
    </row>
    <row r="20" spans="1:15">
      <c r="A20" s="345">
        <v>42186</v>
      </c>
      <c r="B20" s="484">
        <v>158183.5889</v>
      </c>
      <c r="C20" s="484">
        <v>140989.4682</v>
      </c>
      <c r="D20" s="484">
        <v>14840.625899999999</v>
      </c>
      <c r="E20" s="484">
        <v>25864.262200000001</v>
      </c>
      <c r="F20" s="342">
        <f t="shared" si="0"/>
        <v>339877.94519999996</v>
      </c>
      <c r="H20" s="402"/>
      <c r="L20" s="393"/>
      <c r="M20" s="393"/>
      <c r="N20" s="393"/>
      <c r="O20" s="393"/>
    </row>
    <row r="21" spans="1:15">
      <c r="A21" s="342" t="s">
        <v>114</v>
      </c>
      <c r="B21" s="342">
        <f>SUM(B9:B20)</f>
        <v>11041420.010100001</v>
      </c>
      <c r="C21" s="342">
        <f>SUM(C9:C20)</f>
        <v>5377870.3363000005</v>
      </c>
      <c r="D21" s="342">
        <f>SUM(D9:D20)</f>
        <v>738322.21045000013</v>
      </c>
      <c r="E21" s="342">
        <f>SUM(E9:E20)</f>
        <v>1156071.2424000003</v>
      </c>
      <c r="F21" s="342">
        <f>SUM(F9:F20)</f>
        <v>18313683.799249999</v>
      </c>
      <c r="L21" s="393"/>
      <c r="M21" s="393"/>
      <c r="N21" s="393"/>
      <c r="O21" s="393"/>
    </row>
    <row r="22" spans="1:15">
      <c r="A22" s="342" t="s">
        <v>444</v>
      </c>
      <c r="B22" s="461">
        <f>+E.1!I50</f>
        <v>0</v>
      </c>
      <c r="C22" s="344">
        <f>B22</f>
        <v>0</v>
      </c>
      <c r="D22" s="344">
        <f>C22</f>
        <v>0</v>
      </c>
      <c r="E22" s="344">
        <f>D22</f>
        <v>0</v>
      </c>
      <c r="F22" s="344">
        <f>E22</f>
        <v>0</v>
      </c>
      <c r="L22" s="393"/>
      <c r="M22" s="393"/>
      <c r="N22" s="393"/>
      <c r="O22" s="393"/>
    </row>
    <row r="23" spans="1:15">
      <c r="B23" s="343">
        <f>ROUND(B21*B22,2)</f>
        <v>0</v>
      </c>
      <c r="C23" s="343">
        <f>ROUND(C21*C22,2)</f>
        <v>0</v>
      </c>
      <c r="D23" s="343">
        <f>ROUND(D21*D22,2)</f>
        <v>0</v>
      </c>
      <c r="E23" s="343">
        <f>ROUND(E21*E22,2)</f>
        <v>0</v>
      </c>
      <c r="F23" s="343">
        <f>ROUND(F21*F22,2)</f>
        <v>0</v>
      </c>
      <c r="L23" s="394"/>
      <c r="M23" s="394"/>
      <c r="N23" s="394"/>
      <c r="O23" s="394"/>
    </row>
    <row r="27" spans="1:15">
      <c r="D27" s="402"/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9"/>
  <dimension ref="A1:M33"/>
  <sheetViews>
    <sheetView workbookViewId="0">
      <pane xSplit="6" ySplit="1" topLeftCell="G2" activePane="bottomRight" state="frozen"/>
      <selection activeCell="B31" sqref="B31"/>
      <selection pane="topRight" activeCell="B31" sqref="B31"/>
      <selection pane="bottomLeft" activeCell="B31" sqref="B31"/>
      <selection pane="bottomRight" activeCell="U49" sqref="U49"/>
    </sheetView>
  </sheetViews>
  <sheetFormatPr defaultColWidth="9.140625" defaultRowHeight="12.75"/>
  <cols>
    <col min="1" max="1" width="5.28515625" style="1" bestFit="1" customWidth="1"/>
    <col min="2" max="2" width="9.7109375" style="1" bestFit="1" customWidth="1"/>
    <col min="3" max="3" width="11.140625" style="1" bestFit="1" customWidth="1"/>
    <col min="4" max="4" width="9.140625" style="1"/>
    <col min="5" max="5" width="36.42578125" style="1" bestFit="1" customWidth="1"/>
    <col min="6" max="6" width="9.140625" style="1"/>
    <col min="7" max="7" width="11.28515625" style="1" bestFit="1" customWidth="1"/>
    <col min="8" max="9" width="9.140625" style="1"/>
    <col min="10" max="10" width="5.42578125" style="1" bestFit="1" customWidth="1"/>
    <col min="11" max="11" width="7.85546875" style="1" bestFit="1" customWidth="1"/>
    <col min="12" max="16384" width="9.140625" style="1"/>
  </cols>
  <sheetData>
    <row r="1" spans="1:13">
      <c r="A1" s="50" t="s">
        <v>93</v>
      </c>
      <c r="B1" s="50" t="s">
        <v>92</v>
      </c>
      <c r="C1" s="50" t="s">
        <v>91</v>
      </c>
      <c r="D1" s="1" t="s">
        <v>90</v>
      </c>
      <c r="E1" s="1" t="s">
        <v>22</v>
      </c>
      <c r="F1" s="1" t="s">
        <v>89</v>
      </c>
      <c r="G1" s="1" t="s">
        <v>88</v>
      </c>
      <c r="H1" s="1" t="s">
        <v>87</v>
      </c>
      <c r="I1" s="1" t="s">
        <v>86</v>
      </c>
      <c r="J1" s="1" t="s">
        <v>85</v>
      </c>
      <c r="K1" s="1" t="s">
        <v>84</v>
      </c>
    </row>
    <row r="2" spans="1:13">
      <c r="A2" s="49" t="s">
        <v>46</v>
      </c>
      <c r="B2" s="49" t="s">
        <v>80</v>
      </c>
      <c r="C2" s="49" t="s">
        <v>52</v>
      </c>
      <c r="D2" s="40" t="e">
        <f t="shared" ref="D2:D33" si="0">EffectiveDate</f>
        <v>#REF!</v>
      </c>
      <c r="E2" s="47" t="s">
        <v>83</v>
      </c>
      <c r="F2" s="47" t="s">
        <v>42</v>
      </c>
      <c r="G2" s="47" t="e">
        <f>#REF!</f>
        <v>#REF!</v>
      </c>
      <c r="H2" s="47">
        <v>1</v>
      </c>
      <c r="I2" s="47">
        <v>1</v>
      </c>
      <c r="J2" s="47" t="s">
        <v>41</v>
      </c>
      <c r="K2" s="47">
        <v>9</v>
      </c>
    </row>
    <row r="3" spans="1:13">
      <c r="A3" s="49" t="s">
        <v>46</v>
      </c>
      <c r="B3" s="49" t="s">
        <v>80</v>
      </c>
      <c r="C3" s="49" t="s">
        <v>50</v>
      </c>
      <c r="D3" s="40" t="e">
        <f t="shared" si="0"/>
        <v>#REF!</v>
      </c>
      <c r="E3" s="47" t="s">
        <v>82</v>
      </c>
      <c r="F3" s="47" t="s">
        <v>42</v>
      </c>
      <c r="G3" s="48" t="e">
        <f>#REF!</f>
        <v>#REF!</v>
      </c>
      <c r="H3" s="47">
        <v>1</v>
      </c>
      <c r="I3" s="47">
        <v>1</v>
      </c>
      <c r="J3" s="47" t="s">
        <v>41</v>
      </c>
      <c r="K3" s="47">
        <v>9</v>
      </c>
    </row>
    <row r="4" spans="1:13">
      <c r="A4" s="49" t="s">
        <v>46</v>
      </c>
      <c r="B4" s="49" t="s">
        <v>80</v>
      </c>
      <c r="C4" s="49" t="s">
        <v>48</v>
      </c>
      <c r="D4" s="40" t="e">
        <f t="shared" si="0"/>
        <v>#REF!</v>
      </c>
      <c r="E4" s="47" t="s">
        <v>81</v>
      </c>
      <c r="F4" s="47" t="s">
        <v>42</v>
      </c>
      <c r="G4" s="48" t="e">
        <f>#REF!</f>
        <v>#REF!</v>
      </c>
      <c r="H4" s="47">
        <v>1</v>
      </c>
      <c r="I4" s="47">
        <v>1</v>
      </c>
      <c r="J4" s="47" t="s">
        <v>41</v>
      </c>
      <c r="K4" s="47">
        <v>9</v>
      </c>
    </row>
    <row r="5" spans="1:13">
      <c r="A5" s="37" t="s">
        <v>46</v>
      </c>
      <c r="B5" s="37" t="s">
        <v>80</v>
      </c>
      <c r="C5" s="37" t="s">
        <v>44</v>
      </c>
      <c r="D5" s="36" t="e">
        <f t="shared" si="0"/>
        <v>#REF!</v>
      </c>
      <c r="E5" s="35" t="s">
        <v>79</v>
      </c>
      <c r="F5" s="35" t="s">
        <v>42</v>
      </c>
      <c r="G5" s="35" t="e">
        <f>#REF!</f>
        <v>#REF!</v>
      </c>
      <c r="H5" s="35">
        <v>1</v>
      </c>
      <c r="I5" s="35">
        <v>1</v>
      </c>
      <c r="J5" s="35" t="s">
        <v>41</v>
      </c>
      <c r="K5" s="35">
        <v>9</v>
      </c>
      <c r="M5" s="1" t="e">
        <f>SUM(G2:G5)</f>
        <v>#REF!</v>
      </c>
    </row>
    <row r="6" spans="1:13">
      <c r="A6" s="46" t="s">
        <v>46</v>
      </c>
      <c r="B6" s="46" t="s">
        <v>78</v>
      </c>
      <c r="C6" s="46" t="s">
        <v>52</v>
      </c>
      <c r="D6" s="31" t="e">
        <f t="shared" si="0"/>
        <v>#REF!</v>
      </c>
      <c r="E6" s="44" t="s">
        <v>72</v>
      </c>
      <c r="F6" s="44" t="s">
        <v>42</v>
      </c>
      <c r="G6" s="44" t="e">
        <f>G2</f>
        <v>#REF!</v>
      </c>
      <c r="H6" s="44">
        <v>1</v>
      </c>
      <c r="I6" s="44">
        <v>1</v>
      </c>
      <c r="J6" s="44" t="s">
        <v>41</v>
      </c>
      <c r="K6" s="44">
        <v>9</v>
      </c>
    </row>
    <row r="7" spans="1:13">
      <c r="A7" s="46" t="s">
        <v>46</v>
      </c>
      <c r="B7" s="46" t="s">
        <v>78</v>
      </c>
      <c r="C7" s="46" t="s">
        <v>50</v>
      </c>
      <c r="D7" s="31" t="e">
        <f t="shared" si="0"/>
        <v>#REF!</v>
      </c>
      <c r="E7" s="44" t="s">
        <v>71</v>
      </c>
      <c r="F7" s="44" t="s">
        <v>42</v>
      </c>
      <c r="G7" s="44" t="e">
        <f>G3</f>
        <v>#REF!</v>
      </c>
      <c r="H7" s="44">
        <v>1</v>
      </c>
      <c r="I7" s="44">
        <v>1</v>
      </c>
      <c r="J7" s="44" t="s">
        <v>41</v>
      </c>
      <c r="K7" s="44">
        <v>9</v>
      </c>
    </row>
    <row r="8" spans="1:13">
      <c r="A8" s="46" t="s">
        <v>46</v>
      </c>
      <c r="B8" s="46" t="s">
        <v>78</v>
      </c>
      <c r="C8" s="46" t="s">
        <v>48</v>
      </c>
      <c r="D8" s="31" t="e">
        <f t="shared" si="0"/>
        <v>#REF!</v>
      </c>
      <c r="E8" s="44" t="s">
        <v>70</v>
      </c>
      <c r="F8" s="44" t="s">
        <v>42</v>
      </c>
      <c r="G8" s="45" t="e">
        <f>G4</f>
        <v>#REF!</v>
      </c>
      <c r="H8" s="44">
        <v>1</v>
      </c>
      <c r="I8" s="44">
        <v>1</v>
      </c>
      <c r="J8" s="44" t="s">
        <v>41</v>
      </c>
      <c r="K8" s="44">
        <v>9</v>
      </c>
    </row>
    <row r="9" spans="1:13">
      <c r="A9" s="28" t="s">
        <v>46</v>
      </c>
      <c r="B9" s="28" t="s">
        <v>78</v>
      </c>
      <c r="C9" s="28" t="s">
        <v>44</v>
      </c>
      <c r="D9" s="27" t="e">
        <f t="shared" si="0"/>
        <v>#REF!</v>
      </c>
      <c r="E9" s="26" t="s">
        <v>68</v>
      </c>
      <c r="F9" s="26" t="s">
        <v>42</v>
      </c>
      <c r="G9" s="26" t="e">
        <f>G5</f>
        <v>#REF!</v>
      </c>
      <c r="H9" s="26">
        <v>1</v>
      </c>
      <c r="I9" s="26">
        <v>1</v>
      </c>
      <c r="J9" s="26" t="s">
        <v>41</v>
      </c>
      <c r="K9" s="26">
        <v>9</v>
      </c>
      <c r="M9" s="1" t="e">
        <f>SUM(G6:G9)</f>
        <v>#REF!</v>
      </c>
    </row>
    <row r="10" spans="1:13">
      <c r="A10" s="49" t="s">
        <v>46</v>
      </c>
      <c r="B10" s="49" t="s">
        <v>74</v>
      </c>
      <c r="C10" s="49" t="s">
        <v>52</v>
      </c>
      <c r="D10" s="40" t="e">
        <f t="shared" si="0"/>
        <v>#REF!</v>
      </c>
      <c r="E10" s="47" t="s">
        <v>77</v>
      </c>
      <c r="F10" s="47" t="s">
        <v>42</v>
      </c>
      <c r="G10" s="47" t="e">
        <f>#REF!</f>
        <v>#REF!</v>
      </c>
      <c r="H10" s="47">
        <v>1</v>
      </c>
      <c r="I10" s="47">
        <v>1</v>
      </c>
      <c r="J10" s="47" t="s">
        <v>41</v>
      </c>
      <c r="K10" s="47">
        <v>9</v>
      </c>
    </row>
    <row r="11" spans="1:13">
      <c r="A11" s="49" t="s">
        <v>46</v>
      </c>
      <c r="B11" s="49" t="s">
        <v>74</v>
      </c>
      <c r="C11" s="49" t="s">
        <v>50</v>
      </c>
      <c r="D11" s="40" t="e">
        <f t="shared" si="0"/>
        <v>#REF!</v>
      </c>
      <c r="E11" s="47" t="s">
        <v>76</v>
      </c>
      <c r="F11" s="47" t="s">
        <v>42</v>
      </c>
      <c r="G11" s="48" t="e">
        <f>G3</f>
        <v>#REF!</v>
      </c>
      <c r="H11" s="47">
        <v>1</v>
      </c>
      <c r="I11" s="47">
        <v>1</v>
      </c>
      <c r="J11" s="47" t="s">
        <v>41</v>
      </c>
      <c r="K11" s="47">
        <v>9</v>
      </c>
    </row>
    <row r="12" spans="1:13">
      <c r="A12" s="49" t="s">
        <v>46</v>
      </c>
      <c r="B12" s="49" t="s">
        <v>74</v>
      </c>
      <c r="C12" s="49" t="s">
        <v>48</v>
      </c>
      <c r="D12" s="40" t="e">
        <f t="shared" si="0"/>
        <v>#REF!</v>
      </c>
      <c r="E12" s="47" t="s">
        <v>75</v>
      </c>
      <c r="F12" s="47" t="s">
        <v>42</v>
      </c>
      <c r="G12" s="48" t="e">
        <f>#REF!</f>
        <v>#REF!</v>
      </c>
      <c r="H12" s="47">
        <v>1</v>
      </c>
      <c r="I12" s="47">
        <v>1</v>
      </c>
      <c r="J12" s="47" t="s">
        <v>41</v>
      </c>
      <c r="K12" s="47">
        <v>9</v>
      </c>
      <c r="M12" s="25"/>
    </row>
    <row r="13" spans="1:13">
      <c r="A13" s="37" t="s">
        <v>46</v>
      </c>
      <c r="B13" s="37" t="s">
        <v>74</v>
      </c>
      <c r="C13" s="37" t="s">
        <v>44</v>
      </c>
      <c r="D13" s="36" t="e">
        <f t="shared" si="0"/>
        <v>#REF!</v>
      </c>
      <c r="E13" s="35" t="s">
        <v>73</v>
      </c>
      <c r="F13" s="35" t="s">
        <v>42</v>
      </c>
      <c r="G13" s="35" t="e">
        <f>#REF!</f>
        <v>#REF!</v>
      </c>
      <c r="H13" s="35">
        <v>1</v>
      </c>
      <c r="I13" s="35">
        <v>1</v>
      </c>
      <c r="J13" s="35" t="s">
        <v>41</v>
      </c>
      <c r="K13" s="35">
        <v>9</v>
      </c>
      <c r="M13" s="1" t="e">
        <f>SUM(G10:G13)</f>
        <v>#REF!</v>
      </c>
    </row>
    <row r="14" spans="1:13">
      <c r="A14" s="46" t="s">
        <v>46</v>
      </c>
      <c r="B14" s="46" t="s">
        <v>69</v>
      </c>
      <c r="C14" s="46" t="s">
        <v>52</v>
      </c>
      <c r="D14" s="31" t="e">
        <f t="shared" si="0"/>
        <v>#REF!</v>
      </c>
      <c r="E14" s="44" t="s">
        <v>72</v>
      </c>
      <c r="F14" s="44" t="s">
        <v>42</v>
      </c>
      <c r="G14" s="44" t="e">
        <f>G2</f>
        <v>#REF!</v>
      </c>
      <c r="H14" s="44">
        <v>1</v>
      </c>
      <c r="I14" s="44">
        <v>1</v>
      </c>
      <c r="J14" s="44" t="s">
        <v>41</v>
      </c>
      <c r="K14" s="44">
        <v>9</v>
      </c>
    </row>
    <row r="15" spans="1:13">
      <c r="A15" s="46" t="s">
        <v>46</v>
      </c>
      <c r="B15" s="46" t="s">
        <v>69</v>
      </c>
      <c r="C15" s="46" t="s">
        <v>50</v>
      </c>
      <c r="D15" s="31" t="e">
        <f t="shared" si="0"/>
        <v>#REF!</v>
      </c>
      <c r="E15" s="44" t="s">
        <v>71</v>
      </c>
      <c r="F15" s="44" t="s">
        <v>42</v>
      </c>
      <c r="G15" s="44" t="e">
        <f>G3</f>
        <v>#REF!</v>
      </c>
      <c r="H15" s="44">
        <v>1</v>
      </c>
      <c r="I15" s="44">
        <v>1</v>
      </c>
      <c r="J15" s="44" t="s">
        <v>41</v>
      </c>
      <c r="K15" s="44">
        <v>9</v>
      </c>
    </row>
    <row r="16" spans="1:13">
      <c r="A16" s="46" t="s">
        <v>46</v>
      </c>
      <c r="B16" s="46" t="s">
        <v>69</v>
      </c>
      <c r="C16" s="46" t="s">
        <v>48</v>
      </c>
      <c r="D16" s="31" t="e">
        <f t="shared" si="0"/>
        <v>#REF!</v>
      </c>
      <c r="E16" s="44" t="s">
        <v>70</v>
      </c>
      <c r="F16" s="44" t="s">
        <v>42</v>
      </c>
      <c r="G16" s="45" t="e">
        <f>G4</f>
        <v>#REF!</v>
      </c>
      <c r="H16" s="44">
        <v>1</v>
      </c>
      <c r="I16" s="44">
        <v>1</v>
      </c>
      <c r="J16" s="44" t="s">
        <v>41</v>
      </c>
      <c r="K16" s="44">
        <v>9</v>
      </c>
    </row>
    <row r="17" spans="1:13">
      <c r="A17" s="28" t="s">
        <v>46</v>
      </c>
      <c r="B17" s="28" t="s">
        <v>69</v>
      </c>
      <c r="C17" s="28" t="s">
        <v>44</v>
      </c>
      <c r="D17" s="27" t="e">
        <f t="shared" si="0"/>
        <v>#REF!</v>
      </c>
      <c r="E17" s="26" t="s">
        <v>68</v>
      </c>
      <c r="F17" s="26" t="s">
        <v>42</v>
      </c>
      <c r="G17" s="26" t="e">
        <f>G5</f>
        <v>#REF!</v>
      </c>
      <c r="H17" s="26">
        <v>1</v>
      </c>
      <c r="I17" s="26">
        <v>1</v>
      </c>
      <c r="J17" s="26" t="s">
        <v>41</v>
      </c>
      <c r="K17" s="26">
        <v>9</v>
      </c>
      <c r="M17" s="1" t="e">
        <f>SUM(G14:G17)</f>
        <v>#REF!</v>
      </c>
    </row>
    <row r="18" spans="1:13">
      <c r="A18" s="43" t="s">
        <v>46</v>
      </c>
      <c r="B18" s="43" t="s">
        <v>64</v>
      </c>
      <c r="C18" s="43" t="s">
        <v>52</v>
      </c>
      <c r="D18" s="40" t="e">
        <f t="shared" si="0"/>
        <v>#REF!</v>
      </c>
      <c r="E18" s="42" t="s">
        <v>67</v>
      </c>
      <c r="F18" s="42" t="s">
        <v>42</v>
      </c>
      <c r="G18" s="38" t="e">
        <f>G2</f>
        <v>#REF!</v>
      </c>
      <c r="H18" s="42">
        <v>1</v>
      </c>
      <c r="I18" s="42">
        <v>1</v>
      </c>
      <c r="J18" s="42" t="s">
        <v>41</v>
      </c>
      <c r="K18" s="42">
        <v>9</v>
      </c>
    </row>
    <row r="19" spans="1:13">
      <c r="A19" s="41" t="s">
        <v>46</v>
      </c>
      <c r="B19" s="41" t="s">
        <v>64</v>
      </c>
      <c r="C19" s="41" t="s">
        <v>50</v>
      </c>
      <c r="D19" s="40" t="e">
        <f t="shared" si="0"/>
        <v>#REF!</v>
      </c>
      <c r="E19" s="38" t="s">
        <v>66</v>
      </c>
      <c r="F19" s="38" t="s">
        <v>42</v>
      </c>
      <c r="G19" s="38" t="e">
        <f>G3</f>
        <v>#REF!</v>
      </c>
      <c r="H19" s="38">
        <v>1</v>
      </c>
      <c r="I19" s="38">
        <v>1</v>
      </c>
      <c r="J19" s="38" t="s">
        <v>41</v>
      </c>
      <c r="K19" s="38">
        <v>9</v>
      </c>
    </row>
    <row r="20" spans="1:13">
      <c r="A20" s="41" t="s">
        <v>46</v>
      </c>
      <c r="B20" s="41" t="s">
        <v>64</v>
      </c>
      <c r="C20" s="41" t="s">
        <v>48</v>
      </c>
      <c r="D20" s="40" t="e">
        <f t="shared" si="0"/>
        <v>#REF!</v>
      </c>
      <c r="E20" s="38" t="s">
        <v>65</v>
      </c>
      <c r="F20" s="38" t="s">
        <v>42</v>
      </c>
      <c r="G20" s="39" t="e">
        <f>G4</f>
        <v>#REF!</v>
      </c>
      <c r="H20" s="38">
        <v>1</v>
      </c>
      <c r="I20" s="38">
        <v>1</v>
      </c>
      <c r="J20" s="38" t="s">
        <v>41</v>
      </c>
      <c r="K20" s="38">
        <v>9</v>
      </c>
    </row>
    <row r="21" spans="1:13">
      <c r="A21" s="37" t="s">
        <v>46</v>
      </c>
      <c r="B21" s="37" t="s">
        <v>64</v>
      </c>
      <c r="C21" s="37" t="s">
        <v>44</v>
      </c>
      <c r="D21" s="36" t="e">
        <f t="shared" si="0"/>
        <v>#REF!</v>
      </c>
      <c r="E21" s="35" t="s">
        <v>63</v>
      </c>
      <c r="F21" s="35" t="s">
        <v>42</v>
      </c>
      <c r="G21" s="38" t="e">
        <f>G5</f>
        <v>#REF!</v>
      </c>
      <c r="H21" s="35">
        <v>1</v>
      </c>
      <c r="I21" s="35">
        <v>1</v>
      </c>
      <c r="J21" s="35" t="s">
        <v>41</v>
      </c>
      <c r="K21" s="35">
        <v>9</v>
      </c>
      <c r="M21" s="1" t="e">
        <f>SUM(G18:G21)</f>
        <v>#REF!</v>
      </c>
    </row>
    <row r="22" spans="1:13">
      <c r="A22" s="34" t="s">
        <v>46</v>
      </c>
      <c r="B22" s="34" t="s">
        <v>59</v>
      </c>
      <c r="C22" s="34" t="s">
        <v>52</v>
      </c>
      <c r="D22" s="31" t="e">
        <f t="shared" si="0"/>
        <v>#REF!</v>
      </c>
      <c r="E22" s="33" t="s">
        <v>62</v>
      </c>
      <c r="F22" s="33" t="s">
        <v>42</v>
      </c>
      <c r="G22" s="33" t="e">
        <f>G10</f>
        <v>#REF!</v>
      </c>
      <c r="H22" s="33">
        <v>1</v>
      </c>
      <c r="I22" s="33">
        <v>1</v>
      </c>
      <c r="J22" s="33" t="s">
        <v>41</v>
      </c>
      <c r="K22" s="33">
        <v>9</v>
      </c>
    </row>
    <row r="23" spans="1:13">
      <c r="A23" s="32" t="s">
        <v>46</v>
      </c>
      <c r="B23" s="32" t="s">
        <v>59</v>
      </c>
      <c r="C23" s="32" t="s">
        <v>50</v>
      </c>
      <c r="D23" s="31" t="e">
        <f t="shared" si="0"/>
        <v>#REF!</v>
      </c>
      <c r="E23" s="29" t="s">
        <v>61</v>
      </c>
      <c r="F23" s="29" t="s">
        <v>42</v>
      </c>
      <c r="G23" s="30" t="e">
        <f>G3</f>
        <v>#REF!</v>
      </c>
      <c r="H23" s="29">
        <v>1</v>
      </c>
      <c r="I23" s="29">
        <v>1</v>
      </c>
      <c r="J23" s="29" t="s">
        <v>41</v>
      </c>
      <c r="K23" s="29">
        <v>9</v>
      </c>
    </row>
    <row r="24" spans="1:13">
      <c r="A24" s="32" t="s">
        <v>46</v>
      </c>
      <c r="B24" s="32" t="s">
        <v>59</v>
      </c>
      <c r="C24" s="32" t="s">
        <v>48</v>
      </c>
      <c r="D24" s="31" t="e">
        <f t="shared" si="0"/>
        <v>#REF!</v>
      </c>
      <c r="E24" s="29" t="s">
        <v>60</v>
      </c>
      <c r="F24" s="29" t="s">
        <v>42</v>
      </c>
      <c r="G24" s="30" t="e">
        <f>G12</f>
        <v>#REF!</v>
      </c>
      <c r="H24" s="29">
        <v>1</v>
      </c>
      <c r="I24" s="29">
        <v>1</v>
      </c>
      <c r="J24" s="29" t="s">
        <v>41</v>
      </c>
      <c r="K24" s="29">
        <v>9</v>
      </c>
    </row>
    <row r="25" spans="1:13">
      <c r="A25" s="28" t="s">
        <v>46</v>
      </c>
      <c r="B25" s="28" t="s">
        <v>59</v>
      </c>
      <c r="C25" s="28" t="s">
        <v>44</v>
      </c>
      <c r="D25" s="27" t="e">
        <f t="shared" si="0"/>
        <v>#REF!</v>
      </c>
      <c r="E25" s="26" t="s">
        <v>58</v>
      </c>
      <c r="F25" s="26" t="s">
        <v>42</v>
      </c>
      <c r="G25" s="26" t="e">
        <f>G13</f>
        <v>#REF!</v>
      </c>
      <c r="H25" s="26">
        <v>1</v>
      </c>
      <c r="I25" s="26">
        <v>1</v>
      </c>
      <c r="J25" s="26" t="s">
        <v>41</v>
      </c>
      <c r="K25" s="26">
        <v>9</v>
      </c>
      <c r="M25" s="1" t="e">
        <f>SUM(G22:G25)</f>
        <v>#REF!</v>
      </c>
    </row>
    <row r="26" spans="1:13">
      <c r="A26" s="43" t="s">
        <v>46</v>
      </c>
      <c r="B26" s="43" t="s">
        <v>54</v>
      </c>
      <c r="C26" s="43" t="s">
        <v>52</v>
      </c>
      <c r="D26" s="40" t="e">
        <f t="shared" si="0"/>
        <v>#REF!</v>
      </c>
      <c r="E26" s="42" t="s">
        <v>57</v>
      </c>
      <c r="F26" s="42" t="s">
        <v>42</v>
      </c>
      <c r="G26" s="42" t="e">
        <f>G10</f>
        <v>#REF!</v>
      </c>
      <c r="H26" s="42">
        <v>1</v>
      </c>
      <c r="I26" s="42">
        <v>1</v>
      </c>
      <c r="J26" s="42" t="s">
        <v>41</v>
      </c>
      <c r="K26" s="42">
        <v>9</v>
      </c>
    </row>
    <row r="27" spans="1:13">
      <c r="A27" s="41" t="s">
        <v>46</v>
      </c>
      <c r="B27" s="41" t="s">
        <v>54</v>
      </c>
      <c r="C27" s="41" t="s">
        <v>50</v>
      </c>
      <c r="D27" s="40" t="e">
        <f t="shared" si="0"/>
        <v>#REF!</v>
      </c>
      <c r="E27" s="38" t="s">
        <v>56</v>
      </c>
      <c r="F27" s="38" t="s">
        <v>42</v>
      </c>
      <c r="G27" s="38" t="e">
        <f>G11</f>
        <v>#REF!</v>
      </c>
      <c r="H27" s="38">
        <v>1</v>
      </c>
      <c r="I27" s="38">
        <v>1</v>
      </c>
      <c r="J27" s="38" t="s">
        <v>41</v>
      </c>
      <c r="K27" s="38">
        <v>9</v>
      </c>
    </row>
    <row r="28" spans="1:13">
      <c r="A28" s="41" t="s">
        <v>46</v>
      </c>
      <c r="B28" s="41" t="s">
        <v>54</v>
      </c>
      <c r="C28" s="41" t="s">
        <v>48</v>
      </c>
      <c r="D28" s="40" t="e">
        <f t="shared" si="0"/>
        <v>#REF!</v>
      </c>
      <c r="E28" s="38" t="s">
        <v>55</v>
      </c>
      <c r="F28" s="38" t="s">
        <v>42</v>
      </c>
      <c r="G28" s="39" t="e">
        <f>G12</f>
        <v>#REF!</v>
      </c>
      <c r="H28" s="38">
        <v>1</v>
      </c>
      <c r="I28" s="38">
        <v>1</v>
      </c>
      <c r="J28" s="38" t="s">
        <v>41</v>
      </c>
      <c r="K28" s="38">
        <v>9</v>
      </c>
    </row>
    <row r="29" spans="1:13">
      <c r="A29" s="37" t="s">
        <v>46</v>
      </c>
      <c r="B29" s="37" t="s">
        <v>54</v>
      </c>
      <c r="C29" s="37" t="s">
        <v>44</v>
      </c>
      <c r="D29" s="36" t="e">
        <f t="shared" si="0"/>
        <v>#REF!</v>
      </c>
      <c r="E29" s="35" t="s">
        <v>53</v>
      </c>
      <c r="F29" s="35" t="s">
        <v>42</v>
      </c>
      <c r="G29" s="35" t="e">
        <f>G13</f>
        <v>#REF!</v>
      </c>
      <c r="H29" s="35">
        <v>1</v>
      </c>
      <c r="I29" s="35">
        <v>1</v>
      </c>
      <c r="J29" s="35" t="s">
        <v>41</v>
      </c>
      <c r="K29" s="35">
        <v>9</v>
      </c>
      <c r="M29" s="1" t="e">
        <f>SUM(G26:G29)</f>
        <v>#REF!</v>
      </c>
    </row>
    <row r="30" spans="1:13">
      <c r="A30" s="34" t="s">
        <v>46</v>
      </c>
      <c r="B30" s="34" t="s">
        <v>45</v>
      </c>
      <c r="C30" s="34" t="s">
        <v>52</v>
      </c>
      <c r="D30" s="31" t="e">
        <f t="shared" si="0"/>
        <v>#REF!</v>
      </c>
      <c r="E30" s="33" t="s">
        <v>51</v>
      </c>
      <c r="F30" s="33" t="s">
        <v>42</v>
      </c>
      <c r="G30" s="29" t="e">
        <f>G10</f>
        <v>#REF!</v>
      </c>
      <c r="H30" s="33">
        <v>1</v>
      </c>
      <c r="I30" s="33">
        <v>1</v>
      </c>
      <c r="J30" s="33" t="s">
        <v>41</v>
      </c>
      <c r="K30" s="33">
        <v>9</v>
      </c>
    </row>
    <row r="31" spans="1:13">
      <c r="A31" s="32" t="s">
        <v>46</v>
      </c>
      <c r="B31" s="32" t="s">
        <v>45</v>
      </c>
      <c r="C31" s="32" t="s">
        <v>50</v>
      </c>
      <c r="D31" s="31" t="e">
        <f t="shared" si="0"/>
        <v>#REF!</v>
      </c>
      <c r="E31" s="29" t="s">
        <v>49</v>
      </c>
      <c r="F31" s="29" t="s">
        <v>42</v>
      </c>
      <c r="G31" s="29" t="e">
        <f>G11</f>
        <v>#REF!</v>
      </c>
      <c r="H31" s="29">
        <v>1</v>
      </c>
      <c r="I31" s="29">
        <v>1</v>
      </c>
      <c r="J31" s="29" t="s">
        <v>41</v>
      </c>
      <c r="K31" s="29">
        <v>9</v>
      </c>
    </row>
    <row r="32" spans="1:13">
      <c r="A32" s="32" t="s">
        <v>46</v>
      </c>
      <c r="B32" s="32" t="s">
        <v>45</v>
      </c>
      <c r="C32" s="32" t="s">
        <v>48</v>
      </c>
      <c r="D32" s="31" t="e">
        <f t="shared" si="0"/>
        <v>#REF!</v>
      </c>
      <c r="E32" s="29" t="s">
        <v>47</v>
      </c>
      <c r="F32" s="29" t="s">
        <v>42</v>
      </c>
      <c r="G32" s="30" t="e">
        <f>G16</f>
        <v>#REF!</v>
      </c>
      <c r="H32" s="29">
        <v>1</v>
      </c>
      <c r="I32" s="29">
        <v>1</v>
      </c>
      <c r="J32" s="29" t="s">
        <v>41</v>
      </c>
      <c r="K32" s="29">
        <v>9</v>
      </c>
    </row>
    <row r="33" spans="1:13">
      <c r="A33" s="28" t="s">
        <v>46</v>
      </c>
      <c r="B33" s="28" t="s">
        <v>45</v>
      </c>
      <c r="C33" s="28" t="s">
        <v>44</v>
      </c>
      <c r="D33" s="27" t="e">
        <f t="shared" si="0"/>
        <v>#REF!</v>
      </c>
      <c r="E33" s="26" t="s">
        <v>43</v>
      </c>
      <c r="F33" s="26" t="s">
        <v>42</v>
      </c>
      <c r="G33" s="26" t="e">
        <f>G13</f>
        <v>#REF!</v>
      </c>
      <c r="H33" s="26">
        <v>1</v>
      </c>
      <c r="I33" s="26">
        <v>1</v>
      </c>
      <c r="J33" s="26" t="s">
        <v>41</v>
      </c>
      <c r="K33" s="26">
        <v>9</v>
      </c>
      <c r="M33" s="1" t="e">
        <f>SUM(G30:G33)</f>
        <v>#REF!</v>
      </c>
    </row>
  </sheetData>
  <pageMargins left="0.38" right="0.41" top="0.61" bottom="0.47" header="0.28999999999999998" footer="0.2"/>
  <pageSetup scale="90" orientation="landscape" r:id="rId1"/>
  <headerFooter alignWithMargins="0"/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3"/>
  <sheetViews>
    <sheetView workbookViewId="0">
      <selection activeCell="A3" sqref="A3"/>
    </sheetView>
  </sheetViews>
  <sheetFormatPr defaultRowHeight="15"/>
  <cols>
    <col min="1" max="1" width="30" style="404" bestFit="1" customWidth="1"/>
  </cols>
  <sheetData>
    <row r="1" spans="1:1">
      <c r="A1" s="404">
        <v>41970</v>
      </c>
    </row>
    <row r="2" spans="1:1">
      <c r="A2" s="404">
        <v>41998</v>
      </c>
    </row>
    <row r="3" spans="1:1">
      <c r="A3" s="404">
        <v>42005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</sheetPr>
  <dimension ref="A1"/>
  <sheetViews>
    <sheetView workbookViewId="0">
      <selection activeCell="O22" sqref="O22"/>
    </sheetView>
  </sheetViews>
  <sheetFormatPr defaultRowHeight="1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tabColor rgb="FF92D050"/>
    <pageSetUpPr fitToPage="1"/>
  </sheetPr>
  <dimension ref="A1:Q78"/>
  <sheetViews>
    <sheetView view="pageBreakPreview" zoomScale="85" zoomScaleNormal="85" zoomScaleSheetLayoutView="85" workbookViewId="0">
      <pane xSplit="4" ySplit="9" topLeftCell="E10" activePane="bottomRight" state="frozen"/>
      <selection activeCell="A82" sqref="A82"/>
      <selection pane="topRight" activeCell="A82" sqref="A82"/>
      <selection pane="bottomLeft" activeCell="A82" sqref="A82"/>
      <selection pane="bottomRight" activeCell="G65" sqref="G65"/>
    </sheetView>
  </sheetViews>
  <sheetFormatPr defaultColWidth="9.85546875" defaultRowHeight="14.25"/>
  <cols>
    <col min="1" max="1" width="4.85546875" style="51" customWidth="1"/>
    <col min="2" max="2" width="18" style="51" customWidth="1"/>
    <col min="3" max="3" width="10.28515625" style="51" customWidth="1"/>
    <col min="4" max="4" width="17.85546875" style="51" bestFit="1" customWidth="1"/>
    <col min="5" max="5" width="13.42578125" style="51" customWidth="1"/>
    <col min="6" max="6" width="9.42578125" style="51" customWidth="1"/>
    <col min="7" max="7" width="13.42578125" style="51" customWidth="1"/>
    <col min="8" max="8" width="1.85546875" style="51" customWidth="1"/>
    <col min="9" max="9" width="13.42578125" style="51" customWidth="1"/>
    <col min="10" max="10" width="1.85546875" style="51" customWidth="1"/>
    <col min="11" max="11" width="12.140625" style="51" customWidth="1"/>
    <col min="12" max="12" width="10.85546875" style="51" bestFit="1" customWidth="1"/>
    <col min="13" max="16384" width="9.85546875" style="51"/>
  </cols>
  <sheetData>
    <row r="1" spans="1:17" ht="15">
      <c r="A1" s="85" t="s">
        <v>32</v>
      </c>
      <c r="B1" s="68"/>
      <c r="C1" s="68"/>
      <c r="D1" s="68"/>
      <c r="E1" s="68"/>
      <c r="F1" s="68"/>
      <c r="G1" s="68"/>
      <c r="H1" s="68"/>
      <c r="I1" s="53" t="s">
        <v>125</v>
      </c>
      <c r="J1" s="53"/>
    </row>
    <row r="2" spans="1:17">
      <c r="A2" s="68" t="s">
        <v>124</v>
      </c>
      <c r="B2" s="68"/>
      <c r="C2" s="68"/>
      <c r="D2" s="68"/>
      <c r="E2" s="68"/>
      <c r="F2" s="68"/>
      <c r="G2" s="68"/>
      <c r="H2" s="68"/>
      <c r="I2" s="53" t="s">
        <v>123</v>
      </c>
      <c r="J2" s="53"/>
    </row>
    <row r="3" spans="1:17">
      <c r="A3" s="84" t="s">
        <v>122</v>
      </c>
      <c r="B3" s="68"/>
      <c r="C3" s="68"/>
      <c r="D3" s="68"/>
      <c r="E3" s="68"/>
      <c r="F3" s="68"/>
      <c r="G3" s="68"/>
      <c r="H3" s="68"/>
      <c r="I3" s="68"/>
      <c r="J3" s="53"/>
    </row>
    <row r="4" spans="1:17">
      <c r="A4" s="53"/>
      <c r="B4" s="53"/>
      <c r="C4" s="53"/>
      <c r="D4" s="53"/>
      <c r="E4" s="53"/>
      <c r="F4" s="83"/>
      <c r="G4" s="53"/>
      <c r="H4" s="53"/>
      <c r="I4" s="53"/>
      <c r="J4" s="53"/>
    </row>
    <row r="5" spans="1:17" ht="15">
      <c r="A5" s="78"/>
      <c r="B5" s="53"/>
      <c r="C5" s="53"/>
      <c r="D5" s="77" t="s">
        <v>27</v>
      </c>
      <c r="E5" s="77" t="s">
        <v>26</v>
      </c>
      <c r="F5" s="77" t="s">
        <v>25</v>
      </c>
      <c r="G5" s="77" t="s">
        <v>121</v>
      </c>
      <c r="H5" s="53"/>
      <c r="I5" s="77" t="s">
        <v>120</v>
      </c>
      <c r="J5" s="53"/>
    </row>
    <row r="6" spans="1:17" ht="15">
      <c r="A6" s="78"/>
      <c r="B6" s="78"/>
      <c r="C6" s="78"/>
      <c r="D6" s="78"/>
      <c r="E6" s="78"/>
      <c r="F6" s="78"/>
      <c r="G6" s="82" t="s">
        <v>119</v>
      </c>
      <c r="H6" s="82"/>
      <c r="I6" s="82"/>
      <c r="J6" s="82"/>
    </row>
    <row r="7" spans="1:17" ht="15">
      <c r="A7" s="81" t="s">
        <v>24</v>
      </c>
      <c r="B7" s="78"/>
      <c r="C7" s="78"/>
      <c r="D7" s="81" t="s">
        <v>0</v>
      </c>
      <c r="E7" s="81" t="s">
        <v>118</v>
      </c>
      <c r="F7" s="78"/>
      <c r="G7" s="78"/>
      <c r="H7" s="78"/>
      <c r="I7" s="78"/>
      <c r="J7" s="78"/>
    </row>
    <row r="8" spans="1:17" ht="15">
      <c r="A8" s="80" t="s">
        <v>23</v>
      </c>
      <c r="B8" s="79" t="s">
        <v>22</v>
      </c>
      <c r="C8" s="79"/>
      <c r="D8" s="80" t="s">
        <v>117</v>
      </c>
      <c r="E8" s="80" t="s">
        <v>116</v>
      </c>
      <c r="F8" s="80" t="s">
        <v>115</v>
      </c>
      <c r="G8" s="80" t="s">
        <v>114</v>
      </c>
      <c r="H8" s="79"/>
      <c r="I8" s="80" t="s">
        <v>13</v>
      </c>
      <c r="J8" s="79"/>
    </row>
    <row r="9" spans="1:17" ht="15">
      <c r="A9" s="53"/>
      <c r="B9" s="78"/>
      <c r="C9" s="53"/>
      <c r="D9" s="53"/>
      <c r="E9" s="77" t="s">
        <v>113</v>
      </c>
      <c r="F9" s="77" t="s">
        <v>112</v>
      </c>
      <c r="G9" s="77" t="s">
        <v>111</v>
      </c>
      <c r="H9" s="53"/>
      <c r="I9" s="77" t="s">
        <v>111</v>
      </c>
      <c r="J9" s="53"/>
      <c r="N9" s="76"/>
    </row>
    <row r="10" spans="1:17" ht="15">
      <c r="A10" s="53">
        <v>1</v>
      </c>
      <c r="B10" s="69" t="s">
        <v>110</v>
      </c>
      <c r="C10" s="53"/>
      <c r="D10" s="53"/>
      <c r="E10" s="53"/>
      <c r="F10" s="53"/>
      <c r="G10" s="59"/>
      <c r="H10" s="53"/>
      <c r="I10" s="59"/>
      <c r="J10" s="53"/>
    </row>
    <row r="11" spans="1:17">
      <c r="A11" s="53">
        <v>2</v>
      </c>
      <c r="B11" s="53" t="s">
        <v>105</v>
      </c>
      <c r="C11" s="77">
        <v>29760</v>
      </c>
      <c r="D11" s="59"/>
      <c r="E11" s="429">
        <v>12175247</v>
      </c>
      <c r="F11" s="75"/>
      <c r="G11" s="59"/>
      <c r="H11" s="53"/>
      <c r="I11" s="59"/>
      <c r="J11" s="53"/>
    </row>
    <row r="12" spans="1:17">
      <c r="A12" s="53">
        <v>3</v>
      </c>
      <c r="B12" s="53" t="s">
        <v>109</v>
      </c>
      <c r="C12" s="77"/>
      <c r="D12" s="64" t="s">
        <v>104</v>
      </c>
      <c r="E12" s="53"/>
      <c r="F12" s="477">
        <v>0.30880000000000002</v>
      </c>
      <c r="G12" s="59">
        <f>ROUND($E$11*$F12,0)</f>
        <v>3759716</v>
      </c>
      <c r="H12" s="53"/>
      <c r="I12" s="59">
        <f>ROUND($E$11*$F12,0)</f>
        <v>3759716</v>
      </c>
      <c r="J12" s="53"/>
    </row>
    <row r="13" spans="1:17">
      <c r="A13" s="53">
        <v>4</v>
      </c>
      <c r="B13" s="53"/>
      <c r="C13" s="77"/>
      <c r="D13" s="53"/>
      <c r="E13" s="73"/>
      <c r="F13" s="74"/>
      <c r="G13" s="73"/>
      <c r="H13" s="72"/>
      <c r="I13" s="73"/>
      <c r="J13" s="72"/>
    </row>
    <row r="14" spans="1:17">
      <c r="A14" s="53">
        <v>5</v>
      </c>
      <c r="B14" s="51" t="s">
        <v>98</v>
      </c>
      <c r="C14" s="142"/>
      <c r="E14" s="70">
        <f>SUM(E11:E13)</f>
        <v>12175247</v>
      </c>
      <c r="G14" s="70">
        <f>SUM(G11:G13)</f>
        <v>3759716</v>
      </c>
      <c r="I14" s="70">
        <f>SUM(I11:I13)</f>
        <v>3759716</v>
      </c>
    </row>
    <row r="15" spans="1:17">
      <c r="A15" s="53">
        <v>6</v>
      </c>
      <c r="C15" s="142"/>
      <c r="Q15" s="588"/>
    </row>
    <row r="16" spans="1:17" ht="15">
      <c r="A16" s="53">
        <v>7</v>
      </c>
      <c r="B16" s="69" t="s">
        <v>108</v>
      </c>
      <c r="C16" s="77"/>
      <c r="D16" s="59"/>
      <c r="E16" s="59"/>
      <c r="F16" s="58"/>
      <c r="G16" s="59"/>
      <c r="H16" s="53"/>
      <c r="I16" s="59"/>
      <c r="J16" s="53"/>
      <c r="Q16" s="588"/>
    </row>
    <row r="17" spans="1:17">
      <c r="A17" s="53">
        <v>8</v>
      </c>
      <c r="B17" s="53" t="s">
        <v>105</v>
      </c>
      <c r="C17" s="77">
        <v>29762</v>
      </c>
      <c r="D17" s="59"/>
      <c r="E17" s="429">
        <v>27757688</v>
      </c>
      <c r="F17" s="58"/>
      <c r="G17" s="59"/>
      <c r="H17" s="53"/>
      <c r="I17" s="59"/>
      <c r="J17" s="53"/>
      <c r="Q17" s="588"/>
    </row>
    <row r="18" spans="1:17">
      <c r="A18" s="53">
        <v>9</v>
      </c>
      <c r="B18" s="53" t="s">
        <v>102</v>
      </c>
      <c r="C18" s="77"/>
      <c r="D18" s="64" t="s">
        <v>104</v>
      </c>
      <c r="E18" s="59"/>
      <c r="F18" s="477">
        <v>0.3543</v>
      </c>
      <c r="G18" s="59">
        <f>ROUND($E$17*$F18,0)</f>
        <v>9834549</v>
      </c>
      <c r="H18" s="53"/>
      <c r="I18" s="59">
        <f>ROUND($E$17*$F18,0)</f>
        <v>9834549</v>
      </c>
      <c r="J18" s="53"/>
      <c r="Q18" s="588"/>
    </row>
    <row r="19" spans="1:17">
      <c r="A19" s="53">
        <v>10</v>
      </c>
      <c r="B19" s="53"/>
      <c r="C19" s="77"/>
      <c r="D19" s="59"/>
      <c r="E19" s="59"/>
      <c r="F19" s="58"/>
      <c r="G19" s="59"/>
      <c r="H19" s="53"/>
      <c r="I19" s="59"/>
      <c r="J19" s="53"/>
      <c r="Q19" s="588"/>
    </row>
    <row r="20" spans="1:17">
      <c r="A20" s="53">
        <v>11</v>
      </c>
      <c r="B20" s="53" t="s">
        <v>103</v>
      </c>
      <c r="C20" s="129">
        <v>29759</v>
      </c>
      <c r="D20" s="59"/>
      <c r="E20" s="429">
        <v>6022500</v>
      </c>
      <c r="F20" s="58"/>
      <c r="G20" s="59"/>
      <c r="H20" s="53"/>
      <c r="I20" s="59"/>
      <c r="J20" s="53"/>
      <c r="Q20" s="588"/>
    </row>
    <row r="21" spans="1:17">
      <c r="A21" s="53">
        <v>12</v>
      </c>
      <c r="B21" s="53" t="s">
        <v>102</v>
      </c>
      <c r="C21" s="476" t="s">
        <v>101</v>
      </c>
      <c r="D21" s="64" t="s">
        <v>100</v>
      </c>
      <c r="E21" s="59"/>
      <c r="F21" s="477">
        <v>0.29389999999999999</v>
      </c>
      <c r="G21" s="59">
        <f>ROUND($E$20*$F21,0)</f>
        <v>1770013</v>
      </c>
      <c r="H21" s="53"/>
      <c r="I21" s="59">
        <f>ROUND($E$20*$F21,0)</f>
        <v>1770013</v>
      </c>
      <c r="J21" s="53"/>
      <c r="L21" s="63"/>
      <c r="Q21" s="588"/>
    </row>
    <row r="22" spans="1:17">
      <c r="A22" s="53">
        <v>13</v>
      </c>
      <c r="C22" s="142"/>
      <c r="E22" s="71"/>
      <c r="F22" s="71"/>
      <c r="G22" s="71"/>
      <c r="H22" s="71"/>
      <c r="I22" s="71"/>
      <c r="J22" s="71"/>
      <c r="Q22" s="588"/>
    </row>
    <row r="23" spans="1:17">
      <c r="A23" s="53">
        <v>14</v>
      </c>
      <c r="B23" s="53" t="s">
        <v>103</v>
      </c>
      <c r="C23" s="129">
        <v>34380</v>
      </c>
      <c r="D23" s="59"/>
      <c r="E23" s="429">
        <v>3650000</v>
      </c>
      <c r="F23" s="71"/>
      <c r="G23" s="71"/>
      <c r="H23" s="71"/>
      <c r="I23" s="71"/>
      <c r="J23" s="71"/>
      <c r="Q23" s="588"/>
    </row>
    <row r="24" spans="1:17">
      <c r="A24" s="53">
        <v>15</v>
      </c>
      <c r="B24" s="53" t="s">
        <v>102</v>
      </c>
      <c r="C24" s="476" t="s">
        <v>101</v>
      </c>
      <c r="D24" s="64" t="s">
        <v>100</v>
      </c>
      <c r="E24" s="71"/>
      <c r="F24" s="477">
        <v>0.29389999999999999</v>
      </c>
      <c r="G24" s="59">
        <f>ROUND($E$23*$F24,0)</f>
        <v>1072735</v>
      </c>
      <c r="H24" s="71"/>
      <c r="I24" s="59">
        <f>ROUND($E$23*$F24,0)</f>
        <v>1072735</v>
      </c>
      <c r="J24" s="71"/>
    </row>
    <row r="25" spans="1:17">
      <c r="A25" s="53">
        <v>16</v>
      </c>
      <c r="C25" s="142"/>
      <c r="E25" s="71"/>
      <c r="F25" s="71"/>
      <c r="G25" s="71"/>
      <c r="H25" s="71"/>
      <c r="I25" s="71"/>
      <c r="J25" s="71"/>
    </row>
    <row r="26" spans="1:17">
      <c r="A26" s="53">
        <v>17</v>
      </c>
      <c r="B26" s="51" t="s">
        <v>97</v>
      </c>
      <c r="C26" s="142"/>
      <c r="E26" s="70">
        <f>SUM(E17:E25)</f>
        <v>37430188</v>
      </c>
      <c r="G26" s="70">
        <f>SUM(G17:G25)</f>
        <v>12677297</v>
      </c>
      <c r="I26" s="70">
        <f>SUM(I17:I25)</f>
        <v>12677297</v>
      </c>
    </row>
    <row r="27" spans="1:17">
      <c r="A27" s="53">
        <v>18</v>
      </c>
      <c r="C27" s="142"/>
    </row>
    <row r="28" spans="1:17" ht="15">
      <c r="A28" s="53">
        <v>19</v>
      </c>
      <c r="B28" s="69" t="s">
        <v>107</v>
      </c>
      <c r="C28" s="77"/>
      <c r="D28" s="53"/>
      <c r="E28" s="53"/>
      <c r="F28" s="58"/>
      <c r="G28" s="53"/>
      <c r="H28" s="53"/>
      <c r="I28" s="53"/>
    </row>
    <row r="29" spans="1:17">
      <c r="A29" s="53">
        <v>20</v>
      </c>
      <c r="B29" s="53" t="s">
        <v>535</v>
      </c>
      <c r="C29" s="77">
        <v>35772</v>
      </c>
      <c r="D29" s="64" t="s">
        <v>538</v>
      </c>
      <c r="E29" s="429">
        <v>323400</v>
      </c>
      <c r="F29" s="58"/>
      <c r="G29" s="59"/>
      <c r="H29" s="53"/>
      <c r="I29" s="59"/>
    </row>
    <row r="30" spans="1:17">
      <c r="A30" s="53">
        <v>21</v>
      </c>
      <c r="B30" s="53" t="s">
        <v>102</v>
      </c>
      <c r="C30" s="77"/>
      <c r="D30" s="64"/>
      <c r="E30" s="59"/>
      <c r="F30" s="477">
        <v>0.32819999999999999</v>
      </c>
      <c r="G30" s="59">
        <f>ROUND($E$29*$F30,0)</f>
        <v>106140</v>
      </c>
      <c r="H30" s="53"/>
      <c r="I30" s="59">
        <f>ROUND($E$29*$F30,0)</f>
        <v>106140</v>
      </c>
      <c r="L30" s="63"/>
    </row>
    <row r="31" spans="1:17">
      <c r="A31" s="53">
        <v>22</v>
      </c>
      <c r="B31" s="53"/>
      <c r="C31" s="77"/>
      <c r="D31" s="64"/>
      <c r="E31" s="59"/>
      <c r="F31" s="477"/>
      <c r="G31" s="59"/>
      <c r="H31" s="53"/>
      <c r="I31" s="59"/>
      <c r="L31" s="63"/>
    </row>
    <row r="32" spans="1:17">
      <c r="A32" s="53">
        <v>23</v>
      </c>
      <c r="B32" s="53"/>
      <c r="C32" s="77"/>
      <c r="D32" s="64"/>
      <c r="E32" s="429"/>
      <c r="F32" s="58"/>
      <c r="G32" s="59"/>
      <c r="H32" s="53"/>
      <c r="I32" s="59"/>
      <c r="L32" s="63"/>
    </row>
    <row r="33" spans="1:12">
      <c r="A33" s="53">
        <v>24</v>
      </c>
      <c r="B33" s="53"/>
      <c r="C33" s="77"/>
      <c r="D33" s="64"/>
      <c r="E33" s="59"/>
      <c r="F33" s="477"/>
      <c r="G33" s="59"/>
      <c r="H33" s="53"/>
      <c r="I33" s="59"/>
      <c r="L33" s="63"/>
    </row>
    <row r="34" spans="1:12">
      <c r="A34" s="53">
        <v>25</v>
      </c>
      <c r="B34" s="53"/>
      <c r="C34" s="77"/>
      <c r="D34" s="59"/>
      <c r="E34" s="59"/>
      <c r="F34" s="58"/>
      <c r="G34" s="59"/>
      <c r="H34" s="53"/>
      <c r="I34" s="59"/>
      <c r="J34" s="53"/>
    </row>
    <row r="35" spans="1:12">
      <c r="A35" s="53">
        <v>26</v>
      </c>
      <c r="B35" s="51" t="s">
        <v>96</v>
      </c>
      <c r="C35" s="142"/>
      <c r="E35" s="70">
        <f>SUM(E29:E34)</f>
        <v>323400</v>
      </c>
      <c r="G35" s="70">
        <f>SUM(G29:G34)</f>
        <v>106140</v>
      </c>
      <c r="I35" s="70">
        <f>SUM(I29:I34)</f>
        <v>106140</v>
      </c>
    </row>
    <row r="36" spans="1:12">
      <c r="A36" s="53">
        <v>27</v>
      </c>
      <c r="C36" s="142"/>
    </row>
    <row r="37" spans="1:12" ht="15">
      <c r="A37" s="53">
        <v>28</v>
      </c>
      <c r="B37" s="69" t="s">
        <v>106</v>
      </c>
      <c r="C37" s="77"/>
      <c r="D37" s="59"/>
      <c r="E37" s="59"/>
      <c r="F37" s="58"/>
      <c r="G37" s="59"/>
      <c r="H37" s="53"/>
      <c r="I37" s="59"/>
    </row>
    <row r="38" spans="1:12">
      <c r="A38" s="53">
        <v>29</v>
      </c>
      <c r="B38" s="53" t="s">
        <v>105</v>
      </c>
      <c r="C38" s="77">
        <v>29763</v>
      </c>
      <c r="D38" s="59"/>
      <c r="E38" s="429">
        <v>3320769</v>
      </c>
      <c r="F38" s="58"/>
      <c r="G38" s="59"/>
      <c r="H38" s="53"/>
      <c r="I38" s="59"/>
    </row>
    <row r="39" spans="1:12">
      <c r="A39" s="53">
        <v>30</v>
      </c>
      <c r="B39" s="53" t="s">
        <v>102</v>
      </c>
      <c r="C39" s="77"/>
      <c r="D39" s="64" t="s">
        <v>104</v>
      </c>
      <c r="E39" s="59"/>
      <c r="F39" s="477">
        <v>0.41899999999999998</v>
      </c>
      <c r="G39" s="59">
        <f>ROUND($E$38*$F39,0)</f>
        <v>1391402</v>
      </c>
      <c r="H39" s="53"/>
      <c r="I39" s="59">
        <f>ROUND($E$38*$F39,0)</f>
        <v>1391402</v>
      </c>
    </row>
    <row r="40" spans="1:12">
      <c r="A40" s="53">
        <v>31</v>
      </c>
      <c r="B40" s="53"/>
      <c r="C40" s="77"/>
      <c r="D40" s="59"/>
      <c r="E40" s="59"/>
      <c r="F40" s="58"/>
      <c r="G40" s="59"/>
      <c r="H40" s="53"/>
      <c r="I40" s="59"/>
    </row>
    <row r="41" spans="1:12">
      <c r="A41" s="53">
        <v>32</v>
      </c>
      <c r="B41" s="53" t="s">
        <v>103</v>
      </c>
      <c r="C41" s="129">
        <v>31097</v>
      </c>
      <c r="D41" s="59"/>
      <c r="E41" s="429">
        <v>1825000</v>
      </c>
      <c r="F41" s="58"/>
      <c r="G41" s="59"/>
      <c r="H41" s="53"/>
      <c r="I41" s="59"/>
    </row>
    <row r="42" spans="1:12">
      <c r="A42" s="53">
        <v>33</v>
      </c>
      <c r="B42" s="53" t="s">
        <v>102</v>
      </c>
      <c r="C42" s="77"/>
      <c r="D42" s="64" t="s">
        <v>100</v>
      </c>
      <c r="E42" s="59"/>
      <c r="F42" s="477">
        <v>0.36699999999999999</v>
      </c>
      <c r="G42" s="59">
        <f>ROUND($E$41*$F42,0)</f>
        <v>669775</v>
      </c>
      <c r="H42" s="53"/>
      <c r="I42" s="59">
        <f>ROUND($E$41*$F42,0)</f>
        <v>669775</v>
      </c>
      <c r="L42" s="63"/>
    </row>
    <row r="43" spans="1:12">
      <c r="A43" s="53">
        <v>34</v>
      </c>
      <c r="B43" s="53"/>
      <c r="C43" s="77"/>
      <c r="D43" s="59"/>
      <c r="E43" s="59"/>
      <c r="F43" s="58"/>
      <c r="G43" s="59"/>
      <c r="H43" s="53"/>
      <c r="I43" s="59"/>
    </row>
    <row r="44" spans="1:12" hidden="1">
      <c r="A44" s="53">
        <v>35</v>
      </c>
      <c r="B44" s="53" t="s">
        <v>103</v>
      </c>
      <c r="C44" s="129"/>
      <c r="D44" s="59"/>
      <c r="E44" s="429"/>
      <c r="F44" s="58"/>
      <c r="G44" s="59"/>
      <c r="H44" s="53"/>
      <c r="I44" s="59"/>
      <c r="J44" s="53"/>
    </row>
    <row r="45" spans="1:12" hidden="1">
      <c r="A45" s="53">
        <v>36</v>
      </c>
      <c r="B45" s="53" t="s">
        <v>102</v>
      </c>
      <c r="C45" s="476" t="s">
        <v>101</v>
      </c>
      <c r="D45" s="64" t="s">
        <v>100</v>
      </c>
      <c r="E45" s="59"/>
      <c r="F45" s="477"/>
      <c r="G45" s="59">
        <f>ROUND($E$44*$F45,0)</f>
        <v>0</v>
      </c>
      <c r="H45" s="53"/>
      <c r="I45" s="59">
        <f>ROUND($E$44*$F45,0)</f>
        <v>0</v>
      </c>
      <c r="J45" s="53"/>
      <c r="L45" s="63"/>
    </row>
    <row r="46" spans="1:12" hidden="1">
      <c r="A46" s="53">
        <v>37</v>
      </c>
      <c r="B46" s="53"/>
      <c r="C46" s="77"/>
      <c r="D46" s="53"/>
      <c r="E46" s="53"/>
      <c r="F46" s="58"/>
      <c r="G46" s="53"/>
      <c r="H46" s="53"/>
      <c r="I46" s="53"/>
    </row>
    <row r="47" spans="1:12">
      <c r="A47" s="53">
        <v>38</v>
      </c>
      <c r="B47" s="53" t="s">
        <v>99</v>
      </c>
      <c r="C47" s="77"/>
      <c r="D47" s="59"/>
      <c r="E47" s="60">
        <f>SUM(E38:E46)</f>
        <v>5145769</v>
      </c>
      <c r="F47" s="58"/>
      <c r="G47" s="60">
        <f>SUM(G38:G46)</f>
        <v>2061177</v>
      </c>
      <c r="H47" s="53"/>
      <c r="I47" s="60">
        <f>SUM(I38:I46)</f>
        <v>2061177</v>
      </c>
    </row>
    <row r="48" spans="1:12">
      <c r="A48" s="53">
        <v>39</v>
      </c>
      <c r="B48" s="53"/>
      <c r="C48" s="77"/>
      <c r="D48" s="59"/>
      <c r="E48" s="73"/>
      <c r="F48" s="58"/>
      <c r="G48" s="73"/>
      <c r="H48" s="53"/>
      <c r="I48" s="73"/>
    </row>
    <row r="49" spans="1:12" ht="15">
      <c r="A49" s="53">
        <v>40</v>
      </c>
      <c r="B49" s="69" t="s">
        <v>516</v>
      </c>
      <c r="C49" s="77"/>
      <c r="D49" s="59"/>
      <c r="E49" s="59"/>
      <c r="F49" s="58"/>
      <c r="G49" s="59"/>
      <c r="H49" s="53"/>
      <c r="I49" s="59"/>
    </row>
    <row r="50" spans="1:12">
      <c r="A50" s="53">
        <v>41</v>
      </c>
      <c r="B50" s="53" t="s">
        <v>103</v>
      </c>
      <c r="C50" s="129">
        <v>39787</v>
      </c>
      <c r="D50" s="59"/>
      <c r="E50" s="429">
        <v>2309720</v>
      </c>
      <c r="F50" s="58"/>
      <c r="G50" s="59"/>
      <c r="H50" s="53"/>
      <c r="I50" s="59"/>
    </row>
    <row r="51" spans="1:12">
      <c r="A51" s="53">
        <v>42</v>
      </c>
      <c r="B51" s="53" t="s">
        <v>102</v>
      </c>
      <c r="C51" s="476" t="s">
        <v>101</v>
      </c>
      <c r="D51" s="64" t="s">
        <v>100</v>
      </c>
      <c r="E51" s="59"/>
      <c r="F51" s="477">
        <v>0.27800000000000002</v>
      </c>
      <c r="G51" s="59">
        <f>ROUND($E$50*$F51,0)</f>
        <v>642102</v>
      </c>
      <c r="H51" s="53"/>
      <c r="I51" s="59">
        <f>ROUND($E$50*$F51,0)</f>
        <v>642102</v>
      </c>
    </row>
    <row r="52" spans="1:12">
      <c r="A52" s="53">
        <v>43</v>
      </c>
      <c r="B52" s="53"/>
      <c r="C52" s="77"/>
      <c r="D52" s="53"/>
      <c r="E52" s="53"/>
      <c r="F52" s="58"/>
      <c r="G52" s="53"/>
      <c r="H52" s="53"/>
      <c r="I52" s="53"/>
    </row>
    <row r="53" spans="1:12">
      <c r="A53" s="53">
        <v>44</v>
      </c>
      <c r="B53" s="53" t="s">
        <v>517</v>
      </c>
      <c r="C53" s="53"/>
      <c r="D53" s="59"/>
      <c r="E53" s="60">
        <f>SUM(E50:E52)</f>
        <v>2309720</v>
      </c>
      <c r="F53" s="58"/>
      <c r="G53" s="60">
        <f>SUM(G50:G52)</f>
        <v>642102</v>
      </c>
      <c r="H53" s="53"/>
      <c r="I53" s="60">
        <f>SUM(I50:I52)</f>
        <v>642102</v>
      </c>
    </row>
    <row r="54" spans="1:12">
      <c r="A54" s="53">
        <v>45</v>
      </c>
      <c r="B54" s="53"/>
      <c r="C54" s="77"/>
      <c r="D54" s="59"/>
      <c r="E54" s="73"/>
      <c r="F54" s="58"/>
      <c r="G54" s="73"/>
      <c r="H54" s="53"/>
      <c r="I54" s="73"/>
    </row>
    <row r="55" spans="1:12" ht="15">
      <c r="A55" s="53">
        <v>46</v>
      </c>
      <c r="B55" s="69" t="s">
        <v>536</v>
      </c>
      <c r="C55" s="77"/>
      <c r="D55" s="59"/>
      <c r="E55" s="59"/>
      <c r="F55" s="58"/>
      <c r="G55" s="59"/>
      <c r="H55" s="53"/>
      <c r="I55" s="59"/>
    </row>
    <row r="56" spans="1:12">
      <c r="A56" s="53">
        <v>47</v>
      </c>
      <c r="B56" s="53" t="s">
        <v>103</v>
      </c>
      <c r="C56" s="129">
        <v>36773</v>
      </c>
      <c r="D56" s="59"/>
      <c r="E56" s="429">
        <v>1825000</v>
      </c>
      <c r="F56" s="58"/>
      <c r="G56" s="59"/>
      <c r="H56" s="53"/>
      <c r="I56" s="59"/>
    </row>
    <row r="57" spans="1:12">
      <c r="A57" s="53">
        <v>48</v>
      </c>
      <c r="B57" s="53" t="s">
        <v>102</v>
      </c>
      <c r="C57" s="476" t="s">
        <v>101</v>
      </c>
      <c r="D57" s="64" t="s">
        <v>100</v>
      </c>
      <c r="E57" s="59"/>
      <c r="F57" s="477">
        <v>0.14929999999999999</v>
      </c>
      <c r="G57" s="59">
        <f>ROUND($E$56*$F57,0)</f>
        <v>272473</v>
      </c>
      <c r="H57" s="53"/>
      <c r="I57" s="59">
        <f>ROUND($E$56*$F57,0)</f>
        <v>272473</v>
      </c>
      <c r="L57" s="63"/>
    </row>
    <row r="58" spans="1:12">
      <c r="A58" s="53">
        <v>49</v>
      </c>
      <c r="B58" s="53"/>
      <c r="C58" s="77"/>
      <c r="D58" s="53"/>
      <c r="E58" s="53"/>
      <c r="F58" s="58"/>
      <c r="G58" s="53"/>
      <c r="H58" s="53"/>
      <c r="I58" s="53"/>
      <c r="L58" s="514"/>
    </row>
    <row r="59" spans="1:12">
      <c r="A59" s="53">
        <v>50</v>
      </c>
      <c r="B59" s="53" t="s">
        <v>537</v>
      </c>
      <c r="C59" s="53"/>
      <c r="D59" s="59"/>
      <c r="E59" s="60">
        <f>SUM(E56:E58)</f>
        <v>1825000</v>
      </c>
      <c r="F59" s="58"/>
      <c r="G59" s="60">
        <f>SUM(G56:G58)</f>
        <v>272473</v>
      </c>
      <c r="H59" s="53"/>
      <c r="I59" s="60">
        <f>SUM(I56:I58)</f>
        <v>272473</v>
      </c>
    </row>
    <row r="60" spans="1:12">
      <c r="A60" s="53">
        <v>51</v>
      </c>
    </row>
    <row r="61" spans="1:12">
      <c r="A61" s="53">
        <v>52</v>
      </c>
      <c r="B61" s="51" t="s">
        <v>98</v>
      </c>
      <c r="E61" s="55">
        <f>E14</f>
        <v>12175247</v>
      </c>
      <c r="F61" s="55"/>
      <c r="G61" s="55">
        <f>G14</f>
        <v>3759716</v>
      </c>
      <c r="H61" s="55"/>
      <c r="I61" s="55">
        <f>I14</f>
        <v>3759716</v>
      </c>
    </row>
    <row r="62" spans="1:12">
      <c r="A62" s="53">
        <v>53</v>
      </c>
      <c r="B62" s="51" t="s">
        <v>97</v>
      </c>
      <c r="E62" s="55">
        <f>E26</f>
        <v>37430188</v>
      </c>
      <c r="F62" s="55"/>
      <c r="G62" s="55">
        <f>G26</f>
        <v>12677297</v>
      </c>
      <c r="H62" s="55"/>
      <c r="I62" s="55">
        <f>I26</f>
        <v>12677297</v>
      </c>
    </row>
    <row r="63" spans="1:12">
      <c r="A63" s="53">
        <v>54</v>
      </c>
      <c r="B63" s="51" t="s">
        <v>96</v>
      </c>
      <c r="E63" s="55">
        <f>E35</f>
        <v>323400</v>
      </c>
      <c r="F63" s="55"/>
      <c r="G63" s="55">
        <f>G35</f>
        <v>106140</v>
      </c>
      <c r="H63" s="55"/>
      <c r="I63" s="55">
        <f>I35</f>
        <v>106140</v>
      </c>
    </row>
    <row r="64" spans="1:12">
      <c r="A64" s="53">
        <v>55</v>
      </c>
      <c r="B64" s="51" t="s">
        <v>99</v>
      </c>
      <c r="E64" s="55">
        <f>E47</f>
        <v>5145769</v>
      </c>
      <c r="F64" s="55"/>
      <c r="G64" s="55">
        <f>G47</f>
        <v>2061177</v>
      </c>
      <c r="H64" s="55"/>
      <c r="I64" s="55">
        <f>I47</f>
        <v>2061177</v>
      </c>
    </row>
    <row r="65" spans="1:9">
      <c r="A65" s="53">
        <v>56</v>
      </c>
      <c r="B65" s="51" t="s">
        <v>517</v>
      </c>
      <c r="E65" s="55">
        <f>E53</f>
        <v>2309720</v>
      </c>
      <c r="F65" s="55"/>
      <c r="G65" s="55">
        <f>G53</f>
        <v>642102</v>
      </c>
      <c r="H65" s="55"/>
      <c r="I65" s="55">
        <f>I53</f>
        <v>642102</v>
      </c>
    </row>
    <row r="66" spans="1:9">
      <c r="A66" s="53">
        <v>57</v>
      </c>
      <c r="B66" s="51" t="s">
        <v>537</v>
      </c>
      <c r="E66" s="55">
        <f>E59</f>
        <v>1825000</v>
      </c>
      <c r="F66" s="55"/>
      <c r="G66" s="55">
        <f>G59</f>
        <v>272473</v>
      </c>
      <c r="H66" s="55"/>
      <c r="I66" s="55">
        <f>I59</f>
        <v>272473</v>
      </c>
    </row>
    <row r="67" spans="1:9">
      <c r="A67" s="53">
        <v>58</v>
      </c>
      <c r="B67" s="53"/>
      <c r="C67" s="53"/>
      <c r="E67" s="62"/>
      <c r="F67" s="52"/>
    </row>
    <row r="68" spans="1:9">
      <c r="A68" s="53">
        <v>59</v>
      </c>
      <c r="B68" s="53" t="s">
        <v>95</v>
      </c>
      <c r="C68" s="53"/>
      <c r="D68" s="59"/>
      <c r="E68" s="60">
        <f>SUM(E61:E66)</f>
        <v>59209324</v>
      </c>
      <c r="F68" s="58"/>
      <c r="G68" s="60">
        <f>SUM(G61:G66)</f>
        <v>19518905</v>
      </c>
      <c r="H68" s="61"/>
      <c r="I68" s="60">
        <f>SUM(I61:J66)</f>
        <v>19518905</v>
      </c>
    </row>
    <row r="69" spans="1:9">
      <c r="A69" s="53">
        <v>60</v>
      </c>
      <c r="B69" s="53"/>
      <c r="C69" s="53"/>
      <c r="D69" s="59"/>
      <c r="E69" s="59"/>
      <c r="F69" s="58"/>
      <c r="G69" s="59"/>
      <c r="H69" s="53"/>
      <c r="I69" s="59"/>
    </row>
    <row r="70" spans="1:9">
      <c r="A70" s="53">
        <v>61</v>
      </c>
      <c r="B70" s="53"/>
      <c r="C70" s="53"/>
      <c r="D70" s="53"/>
      <c r="E70" s="53"/>
      <c r="F70" s="58"/>
      <c r="G70" s="53"/>
      <c r="H70" s="53"/>
      <c r="I70" s="53"/>
    </row>
    <row r="71" spans="1:9" ht="15" thickBot="1">
      <c r="A71" s="53">
        <v>62</v>
      </c>
      <c r="B71" s="53" t="s">
        <v>94</v>
      </c>
      <c r="C71" s="53"/>
      <c r="D71" s="53"/>
      <c r="E71" s="59"/>
      <c r="F71" s="58"/>
      <c r="G71" s="56">
        <f>SUM(G68:G70)</f>
        <v>19518905</v>
      </c>
      <c r="H71" s="57"/>
      <c r="I71" s="56">
        <f>SUM(I68:I70)</f>
        <v>19518905</v>
      </c>
    </row>
    <row r="72" spans="1:9" ht="15" thickTop="1">
      <c r="A72" s="53"/>
      <c r="F72" s="52"/>
    </row>
    <row r="73" spans="1:9">
      <c r="A73" s="53"/>
      <c r="F73" s="52"/>
      <c r="G73" s="55"/>
    </row>
    <row r="74" spans="1:9">
      <c r="A74" s="53"/>
      <c r="F74" s="52"/>
    </row>
    <row r="75" spans="1:9">
      <c r="A75" s="53"/>
      <c r="F75" s="52"/>
    </row>
    <row r="76" spans="1:9">
      <c r="A76" s="53"/>
      <c r="F76" s="52"/>
      <c r="G76" s="54"/>
    </row>
    <row r="77" spans="1:9">
      <c r="A77" s="53"/>
      <c r="F77" s="52"/>
    </row>
    <row r="78" spans="1:9">
      <c r="A78" s="53"/>
      <c r="F78" s="52"/>
    </row>
  </sheetData>
  <printOptions horizontalCentered="1"/>
  <pageMargins left="0.5" right="0.5" top="0.75" bottom="0.25" header="0.5" footer="0.5"/>
  <pageSetup scale="76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rgb="FF92D050"/>
  </sheetPr>
  <dimension ref="A1:Q118"/>
  <sheetViews>
    <sheetView view="pageBreakPreview" zoomScaleNormal="80" zoomScaleSheetLayoutView="100" workbookViewId="0">
      <pane xSplit="3" ySplit="9" topLeftCell="D10" activePane="bottomRight" state="frozen"/>
      <selection activeCell="A82" sqref="A82"/>
      <selection pane="topRight" activeCell="A82" sqref="A82"/>
      <selection pane="bottomLeft" activeCell="A82" sqref="A82"/>
      <selection pane="bottomRight" activeCell="D13" sqref="D13"/>
    </sheetView>
  </sheetViews>
  <sheetFormatPr defaultColWidth="9.85546875" defaultRowHeight="14.25"/>
  <cols>
    <col min="1" max="1" width="4.85546875" style="51" customWidth="1"/>
    <col min="2" max="2" width="17.140625" style="51" customWidth="1"/>
    <col min="3" max="3" width="23.42578125" style="51" customWidth="1"/>
    <col min="4" max="4" width="9.85546875" style="51" customWidth="1"/>
    <col min="5" max="5" width="13" style="51" bestFit="1" customWidth="1"/>
    <col min="6" max="6" width="10.85546875" style="51" customWidth="1"/>
    <col min="7" max="7" width="11.7109375" style="51" bestFit="1" customWidth="1"/>
    <col min="8" max="8" width="1.85546875" style="51" customWidth="1"/>
    <col min="9" max="9" width="13.5703125" style="51" customWidth="1"/>
    <col min="10" max="10" width="1.85546875" style="51" customWidth="1"/>
    <col min="11" max="11" width="11.28515625" style="51" customWidth="1"/>
    <col min="12" max="13" width="9.85546875" style="51"/>
    <col min="14" max="14" width="12.7109375" style="51" bestFit="1" customWidth="1"/>
    <col min="15" max="16384" width="9.85546875" style="51"/>
  </cols>
  <sheetData>
    <row r="1" spans="1:17" ht="15">
      <c r="A1" s="85" t="s">
        <v>32</v>
      </c>
      <c r="B1" s="68"/>
      <c r="C1" s="68"/>
      <c r="D1" s="68"/>
      <c r="E1" s="68"/>
      <c r="F1" s="68"/>
      <c r="G1" s="68"/>
      <c r="H1" s="68"/>
      <c r="I1" s="53" t="s">
        <v>125</v>
      </c>
      <c r="J1" s="53"/>
    </row>
    <row r="2" spans="1:17">
      <c r="A2" s="68" t="str">
        <f>B.1!A2</f>
        <v>Expected Gas Cost (EGC) Calculation</v>
      </c>
      <c r="B2" s="68"/>
      <c r="C2" s="68"/>
      <c r="D2" s="68"/>
      <c r="E2" s="68"/>
      <c r="F2" s="68"/>
      <c r="G2" s="68"/>
      <c r="H2" s="68"/>
      <c r="I2" s="53" t="s">
        <v>141</v>
      </c>
      <c r="J2" s="53"/>
    </row>
    <row r="3" spans="1:17">
      <c r="A3" s="84" t="s">
        <v>140</v>
      </c>
      <c r="B3" s="68"/>
      <c r="C3" s="68"/>
      <c r="D3" s="68"/>
      <c r="E3" s="68"/>
      <c r="F3" s="68"/>
      <c r="G3" s="68"/>
      <c r="H3" s="68"/>
      <c r="I3" s="68"/>
      <c r="J3" s="53"/>
    </row>
    <row r="4" spans="1:17">
      <c r="A4" s="53"/>
      <c r="B4" s="53"/>
      <c r="C4" s="53"/>
      <c r="D4" s="53"/>
      <c r="E4" s="53"/>
      <c r="F4" s="83"/>
      <c r="G4" s="53"/>
      <c r="H4" s="53"/>
      <c r="I4" s="53"/>
      <c r="J4" s="53"/>
    </row>
    <row r="5" spans="1:17" ht="15">
      <c r="A5" s="78"/>
      <c r="B5" s="53"/>
      <c r="C5" s="53"/>
      <c r="D5" s="77" t="s">
        <v>27</v>
      </c>
      <c r="E5" s="77" t="s">
        <v>26</v>
      </c>
      <c r="F5" s="77" t="s">
        <v>25</v>
      </c>
      <c r="G5" s="77" t="s">
        <v>121</v>
      </c>
      <c r="H5" s="53"/>
      <c r="I5" s="77" t="s">
        <v>120</v>
      </c>
      <c r="J5" s="53"/>
    </row>
    <row r="6" spans="1:17" ht="15">
      <c r="A6" s="78"/>
      <c r="B6" s="78"/>
      <c r="C6" s="78"/>
      <c r="D6" s="78"/>
      <c r="E6" s="78"/>
      <c r="F6" s="78"/>
      <c r="G6" s="82" t="s">
        <v>119</v>
      </c>
      <c r="H6" s="82"/>
      <c r="I6" s="82"/>
      <c r="J6" s="82"/>
    </row>
    <row r="7" spans="1:17" ht="15">
      <c r="A7" s="81" t="s">
        <v>24</v>
      </c>
      <c r="B7" s="78"/>
      <c r="C7" s="78"/>
      <c r="D7" s="81" t="s">
        <v>0</v>
      </c>
      <c r="E7" s="81" t="s">
        <v>118</v>
      </c>
      <c r="F7" s="78"/>
      <c r="G7" s="78"/>
      <c r="H7" s="78"/>
      <c r="I7" s="78"/>
      <c r="J7" s="78"/>
    </row>
    <row r="8" spans="1:17" ht="15">
      <c r="A8" s="80" t="s">
        <v>23</v>
      </c>
      <c r="B8" s="79" t="s">
        <v>22</v>
      </c>
      <c r="C8" s="79"/>
      <c r="D8" s="80" t="s">
        <v>117</v>
      </c>
      <c r="E8" s="80" t="s">
        <v>116</v>
      </c>
      <c r="F8" s="80" t="s">
        <v>115</v>
      </c>
      <c r="G8" s="80" t="s">
        <v>114</v>
      </c>
      <c r="H8" s="79"/>
      <c r="I8" s="80" t="s">
        <v>13</v>
      </c>
      <c r="J8" s="79"/>
    </row>
    <row r="9" spans="1:17" ht="15">
      <c r="A9" s="53"/>
      <c r="B9" s="78"/>
      <c r="C9" s="53"/>
      <c r="D9" s="53"/>
      <c r="E9" s="77" t="s">
        <v>113</v>
      </c>
      <c r="F9" s="77" t="s">
        <v>112</v>
      </c>
      <c r="G9" s="77" t="s">
        <v>111</v>
      </c>
      <c r="H9" s="53"/>
      <c r="I9" s="77" t="s">
        <v>111</v>
      </c>
      <c r="J9" s="53"/>
    </row>
    <row r="10" spans="1:17" ht="15">
      <c r="A10" s="53"/>
      <c r="B10" s="78"/>
      <c r="C10" s="53"/>
      <c r="D10" s="53"/>
      <c r="E10" s="53"/>
      <c r="F10" s="53"/>
      <c r="G10" s="53"/>
      <c r="H10" s="53"/>
      <c r="I10" s="53"/>
      <c r="J10" s="53"/>
    </row>
    <row r="11" spans="1:17" ht="15">
      <c r="A11" s="53">
        <v>1</v>
      </c>
      <c r="B11" s="69" t="s">
        <v>139</v>
      </c>
      <c r="C11" s="53"/>
      <c r="D11" s="59"/>
      <c r="E11" s="59"/>
      <c r="F11" s="75"/>
      <c r="G11" s="59"/>
      <c r="H11" s="53"/>
      <c r="I11" s="59"/>
      <c r="J11" s="53"/>
    </row>
    <row r="12" spans="1:17">
      <c r="A12" s="53">
        <v>2</v>
      </c>
      <c r="B12" s="53" t="s">
        <v>136</v>
      </c>
      <c r="C12" s="68">
        <v>2546</v>
      </c>
      <c r="D12" s="53"/>
      <c r="E12" s="429">
        <v>145000</v>
      </c>
      <c r="F12" s="430"/>
      <c r="G12" s="59"/>
      <c r="H12" s="53"/>
      <c r="I12" s="59"/>
      <c r="J12" s="53"/>
    </row>
    <row r="13" spans="1:17">
      <c r="A13" s="53">
        <v>3</v>
      </c>
      <c r="B13" s="53" t="s">
        <v>102</v>
      </c>
      <c r="C13" s="68"/>
      <c r="D13" s="87" t="s">
        <v>135</v>
      </c>
      <c r="E13" s="429"/>
      <c r="F13" s="430">
        <v>13.653</v>
      </c>
      <c r="G13" s="59">
        <f>ROUND($E$12*$F$13,0)</f>
        <v>1979685</v>
      </c>
      <c r="H13" s="53"/>
      <c r="I13" s="59">
        <f>ROUND($E$12*$F$13,0)</f>
        <v>1979685</v>
      </c>
      <c r="J13" s="53"/>
    </row>
    <row r="14" spans="1:17">
      <c r="A14" s="53">
        <v>4</v>
      </c>
      <c r="B14" s="53"/>
      <c r="C14" s="68"/>
      <c r="D14" s="53"/>
      <c r="E14" s="429"/>
      <c r="F14" s="430"/>
      <c r="G14" s="59"/>
      <c r="H14" s="53"/>
      <c r="I14" s="59"/>
      <c r="J14" s="53"/>
    </row>
    <row r="15" spans="1:17">
      <c r="A15" s="53">
        <v>5</v>
      </c>
      <c r="B15" s="53" t="s">
        <v>515</v>
      </c>
      <c r="C15" s="68">
        <v>95033</v>
      </c>
      <c r="D15" s="59"/>
      <c r="E15" s="429">
        <v>144000</v>
      </c>
      <c r="F15" s="430"/>
      <c r="G15" s="59"/>
      <c r="H15" s="53"/>
      <c r="I15" s="59"/>
      <c r="J15" s="53"/>
      <c r="Q15" s="588"/>
    </row>
    <row r="16" spans="1:17">
      <c r="A16" s="53">
        <v>6</v>
      </c>
      <c r="B16" s="53" t="s">
        <v>102</v>
      </c>
      <c r="C16" s="68"/>
      <c r="D16" s="87">
        <v>14</v>
      </c>
      <c r="E16" s="429"/>
      <c r="F16" s="430">
        <v>13.653</v>
      </c>
      <c r="G16" s="59">
        <f>ROUND($E$15*$F$16,0)</f>
        <v>1966032</v>
      </c>
      <c r="H16" s="53"/>
      <c r="I16" s="59">
        <f>ROUND($E$15*$F$16,0)</f>
        <v>1966032</v>
      </c>
      <c r="J16" s="53"/>
      <c r="Q16" s="588"/>
    </row>
    <row r="17" spans="1:17">
      <c r="A17" s="53">
        <v>7</v>
      </c>
      <c r="B17" s="53"/>
      <c r="C17" s="68"/>
      <c r="D17" s="87"/>
      <c r="E17" s="429"/>
      <c r="F17" s="430"/>
      <c r="G17" s="59"/>
      <c r="H17" s="53"/>
      <c r="I17" s="59"/>
      <c r="J17" s="53"/>
      <c r="Q17" s="588"/>
    </row>
    <row r="18" spans="1:17">
      <c r="A18" s="53">
        <v>8</v>
      </c>
      <c r="B18" s="53" t="s">
        <v>138</v>
      </c>
      <c r="C18" s="53"/>
      <c r="D18" s="59"/>
      <c r="E18" s="60">
        <f>SUM(E12:E17)</f>
        <v>289000</v>
      </c>
      <c r="F18" s="58"/>
      <c r="G18" s="60">
        <f>SUM(G12:G17)</f>
        <v>3945717</v>
      </c>
      <c r="H18" s="53"/>
      <c r="I18" s="60">
        <f>SUM(I12:I17)</f>
        <v>3945717</v>
      </c>
      <c r="J18" s="53"/>
      <c r="Q18" s="588"/>
    </row>
    <row r="19" spans="1:17">
      <c r="A19" s="53">
        <v>9</v>
      </c>
      <c r="B19" s="53"/>
      <c r="C19" s="53"/>
      <c r="D19" s="59"/>
      <c r="E19" s="73"/>
      <c r="F19" s="58"/>
      <c r="G19" s="73"/>
      <c r="H19" s="53"/>
      <c r="I19" s="73"/>
      <c r="J19" s="53"/>
      <c r="Q19" s="588"/>
    </row>
    <row r="20" spans="1:17" ht="15">
      <c r="A20" s="53">
        <v>10</v>
      </c>
      <c r="B20" s="69" t="s">
        <v>137</v>
      </c>
      <c r="C20" s="53"/>
      <c r="D20" s="59"/>
      <c r="E20" s="73"/>
      <c r="F20" s="58"/>
      <c r="G20" s="73"/>
      <c r="H20" s="53"/>
      <c r="I20" s="73"/>
      <c r="J20" s="53"/>
      <c r="Q20" s="588"/>
    </row>
    <row r="21" spans="1:17">
      <c r="A21" s="53">
        <v>11</v>
      </c>
      <c r="B21" s="53" t="s">
        <v>515</v>
      </c>
      <c r="C21" s="68">
        <v>300264</v>
      </c>
      <c r="D21" s="59"/>
      <c r="E21" s="429">
        <v>30000</v>
      </c>
      <c r="F21" s="430"/>
      <c r="G21" s="59"/>
      <c r="H21" s="53"/>
      <c r="I21" s="59"/>
      <c r="J21" s="53"/>
      <c r="Q21" s="588"/>
    </row>
    <row r="22" spans="1:17">
      <c r="A22" s="53">
        <v>12</v>
      </c>
      <c r="B22" s="53" t="s">
        <v>102</v>
      </c>
      <c r="C22" s="68"/>
      <c r="D22" s="87">
        <v>14</v>
      </c>
      <c r="E22" s="429"/>
      <c r="F22" s="430">
        <v>9.2715999999999994</v>
      </c>
      <c r="G22" s="59">
        <f>ROUND($E$21*$F$22,0)</f>
        <v>278148</v>
      </c>
      <c r="H22" s="53"/>
      <c r="I22" s="59">
        <f>ROUND($E$21*$F$22,0)</f>
        <v>278148</v>
      </c>
      <c r="J22" s="53"/>
      <c r="Q22" s="588"/>
    </row>
    <row r="23" spans="1:17">
      <c r="A23" s="53">
        <v>13</v>
      </c>
      <c r="B23" s="53"/>
      <c r="C23" s="53"/>
      <c r="D23" s="59"/>
      <c r="E23" s="73"/>
      <c r="F23" s="58"/>
      <c r="G23" s="73"/>
      <c r="H23" s="53"/>
      <c r="I23" s="73"/>
      <c r="J23" s="53"/>
      <c r="Q23" s="588"/>
    </row>
    <row r="24" spans="1:17">
      <c r="A24" s="53">
        <v>14</v>
      </c>
      <c r="B24" s="53" t="s">
        <v>530</v>
      </c>
      <c r="C24" s="53"/>
      <c r="D24" s="59"/>
      <c r="E24" s="60">
        <f>+SUM(E21:E23)</f>
        <v>30000</v>
      </c>
      <c r="F24" s="58"/>
      <c r="G24" s="60">
        <f>+SUM(G21:G23)</f>
        <v>278148</v>
      </c>
      <c r="H24" s="73"/>
      <c r="I24" s="60">
        <f t="shared" ref="I24" si="0">+SUM(I21:I23)</f>
        <v>278148</v>
      </c>
      <c r="J24" s="53"/>
    </row>
    <row r="25" spans="1:17" ht="15">
      <c r="A25" s="53">
        <v>15</v>
      </c>
      <c r="B25" s="78"/>
      <c r="C25" s="53"/>
      <c r="D25" s="53"/>
      <c r="E25" s="53"/>
      <c r="F25" s="53"/>
      <c r="G25" s="53"/>
      <c r="H25" s="53"/>
      <c r="I25" s="53"/>
      <c r="J25" s="53"/>
    </row>
    <row r="26" spans="1:17" ht="15">
      <c r="A26" s="53">
        <v>16</v>
      </c>
      <c r="B26" s="69" t="s">
        <v>134</v>
      </c>
      <c r="C26" s="53"/>
      <c r="D26" s="53"/>
      <c r="E26" s="53"/>
      <c r="F26" s="53"/>
      <c r="G26" s="53"/>
      <c r="H26" s="53"/>
      <c r="I26" s="53"/>
      <c r="J26" s="53"/>
    </row>
    <row r="27" spans="1:17">
      <c r="A27" s="53">
        <v>17</v>
      </c>
      <c r="B27" s="53" t="s">
        <v>133</v>
      </c>
      <c r="C27" s="53"/>
      <c r="D27" s="53"/>
      <c r="E27" s="53"/>
      <c r="F27" s="53"/>
      <c r="G27" s="53"/>
      <c r="H27" s="53"/>
      <c r="I27" s="53"/>
      <c r="J27" s="53"/>
    </row>
    <row r="28" spans="1:17">
      <c r="A28" s="53">
        <v>18</v>
      </c>
      <c r="B28" s="53" t="s">
        <v>129</v>
      </c>
      <c r="C28" s="65" t="s">
        <v>132</v>
      </c>
      <c r="D28" s="77">
        <v>61</v>
      </c>
      <c r="E28" s="429">
        <v>34968</v>
      </c>
      <c r="F28" s="430">
        <v>1.7824</v>
      </c>
      <c r="G28" s="59">
        <f>ROUND($E$28*$F$28,0)</f>
        <v>62327</v>
      </c>
      <c r="H28" s="53"/>
      <c r="I28" s="59">
        <f>ROUND($E$28*$F$28,0)</f>
        <v>62327</v>
      </c>
      <c r="J28" s="53"/>
    </row>
    <row r="29" spans="1:17">
      <c r="A29" s="53">
        <v>19</v>
      </c>
      <c r="B29" s="53" t="s">
        <v>128</v>
      </c>
      <c r="C29" s="65" t="s">
        <v>131</v>
      </c>
      <c r="D29" s="77">
        <v>61</v>
      </c>
      <c r="E29" s="429">
        <v>4916148</v>
      </c>
      <c r="F29" s="430">
        <v>1.8100000000000002E-2</v>
      </c>
      <c r="G29" s="59">
        <f>ROUND($E$29*$F$29,0)</f>
        <v>88982</v>
      </c>
      <c r="H29" s="53"/>
      <c r="I29" s="59">
        <f>ROUND($E$29*$F$29,0)</f>
        <v>88982</v>
      </c>
      <c r="J29" s="53"/>
    </row>
    <row r="30" spans="1:17">
      <c r="A30" s="53">
        <v>20</v>
      </c>
      <c r="B30" s="53" t="s">
        <v>130</v>
      </c>
      <c r="C30" s="53"/>
      <c r="D30" s="53"/>
      <c r="E30" s="429"/>
      <c r="F30" s="431"/>
      <c r="G30" s="59"/>
      <c r="H30" s="53"/>
      <c r="I30" s="59"/>
      <c r="J30" s="53"/>
    </row>
    <row r="31" spans="1:17">
      <c r="A31" s="53">
        <v>21</v>
      </c>
      <c r="B31" s="53" t="s">
        <v>129</v>
      </c>
      <c r="C31" s="53"/>
      <c r="D31" s="77">
        <v>61</v>
      </c>
      <c r="E31" s="429">
        <v>237408</v>
      </c>
      <c r="F31" s="430">
        <v>1.3093999999999999</v>
      </c>
      <c r="G31" s="59">
        <f>ROUND($E$31*$F$31,0)</f>
        <v>310862</v>
      </c>
      <c r="H31" s="53"/>
      <c r="I31" s="59">
        <f>ROUND($E$31*$F$31,0)</f>
        <v>310862</v>
      </c>
      <c r="J31" s="53"/>
    </row>
    <row r="32" spans="1:17">
      <c r="A32" s="53">
        <v>22</v>
      </c>
      <c r="B32" s="66" t="s">
        <v>128</v>
      </c>
      <c r="C32" s="53"/>
      <c r="D32" s="77">
        <v>61</v>
      </c>
      <c r="E32" s="498">
        <v>10846308</v>
      </c>
      <c r="F32" s="430">
        <v>1.7899999999999999E-2</v>
      </c>
      <c r="G32" s="86">
        <f>ROUND($E$32*$F$32,0)</f>
        <v>194149</v>
      </c>
      <c r="H32" s="53"/>
      <c r="I32" s="86">
        <f>ROUND($E$32*$F$32,0)</f>
        <v>194149</v>
      </c>
      <c r="J32" s="53"/>
    </row>
    <row r="33" spans="1:10">
      <c r="A33" s="53">
        <v>23</v>
      </c>
      <c r="B33" s="53" t="s">
        <v>127</v>
      </c>
      <c r="C33" s="53"/>
      <c r="D33" s="53"/>
      <c r="E33" s="59">
        <f>SUM(E28:E32)</f>
        <v>16034832</v>
      </c>
      <c r="F33" s="53"/>
      <c r="G33" s="59">
        <f>SUM(G28:G32)</f>
        <v>656320</v>
      </c>
      <c r="H33" s="53"/>
      <c r="I33" s="59">
        <f>SUM(I28:I32)</f>
        <v>656320</v>
      </c>
      <c r="J33" s="53"/>
    </row>
    <row r="34" spans="1:10">
      <c r="A34" s="53">
        <v>24</v>
      </c>
      <c r="J34" s="53"/>
    </row>
    <row r="35" spans="1:10" ht="15" thickBot="1">
      <c r="A35" s="53">
        <v>25</v>
      </c>
      <c r="B35" s="53" t="s">
        <v>126</v>
      </c>
      <c r="C35" s="53"/>
      <c r="D35" s="53"/>
      <c r="E35" s="59">
        <f>SUM(E18,E24,E33)</f>
        <v>16353832</v>
      </c>
      <c r="F35" s="53"/>
      <c r="G35" s="56">
        <f>G18+G24+G33</f>
        <v>4880185</v>
      </c>
      <c r="H35" s="53"/>
      <c r="I35" s="56">
        <f>I18+I24+I33</f>
        <v>4880185</v>
      </c>
      <c r="J35" s="53"/>
    </row>
    <row r="36" spans="1:10" ht="15.75" thickTop="1">
      <c r="A36" s="53"/>
      <c r="B36" s="78"/>
      <c r="C36" s="53"/>
      <c r="D36" s="53"/>
      <c r="E36" s="53"/>
      <c r="F36" s="53"/>
      <c r="G36" s="53"/>
      <c r="H36" s="53"/>
      <c r="I36" s="53"/>
      <c r="J36" s="53"/>
    </row>
    <row r="37" spans="1:10" ht="15">
      <c r="A37" s="53"/>
      <c r="B37" s="78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53"/>
      <c r="B38" s="78"/>
      <c r="C38" s="53"/>
      <c r="D38" s="53"/>
      <c r="E38" s="53"/>
      <c r="F38" s="53"/>
      <c r="G38" s="53"/>
      <c r="H38" s="53"/>
      <c r="I38" s="59"/>
      <c r="J38" s="53"/>
    </row>
    <row r="39" spans="1:10" ht="15">
      <c r="A39" s="53"/>
      <c r="B39" s="78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53"/>
      <c r="B40" s="78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53"/>
      <c r="B41" s="78"/>
      <c r="C41" s="53"/>
      <c r="D41" s="53"/>
      <c r="E41" s="53"/>
      <c r="F41" s="53"/>
      <c r="G41" s="53"/>
      <c r="H41" s="53"/>
      <c r="I41" s="53"/>
      <c r="J41" s="53"/>
    </row>
    <row r="42" spans="1:10" ht="15">
      <c r="A42" s="53"/>
      <c r="B42" s="78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53"/>
      <c r="B43" s="78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53"/>
      <c r="B44" s="78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53"/>
      <c r="B45" s="78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53"/>
      <c r="B46" s="78"/>
      <c r="C46" s="53"/>
      <c r="D46" s="53"/>
      <c r="E46" s="53"/>
      <c r="F46" s="53"/>
      <c r="G46" s="53"/>
      <c r="H46" s="53"/>
      <c r="I46" s="53"/>
      <c r="J46" s="53"/>
    </row>
    <row r="47" spans="1:10" ht="15">
      <c r="A47" s="53"/>
      <c r="B47" s="78"/>
      <c r="C47" s="53"/>
      <c r="D47" s="53"/>
      <c r="E47" s="53"/>
      <c r="F47" s="53"/>
      <c r="G47" s="53"/>
      <c r="H47" s="53"/>
      <c r="I47" s="53"/>
      <c r="J47" s="53"/>
    </row>
    <row r="48" spans="1:10" ht="15">
      <c r="A48" s="53"/>
      <c r="B48" s="78"/>
      <c r="C48" s="53"/>
      <c r="D48" s="53"/>
      <c r="E48" s="53"/>
      <c r="F48" s="53"/>
      <c r="G48" s="53"/>
      <c r="H48" s="53"/>
      <c r="I48" s="53"/>
      <c r="J48" s="53"/>
    </row>
    <row r="49" spans="1:10" ht="15">
      <c r="A49" s="53"/>
      <c r="B49" s="78"/>
      <c r="C49" s="53"/>
      <c r="D49" s="53"/>
      <c r="E49" s="53"/>
      <c r="F49" s="53"/>
      <c r="G49" s="53"/>
      <c r="H49" s="53"/>
      <c r="I49" s="53"/>
      <c r="J49" s="53"/>
    </row>
    <row r="50" spans="1:10" ht="15">
      <c r="A50" s="53"/>
      <c r="B50" s="78"/>
      <c r="C50" s="53"/>
      <c r="D50" s="53"/>
      <c r="E50" s="53"/>
      <c r="F50" s="53"/>
      <c r="G50" s="53"/>
      <c r="H50" s="53"/>
      <c r="I50" s="53"/>
      <c r="J50" s="53"/>
    </row>
    <row r="51" spans="1:10" ht="15">
      <c r="A51" s="53"/>
      <c r="B51" s="78"/>
      <c r="C51" s="53"/>
      <c r="D51" s="53"/>
      <c r="E51" s="53"/>
      <c r="F51" s="53"/>
      <c r="G51" s="53"/>
      <c r="H51" s="53"/>
      <c r="I51" s="53"/>
      <c r="J51" s="53"/>
    </row>
    <row r="52" spans="1:10" ht="15">
      <c r="A52" s="53"/>
      <c r="B52" s="78"/>
      <c r="C52" s="53"/>
      <c r="D52" s="53"/>
      <c r="E52" s="53"/>
      <c r="F52" s="53"/>
      <c r="G52" s="53"/>
      <c r="H52" s="53"/>
      <c r="I52" s="53"/>
      <c r="J52" s="53"/>
    </row>
    <row r="53" spans="1:10" ht="15">
      <c r="A53" s="53"/>
      <c r="B53" s="78"/>
      <c r="C53" s="53"/>
      <c r="D53" s="53"/>
      <c r="E53" s="53"/>
      <c r="F53" s="53"/>
      <c r="G53" s="53"/>
      <c r="H53" s="53"/>
      <c r="I53" s="53"/>
      <c r="J53" s="53"/>
    </row>
    <row r="54" spans="1:10" ht="15">
      <c r="A54" s="53"/>
      <c r="B54" s="78"/>
      <c r="C54" s="53"/>
      <c r="D54" s="53"/>
      <c r="E54" s="53"/>
      <c r="F54" s="53"/>
      <c r="G54" s="53"/>
      <c r="H54" s="53"/>
      <c r="I54" s="53"/>
      <c r="J54" s="53"/>
    </row>
    <row r="55" spans="1:10" ht="15">
      <c r="A55" s="53"/>
      <c r="B55" s="78"/>
      <c r="C55" s="53"/>
      <c r="D55" s="53"/>
      <c r="E55" s="53"/>
      <c r="F55" s="53"/>
      <c r="G55" s="53"/>
      <c r="H55" s="53"/>
      <c r="I55" s="53"/>
      <c r="J55" s="53"/>
    </row>
    <row r="56" spans="1:10" ht="15">
      <c r="A56" s="53"/>
      <c r="B56" s="78"/>
      <c r="C56" s="53"/>
      <c r="D56" s="53"/>
      <c r="E56" s="53"/>
      <c r="F56" s="53"/>
      <c r="G56" s="53"/>
      <c r="H56" s="53"/>
      <c r="I56" s="53"/>
      <c r="J56" s="53"/>
    </row>
    <row r="57" spans="1:10" ht="15">
      <c r="A57" s="53"/>
      <c r="B57" s="78"/>
      <c r="C57" s="53"/>
      <c r="D57" s="53"/>
      <c r="E57" s="53"/>
      <c r="F57" s="53"/>
      <c r="G57" s="53"/>
      <c r="H57" s="53"/>
      <c r="I57" s="53"/>
      <c r="J57" s="53"/>
    </row>
    <row r="58" spans="1:10" ht="15">
      <c r="A58" s="53"/>
      <c r="B58" s="78"/>
      <c r="C58" s="53"/>
      <c r="D58" s="53"/>
      <c r="E58" s="53"/>
      <c r="F58" s="53"/>
      <c r="G58" s="53"/>
      <c r="H58" s="53"/>
      <c r="I58" s="53"/>
      <c r="J58" s="53"/>
    </row>
    <row r="59" spans="1:10" ht="15">
      <c r="A59" s="53"/>
      <c r="B59" s="78"/>
      <c r="C59" s="53"/>
      <c r="D59" s="53"/>
      <c r="E59" s="53"/>
      <c r="F59" s="53"/>
      <c r="G59" s="53"/>
      <c r="H59" s="53"/>
      <c r="I59" s="53"/>
      <c r="J59" s="53"/>
    </row>
    <row r="60" spans="1:10" ht="15">
      <c r="A60" s="53"/>
      <c r="B60" s="78"/>
      <c r="C60" s="53"/>
      <c r="D60" s="53"/>
      <c r="E60" s="53"/>
      <c r="F60" s="53"/>
      <c r="G60" s="53"/>
      <c r="H60" s="53"/>
      <c r="I60" s="53"/>
      <c r="J60" s="53"/>
    </row>
    <row r="61" spans="1:10" ht="15">
      <c r="A61" s="53"/>
      <c r="B61" s="78"/>
      <c r="C61" s="53"/>
      <c r="D61" s="53"/>
      <c r="E61" s="53"/>
      <c r="F61" s="53"/>
      <c r="G61" s="53"/>
      <c r="H61" s="53"/>
      <c r="I61" s="53"/>
      <c r="J61" s="53"/>
    </row>
    <row r="62" spans="1:10" ht="15">
      <c r="A62" s="53"/>
      <c r="B62" s="78"/>
      <c r="C62" s="53"/>
      <c r="D62" s="53"/>
      <c r="E62" s="53"/>
      <c r="F62" s="53"/>
      <c r="G62" s="53"/>
      <c r="H62" s="53"/>
      <c r="I62" s="53"/>
      <c r="J62" s="53"/>
    </row>
    <row r="63" spans="1:10" ht="15">
      <c r="A63" s="53"/>
      <c r="B63" s="78"/>
      <c r="C63" s="53"/>
      <c r="D63" s="53"/>
      <c r="E63" s="53"/>
      <c r="F63" s="53"/>
      <c r="G63" s="53"/>
      <c r="H63" s="53"/>
      <c r="I63" s="53"/>
      <c r="J63" s="53"/>
    </row>
    <row r="64" spans="1:10" ht="15">
      <c r="A64" s="53"/>
      <c r="B64" s="78"/>
      <c r="C64" s="53"/>
      <c r="D64" s="53"/>
      <c r="E64" s="53"/>
      <c r="F64" s="53"/>
      <c r="G64" s="53"/>
      <c r="H64" s="53"/>
      <c r="I64" s="53"/>
      <c r="J64" s="53"/>
    </row>
    <row r="65" spans="1:12" ht="15">
      <c r="A65" s="53"/>
      <c r="B65" s="78"/>
      <c r="C65" s="53"/>
      <c r="D65" s="53"/>
      <c r="E65" s="53"/>
      <c r="F65" s="53"/>
      <c r="G65" s="53"/>
      <c r="H65" s="53"/>
      <c r="I65" s="53"/>
      <c r="J65" s="53"/>
    </row>
    <row r="66" spans="1:12" ht="15">
      <c r="A66" s="53"/>
      <c r="B66" s="78"/>
      <c r="C66" s="53"/>
      <c r="D66" s="53"/>
      <c r="E66" s="53"/>
      <c r="F66" s="53"/>
      <c r="G66" s="53"/>
      <c r="H66" s="53"/>
      <c r="I66" s="53"/>
      <c r="J66" s="53"/>
    </row>
    <row r="67" spans="1:12">
      <c r="A67" s="53"/>
    </row>
    <row r="68" spans="1:12">
      <c r="A68" s="53"/>
      <c r="B68" s="53"/>
      <c r="C68" s="53"/>
      <c r="D68" s="53"/>
      <c r="E68" s="53"/>
      <c r="F68" s="53"/>
      <c r="G68" s="53"/>
      <c r="H68" s="53"/>
      <c r="I68" s="53"/>
      <c r="J68" s="53"/>
    </row>
    <row r="69" spans="1:12">
      <c r="A69" s="53"/>
    </row>
    <row r="70" spans="1:12">
      <c r="A70" s="53"/>
    </row>
    <row r="71" spans="1:12">
      <c r="A71" s="53"/>
    </row>
    <row r="72" spans="1:12">
      <c r="A72" s="53"/>
    </row>
    <row r="73" spans="1:12">
      <c r="A73" s="53"/>
    </row>
    <row r="74" spans="1:12">
      <c r="A74" s="53"/>
      <c r="B74" s="53"/>
      <c r="C74" s="53"/>
      <c r="D74" s="53"/>
      <c r="E74" s="53"/>
      <c r="F74" s="53"/>
      <c r="G74" s="53"/>
      <c r="H74" s="53"/>
      <c r="I74" s="53"/>
      <c r="J74" s="53"/>
      <c r="L74" s="53"/>
    </row>
    <row r="76" spans="1:12">
      <c r="A76" s="53"/>
      <c r="L76" s="53"/>
    </row>
    <row r="80" spans="1:12">
      <c r="B80" s="53"/>
      <c r="C80" s="53"/>
      <c r="D80" s="53"/>
      <c r="E80" s="53"/>
      <c r="F80" s="53"/>
      <c r="G80" s="53"/>
      <c r="H80" s="53"/>
      <c r="I80" s="53"/>
      <c r="J80" s="53"/>
    </row>
    <row r="82" spans="1:12">
      <c r="A82" s="53"/>
      <c r="L82" s="53"/>
    </row>
    <row r="86" spans="1:12">
      <c r="B86" s="53"/>
      <c r="C86" s="53"/>
      <c r="D86" s="53"/>
      <c r="E86" s="53"/>
      <c r="F86" s="53"/>
      <c r="G86" s="53"/>
      <c r="H86" s="53"/>
      <c r="I86" s="53"/>
      <c r="J86" s="53"/>
    </row>
    <row r="88" spans="1:12">
      <c r="A88" s="53"/>
      <c r="L88" s="53"/>
    </row>
    <row r="94" spans="1:12">
      <c r="A94" s="53"/>
      <c r="L94" s="53"/>
    </row>
    <row r="110" spans="2:7">
      <c r="B110" s="53"/>
      <c r="C110" s="53"/>
      <c r="D110" s="53"/>
      <c r="E110" s="53"/>
      <c r="F110" s="53"/>
      <c r="G110" s="59"/>
    </row>
    <row r="118" spans="1:1">
      <c r="A118" s="53"/>
    </row>
  </sheetData>
  <printOptions horizontalCentered="1"/>
  <pageMargins left="0" right="0" top="0.75" bottom="0.25" header="0.5" footer="0.5"/>
  <pageSetup scale="95"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tabColor rgb="FF92D050"/>
    <pageSetUpPr fitToPage="1"/>
  </sheetPr>
  <dimension ref="A1:Q57"/>
  <sheetViews>
    <sheetView view="pageBreakPreview" zoomScale="85" zoomScaleNormal="80" zoomScaleSheetLayoutView="85" workbookViewId="0">
      <selection activeCell="G27" sqref="G27"/>
    </sheetView>
  </sheetViews>
  <sheetFormatPr defaultColWidth="9.85546875" defaultRowHeight="14.25"/>
  <cols>
    <col min="1" max="1" width="5.85546875" style="88" customWidth="1"/>
    <col min="2" max="2" width="16.85546875" style="88" customWidth="1"/>
    <col min="3" max="3" width="11.28515625" style="88" customWidth="1"/>
    <col min="4" max="4" width="17.85546875" style="88" bestFit="1" customWidth="1"/>
    <col min="5" max="5" width="8.42578125" style="88" bestFit="1" customWidth="1"/>
    <col min="6" max="6" width="13" style="88" bestFit="1" customWidth="1"/>
    <col min="7" max="7" width="16.140625" style="88" bestFit="1" customWidth="1"/>
    <col min="8" max="8" width="11.28515625" style="88" customWidth="1"/>
    <col min="9" max="9" width="14.140625" style="88" customWidth="1"/>
    <col min="10" max="10" width="10.140625" style="88" bestFit="1" customWidth="1"/>
    <col min="11" max="11" width="10.85546875" style="88" bestFit="1" customWidth="1"/>
    <col min="12" max="12" width="17.140625" style="88" bestFit="1" customWidth="1"/>
    <col min="13" max="13" width="9.85546875" style="88" customWidth="1"/>
    <col min="14" max="16384" width="9.85546875" style="88"/>
  </cols>
  <sheetData>
    <row r="1" spans="1:17" ht="15">
      <c r="A1" s="126" t="s">
        <v>32</v>
      </c>
      <c r="B1" s="124"/>
      <c r="C1" s="124"/>
      <c r="D1" s="124"/>
      <c r="E1" s="68"/>
      <c r="F1" s="68"/>
      <c r="G1" s="68"/>
      <c r="H1" s="68"/>
      <c r="I1" s="104" t="s">
        <v>125</v>
      </c>
    </row>
    <row r="2" spans="1:17">
      <c r="A2" s="124" t="str">
        <f>B.1!A2</f>
        <v>Expected Gas Cost (EGC) Calculation</v>
      </c>
      <c r="B2" s="124"/>
      <c r="C2" s="124"/>
      <c r="D2" s="124"/>
      <c r="E2" s="68"/>
      <c r="F2" s="68"/>
      <c r="G2" s="68"/>
      <c r="H2" s="68"/>
      <c r="I2" s="104" t="s">
        <v>206</v>
      </c>
    </row>
    <row r="3" spans="1:17">
      <c r="A3" s="125" t="s">
        <v>205</v>
      </c>
      <c r="B3" s="124"/>
      <c r="C3" s="124"/>
      <c r="D3" s="124"/>
      <c r="E3" s="68"/>
      <c r="F3" s="68"/>
      <c r="G3" s="68"/>
      <c r="H3" s="68"/>
      <c r="I3" s="104"/>
    </row>
    <row r="4" spans="1:17">
      <c r="A4" s="104"/>
      <c r="B4" s="104"/>
      <c r="C4" s="104"/>
      <c r="D4" s="104"/>
      <c r="E4" s="53"/>
      <c r="F4" s="53"/>
      <c r="G4" s="53"/>
      <c r="H4" s="83"/>
      <c r="I4" s="104"/>
    </row>
    <row r="5" spans="1:17">
      <c r="A5" s="123"/>
      <c r="B5" s="104"/>
      <c r="C5" s="104"/>
      <c r="E5" s="51"/>
      <c r="F5" s="51"/>
      <c r="G5" s="51"/>
      <c r="H5" s="51"/>
    </row>
    <row r="6" spans="1:17" ht="15">
      <c r="A6" s="119"/>
      <c r="B6" s="119"/>
      <c r="C6" s="119"/>
      <c r="D6" s="109" t="s">
        <v>27</v>
      </c>
      <c r="E6" s="77" t="s">
        <v>26</v>
      </c>
      <c r="F6" s="77" t="s">
        <v>25</v>
      </c>
      <c r="G6" s="77" t="s">
        <v>121</v>
      </c>
      <c r="H6" s="77" t="s">
        <v>120</v>
      </c>
      <c r="I6" s="89" t="s">
        <v>204</v>
      </c>
    </row>
    <row r="7" spans="1:17" ht="15">
      <c r="A7" s="122" t="s">
        <v>24</v>
      </c>
      <c r="B7" s="119"/>
      <c r="C7" s="119"/>
      <c r="D7" s="122" t="s">
        <v>0</v>
      </c>
      <c r="E7" s="78"/>
      <c r="F7" s="141"/>
      <c r="G7" s="141"/>
      <c r="H7" s="78"/>
      <c r="I7" s="119"/>
    </row>
    <row r="8" spans="1:17" ht="15">
      <c r="A8" s="120" t="s">
        <v>23</v>
      </c>
      <c r="B8" s="121" t="s">
        <v>22</v>
      </c>
      <c r="C8" s="121"/>
      <c r="D8" s="120" t="s">
        <v>117</v>
      </c>
      <c r="E8" s="79"/>
      <c r="F8" s="82" t="s">
        <v>203</v>
      </c>
      <c r="G8" s="82"/>
      <c r="H8" s="80" t="s">
        <v>115</v>
      </c>
      <c r="I8" s="120" t="s">
        <v>114</v>
      </c>
      <c r="L8" s="407"/>
    </row>
    <row r="9" spans="1:17" ht="15">
      <c r="A9" s="104"/>
      <c r="B9" s="119"/>
      <c r="C9" s="104"/>
      <c r="D9" s="104"/>
      <c r="E9" s="53"/>
      <c r="F9" s="77" t="s">
        <v>4</v>
      </c>
      <c r="G9" s="77" t="s">
        <v>113</v>
      </c>
      <c r="H9" s="77" t="s">
        <v>112</v>
      </c>
      <c r="I9" s="109" t="s">
        <v>111</v>
      </c>
      <c r="L9" s="407"/>
    </row>
    <row r="10" spans="1:17" ht="15">
      <c r="A10" s="104"/>
      <c r="B10" s="118"/>
      <c r="C10" s="104"/>
      <c r="D10" s="53"/>
      <c r="E10" s="53"/>
      <c r="F10" s="53"/>
      <c r="G10" s="117"/>
      <c r="H10" s="53"/>
      <c r="I10" s="53"/>
      <c r="L10" s="407"/>
    </row>
    <row r="11" spans="1:17">
      <c r="A11" s="90" t="s">
        <v>202</v>
      </c>
      <c r="B11" s="113" t="s">
        <v>201</v>
      </c>
      <c r="C11" s="104"/>
      <c r="D11" s="53"/>
      <c r="E11" s="59"/>
      <c r="F11" s="59"/>
      <c r="G11" s="62">
        <v>2271509.35</v>
      </c>
      <c r="H11" s="53"/>
      <c r="I11" s="53"/>
      <c r="K11" s="51"/>
      <c r="L11" s="407"/>
    </row>
    <row r="12" spans="1:17">
      <c r="A12" s="90" t="s">
        <v>37</v>
      </c>
      <c r="B12" s="104" t="s">
        <v>193</v>
      </c>
      <c r="C12" s="104"/>
      <c r="D12" s="53"/>
      <c r="E12" s="53"/>
      <c r="F12" s="53"/>
      <c r="G12" s="512"/>
      <c r="H12" s="58">
        <v>5.2770000000000001</v>
      </c>
      <c r="I12" s="59">
        <f>ROUND($G$11*$H$12,0)</f>
        <v>11986755</v>
      </c>
      <c r="K12" s="51"/>
      <c r="L12" s="407"/>
      <c r="M12" s="111"/>
    </row>
    <row r="13" spans="1:17">
      <c r="A13" s="90" t="s">
        <v>200</v>
      </c>
      <c r="B13" s="104" t="s">
        <v>177</v>
      </c>
      <c r="C13" s="104"/>
      <c r="D13" s="64" t="s">
        <v>104</v>
      </c>
      <c r="E13" s="53"/>
      <c r="F13" s="53"/>
      <c r="G13" s="513"/>
      <c r="H13" s="477">
        <v>4.9000000000000002E-2</v>
      </c>
      <c r="I13" s="59">
        <f>ROUND($G$11*$H$13,0)</f>
        <v>111304</v>
      </c>
      <c r="K13" s="63"/>
      <c r="L13" s="407"/>
    </row>
    <row r="14" spans="1:17">
      <c r="A14" s="90" t="s">
        <v>199</v>
      </c>
      <c r="B14" s="53" t="s">
        <v>175</v>
      </c>
      <c r="C14" s="53"/>
      <c r="D14" s="77" t="s">
        <v>174</v>
      </c>
      <c r="E14" s="529">
        <v>5.4000000000000003E-3</v>
      </c>
      <c r="F14" s="53"/>
      <c r="G14" s="512"/>
      <c r="H14" s="114">
        <f>ROUND(H12/(1-E14)-H12,4)</f>
        <v>2.87E-2</v>
      </c>
      <c r="I14" s="96">
        <f>ROUND($G$11*$H$14,0)</f>
        <v>65192</v>
      </c>
      <c r="K14" s="63"/>
      <c r="L14" s="407"/>
      <c r="M14" s="111"/>
    </row>
    <row r="15" spans="1:17">
      <c r="A15" s="90" t="s">
        <v>198</v>
      </c>
      <c r="B15" s="104"/>
      <c r="C15" s="104"/>
      <c r="D15" s="77"/>
      <c r="E15" s="431"/>
      <c r="F15" s="53"/>
      <c r="G15" s="512"/>
      <c r="H15" s="58">
        <f>SUM(H12:H14)</f>
        <v>5.3547000000000002</v>
      </c>
      <c r="I15" s="59">
        <f>SUM(I12:I14)</f>
        <v>12163251</v>
      </c>
      <c r="K15" s="51"/>
      <c r="L15" s="407"/>
      <c r="Q15" s="585"/>
    </row>
    <row r="16" spans="1:17">
      <c r="A16" s="90" t="s">
        <v>197</v>
      </c>
      <c r="B16" s="104"/>
      <c r="C16" s="104"/>
      <c r="D16" s="77"/>
      <c r="E16" s="431"/>
      <c r="F16" s="53"/>
      <c r="G16" s="512"/>
      <c r="H16" s="58"/>
      <c r="I16" s="59"/>
      <c r="L16" s="407"/>
      <c r="M16" s="111"/>
      <c r="Q16" s="585"/>
    </row>
    <row r="17" spans="1:17">
      <c r="A17" s="90" t="s">
        <v>196</v>
      </c>
      <c r="B17" s="113" t="s">
        <v>195</v>
      </c>
      <c r="C17" s="104"/>
      <c r="D17" s="77"/>
      <c r="E17" s="431"/>
      <c r="F17" s="53"/>
      <c r="G17" s="62">
        <v>1858507.6500000001</v>
      </c>
      <c r="H17" s="58"/>
      <c r="I17" s="59"/>
      <c r="K17" s="111"/>
      <c r="L17" s="407"/>
      <c r="Q17" s="585"/>
    </row>
    <row r="18" spans="1:17">
      <c r="A18" s="90" t="s">
        <v>194</v>
      </c>
      <c r="B18" s="104" t="s">
        <v>193</v>
      </c>
      <c r="C18" s="104"/>
      <c r="D18" s="77"/>
      <c r="E18" s="431"/>
      <c r="F18" s="53"/>
      <c r="G18" s="512"/>
      <c r="H18" s="58">
        <v>5.2770000000000001</v>
      </c>
      <c r="I18" s="59">
        <f>ROUND($G$17*$H$18,0)</f>
        <v>9807345</v>
      </c>
      <c r="L18" s="407"/>
      <c r="Q18" s="585"/>
    </row>
    <row r="19" spans="1:17">
      <c r="A19" s="90" t="s">
        <v>192</v>
      </c>
      <c r="B19" s="104" t="s">
        <v>191</v>
      </c>
      <c r="C19" s="104"/>
      <c r="D19" s="129"/>
      <c r="E19" s="431"/>
      <c r="F19" s="53"/>
      <c r="G19" s="512"/>
      <c r="H19" s="58">
        <f>I45</f>
        <v>4.420000000000001E-2</v>
      </c>
      <c r="I19" s="59">
        <f>ROUND($G$17*$H$19,0)</f>
        <v>82146</v>
      </c>
      <c r="L19" s="407"/>
      <c r="Q19" s="585"/>
    </row>
    <row r="20" spans="1:17" ht="15">
      <c r="A20" s="90" t="s">
        <v>190</v>
      </c>
      <c r="B20" s="104" t="s">
        <v>189</v>
      </c>
      <c r="C20" s="104"/>
      <c r="D20" s="64" t="s">
        <v>100</v>
      </c>
      <c r="E20" s="578"/>
      <c r="F20" s="53"/>
      <c r="G20" s="512"/>
      <c r="H20" s="477">
        <v>1.1999999999999999E-3</v>
      </c>
      <c r="I20" s="59">
        <f>ROUND($G$17*$H$20,0)</f>
        <v>2230</v>
      </c>
      <c r="J20" s="115"/>
      <c r="L20" s="407"/>
      <c r="Q20" s="585"/>
    </row>
    <row r="21" spans="1:17">
      <c r="A21" s="90" t="s">
        <v>188</v>
      </c>
      <c r="B21" s="53" t="s">
        <v>175</v>
      </c>
      <c r="C21" s="53"/>
      <c r="D21" s="77" t="s">
        <v>174</v>
      </c>
      <c r="E21" s="579">
        <f>E14</f>
        <v>5.4000000000000003E-3</v>
      </c>
      <c r="F21" s="53"/>
      <c r="G21" s="512"/>
      <c r="H21" s="114">
        <f>ROUND(H18/(1-E21)-H18,4)</f>
        <v>2.87E-2</v>
      </c>
      <c r="I21" s="96">
        <f>ROUND($G$17*$H$21,0)</f>
        <v>53339</v>
      </c>
      <c r="L21" s="407"/>
      <c r="M21" s="111"/>
      <c r="Q21" s="585"/>
    </row>
    <row r="22" spans="1:17">
      <c r="A22" s="90" t="s">
        <v>187</v>
      </c>
      <c r="B22" s="104"/>
      <c r="C22" s="104"/>
      <c r="D22" s="77"/>
      <c r="E22" s="578"/>
      <c r="F22" s="53"/>
      <c r="G22" s="512"/>
      <c r="H22" s="58">
        <f>SUM(H18:H21)</f>
        <v>5.3510999999999997</v>
      </c>
      <c r="I22" s="59">
        <f>SUM(I18:I21)</f>
        <v>9945060</v>
      </c>
      <c r="L22" s="407"/>
      <c r="Q22" s="585"/>
    </row>
    <row r="23" spans="1:17">
      <c r="A23" s="90" t="s">
        <v>186</v>
      </c>
      <c r="B23" s="113" t="s">
        <v>185</v>
      </c>
      <c r="C23" s="104"/>
      <c r="D23" s="77"/>
      <c r="E23" s="578"/>
      <c r="F23" s="53"/>
      <c r="G23" s="512"/>
      <c r="H23" s="58"/>
      <c r="I23" s="53"/>
      <c r="L23" s="407"/>
      <c r="M23" s="111"/>
      <c r="Q23" s="585"/>
    </row>
    <row r="24" spans="1:17">
      <c r="A24" s="90" t="s">
        <v>184</v>
      </c>
      <c r="B24" s="104" t="s">
        <v>183</v>
      </c>
      <c r="C24" s="104"/>
      <c r="D24" s="77"/>
      <c r="E24" s="578"/>
      <c r="F24" s="53"/>
      <c r="G24" s="51"/>
      <c r="H24" s="58"/>
      <c r="I24" s="53"/>
      <c r="L24" s="407"/>
    </row>
    <row r="25" spans="1:17">
      <c r="A25" s="90" t="s">
        <v>182</v>
      </c>
      <c r="B25" s="104" t="s">
        <v>181</v>
      </c>
      <c r="C25" s="104"/>
      <c r="D25" s="77"/>
      <c r="E25" s="578"/>
      <c r="F25" s="53"/>
      <c r="G25" s="63">
        <v>1795221</v>
      </c>
      <c r="H25" s="58">
        <v>3.07</v>
      </c>
      <c r="I25" s="59">
        <f>ROUND($G$25*$H$25,0)</f>
        <v>5511328</v>
      </c>
      <c r="K25" s="111"/>
      <c r="L25" s="407"/>
      <c r="M25" s="111"/>
      <c r="P25" s="112"/>
    </row>
    <row r="26" spans="1:17">
      <c r="A26" s="90" t="s">
        <v>180</v>
      </c>
      <c r="B26" s="104" t="s">
        <v>179</v>
      </c>
      <c r="D26" s="51"/>
      <c r="E26" s="580"/>
      <c r="F26" s="51"/>
      <c r="G26" s="63">
        <v>0</v>
      </c>
      <c r="H26" s="58">
        <v>5.2770000000000001</v>
      </c>
      <c r="I26" s="63">
        <f>ROUND(G26*$H$26,4)</f>
        <v>0</v>
      </c>
      <c r="L26" s="407"/>
    </row>
    <row r="27" spans="1:17">
      <c r="A27" s="90" t="s">
        <v>178</v>
      </c>
      <c r="B27" s="104" t="s">
        <v>177</v>
      </c>
      <c r="C27" s="104"/>
      <c r="D27" s="64" t="s">
        <v>104</v>
      </c>
      <c r="E27" s="578"/>
      <c r="F27" s="53"/>
      <c r="G27" s="59"/>
      <c r="H27" s="477">
        <v>4.9000000000000002E-2</v>
      </c>
      <c r="I27" s="59">
        <f>ROUND(($G$25+$G$26)*$H$27,0)</f>
        <v>87966</v>
      </c>
      <c r="L27" s="407"/>
    </row>
    <row r="28" spans="1:17">
      <c r="A28" s="90" t="s">
        <v>176</v>
      </c>
      <c r="B28" s="104" t="s">
        <v>175</v>
      </c>
      <c r="C28" s="104"/>
      <c r="D28" s="77" t="s">
        <v>174</v>
      </c>
      <c r="E28" s="579">
        <f>E14</f>
        <v>5.4000000000000003E-3</v>
      </c>
      <c r="F28" s="53"/>
      <c r="G28" s="53"/>
      <c r="H28" s="114">
        <f>ROUND(H26/(1-E28)-H26,4)</f>
        <v>2.87E-2</v>
      </c>
      <c r="I28" s="96">
        <f>ROUND(($G$25+$G$26)*$H$28,0)</f>
        <v>51523</v>
      </c>
      <c r="L28" s="407"/>
    </row>
    <row r="29" spans="1:17">
      <c r="A29" s="90" t="s">
        <v>173</v>
      </c>
      <c r="B29" s="104"/>
      <c r="C29" s="104"/>
      <c r="D29" s="53"/>
      <c r="E29" s="431"/>
      <c r="F29" s="53"/>
      <c r="G29" s="61">
        <f>G25+G26</f>
        <v>1795221</v>
      </c>
      <c r="H29" s="58">
        <f>I29/G29</f>
        <v>3.1476999210682139</v>
      </c>
      <c r="I29" s="59">
        <f>SUM(I25:I28)</f>
        <v>5650817</v>
      </c>
    </row>
    <row r="30" spans="1:17">
      <c r="A30" s="90" t="s">
        <v>172</v>
      </c>
      <c r="B30" s="104"/>
      <c r="C30" s="104"/>
      <c r="D30" s="53"/>
      <c r="E30" s="53"/>
      <c r="F30" s="53"/>
      <c r="G30" s="53"/>
      <c r="H30" s="58"/>
      <c r="I30" s="53"/>
    </row>
    <row r="31" spans="1:17">
      <c r="A31" s="90" t="s">
        <v>171</v>
      </c>
      <c r="B31" s="104"/>
      <c r="C31" s="104"/>
      <c r="D31" s="53"/>
      <c r="E31" s="53"/>
      <c r="F31" s="53"/>
      <c r="G31" s="53"/>
      <c r="H31" s="58"/>
      <c r="I31" s="53"/>
    </row>
    <row r="32" spans="1:17" ht="15" thickBot="1">
      <c r="A32" s="90" t="s">
        <v>170</v>
      </c>
      <c r="B32" s="104" t="s">
        <v>169</v>
      </c>
      <c r="C32" s="104"/>
      <c r="D32" s="53"/>
      <c r="E32" s="53"/>
      <c r="F32" s="59"/>
      <c r="G32" s="386">
        <f>G11+G17+G29</f>
        <v>5925238</v>
      </c>
      <c r="H32" s="127">
        <f>ROUND(I32/G32,4)</f>
        <v>4.6848999999999998</v>
      </c>
      <c r="I32" s="386">
        <f>I15+I22+I29</f>
        <v>27759128</v>
      </c>
      <c r="L32" s="407"/>
    </row>
    <row r="33" spans="1:12" ht="15" thickTop="1">
      <c r="A33" s="90" t="s">
        <v>135</v>
      </c>
      <c r="D33" s="51"/>
      <c r="E33" s="51"/>
      <c r="F33" s="51"/>
      <c r="G33" s="51"/>
      <c r="H33" s="51"/>
      <c r="I33" s="51"/>
      <c r="J33" s="104"/>
      <c r="K33" s="104"/>
      <c r="L33" s="407"/>
    </row>
    <row r="34" spans="1:12">
      <c r="A34" s="90" t="s">
        <v>168</v>
      </c>
      <c r="D34" s="51"/>
      <c r="E34" s="51"/>
      <c r="F34" s="51"/>
      <c r="G34" s="51"/>
      <c r="H34" s="51"/>
      <c r="I34" s="51"/>
      <c r="J34" s="106"/>
      <c r="L34" s="407"/>
    </row>
    <row r="35" spans="1:12" ht="15" thickBot="1">
      <c r="A35" s="90" t="s">
        <v>167</v>
      </c>
      <c r="B35" s="110" t="s">
        <v>166</v>
      </c>
      <c r="C35" s="110"/>
      <c r="D35" s="387"/>
      <c r="E35" s="387"/>
      <c r="F35" s="387"/>
      <c r="G35" s="388"/>
      <c r="H35" s="387"/>
      <c r="I35" s="387"/>
      <c r="J35" s="106"/>
    </row>
    <row r="36" spans="1:12">
      <c r="A36" s="90" t="s">
        <v>165</v>
      </c>
      <c r="B36" s="106"/>
      <c r="C36" s="106"/>
      <c r="D36" s="72"/>
      <c r="E36" s="72"/>
      <c r="F36" s="72"/>
      <c r="G36" s="72"/>
      <c r="H36" s="72"/>
      <c r="I36" s="72"/>
      <c r="J36" s="106"/>
    </row>
    <row r="37" spans="1:12">
      <c r="A37" s="90" t="s">
        <v>164</v>
      </c>
      <c r="B37" s="106"/>
      <c r="C37" s="104"/>
      <c r="D37" s="53"/>
      <c r="E37" s="53"/>
      <c r="F37" s="77" t="s">
        <v>163</v>
      </c>
      <c r="G37" s="53"/>
      <c r="H37" s="77" t="s">
        <v>14</v>
      </c>
      <c r="I37" s="72"/>
      <c r="J37" s="106"/>
    </row>
    <row r="38" spans="1:12">
      <c r="A38" s="90" t="s">
        <v>162</v>
      </c>
      <c r="B38" s="106"/>
      <c r="C38" s="104"/>
      <c r="D38" s="53"/>
      <c r="E38" s="53"/>
      <c r="F38" s="77" t="s">
        <v>161</v>
      </c>
      <c r="G38" s="53"/>
      <c r="H38" s="143" t="s">
        <v>160</v>
      </c>
      <c r="I38" s="98" t="s">
        <v>159</v>
      </c>
      <c r="J38" s="106"/>
    </row>
    <row r="39" spans="1:12">
      <c r="A39" s="90" t="s">
        <v>158</v>
      </c>
      <c r="B39" s="108" t="s">
        <v>157</v>
      </c>
      <c r="C39" s="107" t="s">
        <v>156</v>
      </c>
      <c r="D39" s="98"/>
      <c r="E39" s="53"/>
      <c r="F39" s="148" t="s">
        <v>113</v>
      </c>
      <c r="G39" s="148" t="s">
        <v>155</v>
      </c>
      <c r="H39" s="148" t="s">
        <v>112</v>
      </c>
      <c r="I39" s="148" t="s">
        <v>154</v>
      </c>
      <c r="J39" s="106"/>
    </row>
    <row r="40" spans="1:12" s="51" customFormat="1">
      <c r="A40" s="90" t="s">
        <v>153</v>
      </c>
      <c r="B40" s="106" t="s">
        <v>110</v>
      </c>
      <c r="C40" s="105">
        <v>1</v>
      </c>
      <c r="D40" s="64" t="s">
        <v>100</v>
      </c>
      <c r="E40" s="53"/>
      <c r="F40" s="59">
        <f>B.1!E14</f>
        <v>12175247</v>
      </c>
      <c r="G40" s="102">
        <f>ROUND($F$40/$F$45,4)</f>
        <v>0.2122</v>
      </c>
      <c r="H40" s="528">
        <v>3.9899999999999998E-2</v>
      </c>
      <c r="I40" s="389">
        <f>ROUND(G40*H40,4)</f>
        <v>8.5000000000000006E-3</v>
      </c>
      <c r="J40" s="72"/>
    </row>
    <row r="41" spans="1:12" s="51" customFormat="1">
      <c r="A41" s="90" t="s">
        <v>152</v>
      </c>
      <c r="B41" s="72" t="s">
        <v>108</v>
      </c>
      <c r="C41" s="94"/>
      <c r="D41" s="64" t="s">
        <v>100</v>
      </c>
      <c r="E41" s="53"/>
      <c r="F41" s="59">
        <f>B.1!E26</f>
        <v>37430188</v>
      </c>
      <c r="G41" s="102">
        <f>ROUND($F$41/$F$45,4)</f>
        <v>0.65229999999999999</v>
      </c>
      <c r="H41" s="430">
        <v>4.4499999999999998E-2</v>
      </c>
      <c r="I41" s="389">
        <f>ROUND(G41*H41,4)</f>
        <v>2.9000000000000001E-2</v>
      </c>
      <c r="J41" s="72"/>
    </row>
    <row r="42" spans="1:12" s="51" customFormat="1">
      <c r="A42" s="90" t="s">
        <v>151</v>
      </c>
      <c r="B42" s="72" t="s">
        <v>150</v>
      </c>
      <c r="C42" s="94"/>
      <c r="D42" s="64" t="s">
        <v>100</v>
      </c>
      <c r="E42" s="53"/>
      <c r="F42" s="59">
        <f>B.1!E35</f>
        <v>323400</v>
      </c>
      <c r="G42" s="102">
        <f>ROUND($F$42/$F$45,4)</f>
        <v>5.5999999999999999E-3</v>
      </c>
      <c r="H42" s="430">
        <v>4.2200000000000001E-2</v>
      </c>
      <c r="I42" s="389">
        <f>ROUND(G42*H42,4)</f>
        <v>2.0000000000000001E-4</v>
      </c>
      <c r="J42" s="72"/>
    </row>
    <row r="43" spans="1:12" s="51" customFormat="1">
      <c r="A43" s="90" t="s">
        <v>149</v>
      </c>
      <c r="B43" s="72" t="s">
        <v>106</v>
      </c>
      <c r="C43" s="94"/>
      <c r="D43" s="64" t="s">
        <v>100</v>
      </c>
      <c r="E43" s="53"/>
      <c r="F43" s="59">
        <f>B.1!E47</f>
        <v>5145769</v>
      </c>
      <c r="G43" s="102">
        <f>ROUND($F$43/$F$45,4)</f>
        <v>8.9700000000000002E-2</v>
      </c>
      <c r="H43" s="430">
        <v>5.28E-2</v>
      </c>
      <c r="I43" s="389">
        <f>ROUND(G43*H43,4)</f>
        <v>4.7000000000000002E-3</v>
      </c>
      <c r="J43" s="72"/>
    </row>
    <row r="44" spans="1:12" s="51" customFormat="1" ht="16.5">
      <c r="A44" s="90" t="s">
        <v>148</v>
      </c>
      <c r="B44" s="72" t="s">
        <v>518</v>
      </c>
      <c r="C44" s="94"/>
      <c r="D44" s="64" t="s">
        <v>100</v>
      </c>
      <c r="E44" s="53"/>
      <c r="F44" s="96">
        <f>B.1!E53</f>
        <v>2309720</v>
      </c>
      <c r="G44" s="390">
        <f>ROUND($F$44/$F$45,4)</f>
        <v>4.0300000000000002E-2</v>
      </c>
      <c r="H44" s="430">
        <v>4.4600000000000001E-2</v>
      </c>
      <c r="I44" s="391">
        <f>ROUND(G44*H44,4)</f>
        <v>1.8E-3</v>
      </c>
      <c r="J44" s="72"/>
    </row>
    <row r="45" spans="1:12" s="51" customFormat="1" ht="15" thickBot="1">
      <c r="A45" s="90" t="s">
        <v>147</v>
      </c>
      <c r="B45" s="72" t="s">
        <v>114</v>
      </c>
      <c r="C45" s="94"/>
      <c r="D45" s="53"/>
      <c r="E45" s="53"/>
      <c r="F45" s="59">
        <f>SUM(F40:F44)</f>
        <v>57384324</v>
      </c>
      <c r="G45" s="405">
        <f>SUM(G40:G44)</f>
        <v>1.0001000000000002</v>
      </c>
      <c r="H45" s="431"/>
      <c r="I45" s="103">
        <f>SUM(I40:I44)</f>
        <v>4.420000000000001E-2</v>
      </c>
      <c r="J45" s="72"/>
    </row>
    <row r="46" spans="1:12" s="51" customFormat="1" ht="15" thickTop="1">
      <c r="A46" s="90" t="s">
        <v>146</v>
      </c>
      <c r="B46" s="72"/>
      <c r="C46" s="94"/>
      <c r="D46" s="53"/>
      <c r="E46" s="53"/>
      <c r="F46" s="59"/>
      <c r="G46" s="102"/>
      <c r="H46" s="431"/>
      <c r="I46" s="101"/>
    </row>
    <row r="47" spans="1:12" s="51" customFormat="1">
      <c r="A47" s="90" t="s">
        <v>144</v>
      </c>
      <c r="B47" s="100" t="s">
        <v>145</v>
      </c>
      <c r="C47" s="99"/>
      <c r="D47" s="72"/>
      <c r="E47" s="53"/>
      <c r="F47" s="98"/>
      <c r="G47" s="98"/>
      <c r="H47" s="432"/>
      <c r="I47" s="98"/>
    </row>
    <row r="48" spans="1:12" s="51" customFormat="1">
      <c r="A48" s="90" t="s">
        <v>143</v>
      </c>
      <c r="B48" s="72" t="s">
        <v>139</v>
      </c>
      <c r="C48" s="94"/>
      <c r="D48" s="93">
        <v>24</v>
      </c>
      <c r="E48" s="53"/>
      <c r="F48" s="73">
        <f>B.2!E18</f>
        <v>289000</v>
      </c>
      <c r="G48" s="102">
        <f>ROUND($F$48/$F$50,4)</f>
        <v>0.90600000000000003</v>
      </c>
      <c r="H48" s="530">
        <v>1.67E-2</v>
      </c>
      <c r="I48" s="97">
        <f>G48*H48</f>
        <v>1.51302E-2</v>
      </c>
    </row>
    <row r="49" spans="1:9" s="51" customFormat="1">
      <c r="A49" s="90" t="s">
        <v>142</v>
      </c>
      <c r="B49" s="72" t="s">
        <v>137</v>
      </c>
      <c r="C49" s="94"/>
      <c r="D49" s="93">
        <v>24</v>
      </c>
      <c r="E49" s="53"/>
      <c r="F49" s="96">
        <f>+B.2!E24</f>
        <v>30000</v>
      </c>
      <c r="G49" s="390">
        <f>ROUND($F$49/$F$50,4)</f>
        <v>9.4E-2</v>
      </c>
      <c r="H49" s="531">
        <v>8.6999999999999994E-3</v>
      </c>
      <c r="I49" s="95">
        <f>G49*H49</f>
        <v>8.1779999999999993E-4</v>
      </c>
    </row>
    <row r="50" spans="1:9" s="51" customFormat="1" ht="15" thickBot="1">
      <c r="A50" s="90" t="s">
        <v>46</v>
      </c>
      <c r="B50" s="72" t="s">
        <v>114</v>
      </c>
      <c r="C50" s="94"/>
      <c r="D50" s="93"/>
      <c r="E50" s="53"/>
      <c r="F50" s="59">
        <f>SUM(F48:F49)</f>
        <v>319000</v>
      </c>
      <c r="G50" s="92">
        <f>SUM(G48:G49)</f>
        <v>1</v>
      </c>
      <c r="H50" s="53"/>
      <c r="I50" s="91">
        <f>I48+I49</f>
        <v>1.5948E-2</v>
      </c>
    </row>
    <row r="51" spans="1:9" ht="15" thickTop="1">
      <c r="A51" s="90" t="s">
        <v>519</v>
      </c>
      <c r="B51" s="51"/>
      <c r="C51" s="51"/>
      <c r="D51" s="51"/>
      <c r="E51" s="51"/>
      <c r="F51" s="51"/>
      <c r="G51" s="51"/>
      <c r="H51" s="51"/>
      <c r="I51" s="51"/>
    </row>
    <row r="52" spans="1:9">
      <c r="B52" s="51"/>
      <c r="C52" s="51"/>
      <c r="D52" s="51"/>
      <c r="E52" s="51"/>
      <c r="F52" s="51"/>
      <c r="G52" s="51"/>
      <c r="H52" s="51"/>
      <c r="I52" s="51"/>
    </row>
    <row r="53" spans="1:9">
      <c r="B53" s="51"/>
      <c r="C53" s="51"/>
      <c r="D53" s="51"/>
      <c r="E53" s="51"/>
      <c r="F53" s="51"/>
      <c r="G53" s="51"/>
      <c r="H53" s="51"/>
      <c r="I53" s="51"/>
    </row>
    <row r="54" spans="1:9">
      <c r="A54" s="89"/>
      <c r="B54" s="51"/>
      <c r="C54" s="51"/>
      <c r="D54" s="51"/>
      <c r="E54" s="51"/>
      <c r="F54" s="51"/>
      <c r="G54" s="51"/>
      <c r="H54" s="51"/>
      <c r="I54" s="51"/>
    </row>
    <row r="55" spans="1:9">
      <c r="A55" s="89"/>
      <c r="B55" s="51"/>
      <c r="C55" s="51"/>
      <c r="D55" s="51"/>
      <c r="E55" s="51"/>
      <c r="F55" s="51"/>
      <c r="G55" s="51"/>
      <c r="H55" s="51"/>
      <c r="I55" s="51"/>
    </row>
    <row r="56" spans="1:9">
      <c r="A56" s="89"/>
      <c r="B56" s="51"/>
      <c r="C56" s="51"/>
      <c r="D56" s="51"/>
      <c r="E56" s="51"/>
      <c r="F56" s="51"/>
      <c r="G56" s="51"/>
      <c r="H56" s="51"/>
      <c r="I56" s="51"/>
    </row>
    <row r="57" spans="1:9">
      <c r="A57" s="89"/>
    </row>
  </sheetData>
  <printOptions horizontalCentered="1"/>
  <pageMargins left="0.5" right="0.5" top="0.5" bottom="0.25" header="0.5" footer="0.5"/>
  <pageSetup scale="83" orientation="portrait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tabColor rgb="FF92D050"/>
  </sheetPr>
  <dimension ref="A1:N53"/>
  <sheetViews>
    <sheetView view="pageBreakPreview" zoomScaleNormal="80" zoomScaleSheetLayoutView="100" workbookViewId="0">
      <selection activeCell="I27" sqref="I27"/>
    </sheetView>
  </sheetViews>
  <sheetFormatPr defaultColWidth="9.85546875" defaultRowHeight="14.25"/>
  <cols>
    <col min="1" max="1" width="5.85546875" style="51" customWidth="1"/>
    <col min="2" max="2" width="22.85546875" style="51" customWidth="1"/>
    <col min="3" max="3" width="9.85546875" style="51"/>
    <col min="4" max="4" width="4.85546875" style="51" customWidth="1"/>
    <col min="5" max="5" width="10.5703125" style="51" customWidth="1"/>
    <col min="6" max="6" width="8.7109375" style="51" bestFit="1" customWidth="1"/>
    <col min="7" max="7" width="6.140625" style="51" customWidth="1"/>
    <col min="8" max="8" width="12.42578125" style="51" customWidth="1"/>
    <col min="9" max="9" width="9.85546875" style="51"/>
    <col min="10" max="10" width="14" style="51" customWidth="1"/>
    <col min="11" max="16384" width="9.85546875" style="51"/>
  </cols>
  <sheetData>
    <row r="1" spans="1:14" ht="15">
      <c r="A1" s="85" t="s">
        <v>32</v>
      </c>
      <c r="B1" s="68"/>
      <c r="C1" s="68"/>
      <c r="D1" s="68"/>
      <c r="E1" s="68"/>
      <c r="F1" s="68"/>
      <c r="G1" s="68"/>
      <c r="H1" s="68"/>
      <c r="I1" s="143"/>
      <c r="J1" s="53" t="s">
        <v>125</v>
      </c>
    </row>
    <row r="2" spans="1:14">
      <c r="A2" s="68" t="str">
        <f>B.1!A2</f>
        <v>Expected Gas Cost (EGC) Calculation</v>
      </c>
      <c r="B2" s="68"/>
      <c r="C2" s="68"/>
      <c r="D2" s="68"/>
      <c r="E2" s="68"/>
      <c r="F2" s="68"/>
      <c r="G2" s="68"/>
      <c r="H2" s="68"/>
      <c r="I2" s="143"/>
      <c r="J2" s="53" t="s">
        <v>219</v>
      </c>
    </row>
    <row r="3" spans="1:14">
      <c r="A3" s="84" t="s">
        <v>218</v>
      </c>
      <c r="B3" s="68"/>
      <c r="C3" s="68"/>
      <c r="D3" s="68"/>
      <c r="E3" s="68"/>
      <c r="F3" s="68"/>
      <c r="G3" s="68"/>
      <c r="H3" s="68"/>
      <c r="I3" s="143"/>
      <c r="J3" s="53"/>
    </row>
    <row r="4" spans="1:14">
      <c r="A4" s="53"/>
      <c r="B4" s="53"/>
      <c r="C4" s="53"/>
      <c r="D4" s="53"/>
      <c r="E4" s="53"/>
      <c r="F4" s="53"/>
      <c r="G4" s="53"/>
      <c r="H4" s="53"/>
      <c r="I4" s="83"/>
      <c r="J4" s="53"/>
    </row>
    <row r="5" spans="1:14">
      <c r="A5" s="170"/>
      <c r="B5" s="53"/>
      <c r="C5" s="53"/>
      <c r="D5" s="53"/>
      <c r="E5" s="77" t="s">
        <v>27</v>
      </c>
      <c r="F5" s="77" t="s">
        <v>26</v>
      </c>
      <c r="G5" s="77" t="s">
        <v>25</v>
      </c>
      <c r="H5" s="77" t="s">
        <v>121</v>
      </c>
      <c r="I5" s="77" t="s">
        <v>120</v>
      </c>
      <c r="J5" s="142" t="s">
        <v>204</v>
      </c>
    </row>
    <row r="6" spans="1:14" ht="15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4" ht="15">
      <c r="A7" s="81" t="s">
        <v>24</v>
      </c>
      <c r="B7" s="78"/>
      <c r="C7" s="78"/>
      <c r="D7" s="78"/>
      <c r="E7" s="81" t="s">
        <v>0</v>
      </c>
      <c r="F7" s="78"/>
      <c r="G7" s="141"/>
      <c r="H7" s="141"/>
      <c r="I7" s="78"/>
      <c r="J7" s="78"/>
    </row>
    <row r="8" spans="1:14" ht="15">
      <c r="A8" s="80" t="s">
        <v>23</v>
      </c>
      <c r="B8" s="79" t="s">
        <v>22</v>
      </c>
      <c r="C8" s="79"/>
      <c r="D8" s="79"/>
      <c r="E8" s="80" t="s">
        <v>117</v>
      </c>
      <c r="F8" s="79"/>
      <c r="G8" s="82" t="s">
        <v>203</v>
      </c>
      <c r="H8" s="82"/>
      <c r="I8" s="80" t="s">
        <v>115</v>
      </c>
      <c r="J8" s="80" t="s">
        <v>114</v>
      </c>
    </row>
    <row r="9" spans="1:14" ht="15">
      <c r="A9" s="53"/>
      <c r="B9" s="78"/>
      <c r="C9" s="53"/>
      <c r="D9" s="53"/>
      <c r="E9" s="53"/>
      <c r="F9" s="53"/>
      <c r="G9" s="77" t="s">
        <v>4</v>
      </c>
      <c r="H9" s="77" t="s">
        <v>113</v>
      </c>
      <c r="I9" s="77" t="s">
        <v>112</v>
      </c>
      <c r="J9" s="77" t="s">
        <v>111</v>
      </c>
    </row>
    <row r="10" spans="1:14" ht="15">
      <c r="A10" s="53"/>
      <c r="B10" s="69"/>
      <c r="C10" s="53"/>
      <c r="D10" s="53"/>
      <c r="E10" s="53"/>
      <c r="F10" s="53"/>
      <c r="G10" s="53"/>
      <c r="H10" s="117"/>
      <c r="I10" s="117"/>
      <c r="J10" s="53"/>
    </row>
    <row r="11" spans="1:14">
      <c r="A11" s="53">
        <v>1</v>
      </c>
      <c r="B11" s="140" t="s">
        <v>217</v>
      </c>
      <c r="C11" s="53"/>
      <c r="D11" s="53"/>
      <c r="E11" s="59"/>
      <c r="F11" s="53"/>
      <c r="G11" s="59"/>
      <c r="H11" s="62">
        <v>488811</v>
      </c>
      <c r="I11" s="75"/>
      <c r="J11" s="53"/>
    </row>
    <row r="12" spans="1:14">
      <c r="A12" s="53">
        <v>2</v>
      </c>
      <c r="B12" s="53" t="s">
        <v>193</v>
      </c>
      <c r="C12" s="53"/>
      <c r="D12" s="53"/>
      <c r="E12" s="53"/>
      <c r="F12" s="53"/>
      <c r="G12" s="53"/>
      <c r="H12" s="53"/>
      <c r="I12" s="58">
        <v>5.2770000000000001</v>
      </c>
      <c r="J12" s="59">
        <f>ROUND($H$11*I12,0)</f>
        <v>2579456</v>
      </c>
    </row>
    <row r="13" spans="1:14">
      <c r="A13" s="53">
        <v>3</v>
      </c>
      <c r="B13" s="53" t="s">
        <v>216</v>
      </c>
      <c r="C13" s="53"/>
      <c r="D13" s="53"/>
      <c r="E13" s="53"/>
      <c r="F13" s="53"/>
      <c r="G13" s="53"/>
      <c r="H13" s="53"/>
      <c r="I13" s="58">
        <f>B.3!I50</f>
        <v>1.5948E-2</v>
      </c>
      <c r="J13" s="59">
        <f>ROUND($H$11*I13,0)</f>
        <v>7796</v>
      </c>
    </row>
    <row r="14" spans="1:14">
      <c r="A14" s="53">
        <v>4</v>
      </c>
      <c r="B14" s="53" t="s">
        <v>189</v>
      </c>
      <c r="C14" s="53"/>
      <c r="D14" s="53"/>
      <c r="E14" s="77">
        <v>24</v>
      </c>
      <c r="F14" s="53"/>
      <c r="G14" s="53"/>
      <c r="H14" s="53"/>
      <c r="I14" s="477">
        <v>1.1999999999999999E-3</v>
      </c>
      <c r="J14" s="59">
        <f>ROUND($H$11*I14,0)</f>
        <v>587</v>
      </c>
    </row>
    <row r="15" spans="1:14">
      <c r="A15" s="53">
        <v>5</v>
      </c>
      <c r="B15" s="53" t="s">
        <v>209</v>
      </c>
      <c r="C15" s="53"/>
      <c r="D15" s="53"/>
      <c r="E15" s="77">
        <v>32</v>
      </c>
      <c r="F15" s="529">
        <v>0.02</v>
      </c>
      <c r="G15" s="53"/>
      <c r="H15" s="53"/>
      <c r="I15" s="114">
        <f>ROUND(I12/(1-F15)-I12,4)</f>
        <v>0.1077</v>
      </c>
      <c r="J15" s="96">
        <f>ROUND($H$11*I15,0)</f>
        <v>52645</v>
      </c>
      <c r="N15" s="588"/>
    </row>
    <row r="16" spans="1:14">
      <c r="A16" s="53">
        <v>6</v>
      </c>
      <c r="B16" s="53"/>
      <c r="C16" s="53"/>
      <c r="D16" s="53"/>
      <c r="E16" s="53"/>
      <c r="F16" s="53"/>
      <c r="G16" s="53"/>
      <c r="H16" s="53"/>
      <c r="I16" s="58">
        <f>SUM(I12:I15)</f>
        <v>5.4018480000000002</v>
      </c>
      <c r="J16" s="59">
        <f>SUM(J12:J15)</f>
        <v>2640484</v>
      </c>
      <c r="N16" s="588"/>
    </row>
    <row r="17" spans="1:14">
      <c r="A17" s="53">
        <v>7</v>
      </c>
      <c r="B17" s="53"/>
      <c r="C17" s="53"/>
      <c r="D17" s="53"/>
      <c r="E17" s="53"/>
      <c r="F17" s="53"/>
      <c r="G17" s="53"/>
      <c r="H17" s="53"/>
      <c r="I17" s="58"/>
      <c r="J17" s="53"/>
      <c r="N17" s="588"/>
    </row>
    <row r="18" spans="1:14">
      <c r="A18" s="53">
        <v>8</v>
      </c>
      <c r="B18" s="140" t="s">
        <v>215</v>
      </c>
      <c r="C18" s="53"/>
      <c r="D18" s="53"/>
      <c r="E18" s="53"/>
      <c r="F18" s="53"/>
      <c r="G18" s="59"/>
      <c r="H18" s="429">
        <v>0</v>
      </c>
      <c r="I18" s="58"/>
      <c r="J18" s="53"/>
      <c r="N18" s="588"/>
    </row>
    <row r="19" spans="1:14">
      <c r="A19" s="53">
        <v>9</v>
      </c>
      <c r="B19" s="53" t="s">
        <v>193</v>
      </c>
      <c r="C19" s="53"/>
      <c r="D19" s="53"/>
      <c r="E19" s="53"/>
      <c r="F19" s="53"/>
      <c r="G19" s="53"/>
      <c r="H19" s="53"/>
      <c r="I19" s="58">
        <f>I12</f>
        <v>5.2770000000000001</v>
      </c>
      <c r="J19" s="59">
        <f>ROUND($H$18*I19,0)</f>
        <v>0</v>
      </c>
      <c r="N19" s="588"/>
    </row>
    <row r="20" spans="1:14">
      <c r="A20" s="53">
        <v>10</v>
      </c>
      <c r="B20" s="53" t="s">
        <v>214</v>
      </c>
      <c r="C20" s="53"/>
      <c r="D20" s="53"/>
      <c r="E20" s="77">
        <v>26</v>
      </c>
      <c r="F20" s="53"/>
      <c r="G20" s="53"/>
      <c r="H20" s="53"/>
      <c r="I20" s="477">
        <v>0.76239999999999997</v>
      </c>
      <c r="J20" s="59">
        <f>ROUND($H$18*I20,0)</f>
        <v>0</v>
      </c>
      <c r="N20" s="588"/>
    </row>
    <row r="21" spans="1:14">
      <c r="A21" s="53">
        <v>11</v>
      </c>
      <c r="B21" s="53" t="s">
        <v>189</v>
      </c>
      <c r="C21" s="53"/>
      <c r="D21" s="53"/>
      <c r="E21" s="129">
        <v>24</v>
      </c>
      <c r="F21" s="53"/>
      <c r="G21" s="53"/>
      <c r="H21" s="53"/>
      <c r="I21" s="58">
        <f>I14</f>
        <v>1.1999999999999999E-3</v>
      </c>
      <c r="J21" s="59">
        <f>ROUND($H$18*I21,0)</f>
        <v>0</v>
      </c>
      <c r="N21" s="588"/>
    </row>
    <row r="22" spans="1:14">
      <c r="A22" s="53">
        <v>12</v>
      </c>
      <c r="B22" s="53" t="s">
        <v>209</v>
      </c>
      <c r="C22" s="53"/>
      <c r="D22" s="53"/>
      <c r="E22" s="77">
        <v>32</v>
      </c>
      <c r="F22" s="532">
        <f>F15</f>
        <v>0.02</v>
      </c>
      <c r="G22" s="53"/>
      <c r="H22" s="53"/>
      <c r="I22" s="114">
        <f>ROUND(I19/(1-F22)-I19,4)</f>
        <v>0.1077</v>
      </c>
      <c r="J22" s="96">
        <f>ROUND($H$18*I22,0)</f>
        <v>0</v>
      </c>
      <c r="N22" s="588"/>
    </row>
    <row r="23" spans="1:14">
      <c r="A23" s="53">
        <v>13</v>
      </c>
      <c r="B23" s="53"/>
      <c r="C23" s="53"/>
      <c r="D23" s="53"/>
      <c r="E23" s="53"/>
      <c r="F23" s="53"/>
      <c r="G23" s="53"/>
      <c r="H23" s="53"/>
      <c r="I23" s="58">
        <f>SUM(I19:I22)</f>
        <v>6.1483000000000008</v>
      </c>
      <c r="J23" s="59">
        <f>SUM(J19:J22)</f>
        <v>0</v>
      </c>
      <c r="N23" s="588"/>
    </row>
    <row r="24" spans="1:14">
      <c r="A24" s="53">
        <v>14</v>
      </c>
      <c r="B24" s="53"/>
      <c r="C24" s="53"/>
      <c r="D24" s="53"/>
      <c r="E24" s="53"/>
      <c r="F24" s="53"/>
      <c r="G24" s="53"/>
      <c r="H24" s="53"/>
      <c r="I24" s="58"/>
      <c r="J24" s="53"/>
    </row>
    <row r="25" spans="1:14">
      <c r="A25" s="53">
        <v>15</v>
      </c>
      <c r="B25" s="140" t="s">
        <v>134</v>
      </c>
      <c r="C25" s="53"/>
      <c r="D25" s="53"/>
      <c r="E25" s="53"/>
      <c r="F25" s="53"/>
      <c r="G25" s="53"/>
      <c r="H25" s="53"/>
      <c r="I25" s="58"/>
      <c r="J25" s="53"/>
    </row>
    <row r="26" spans="1:14">
      <c r="A26" s="53">
        <v>16</v>
      </c>
      <c r="B26" s="53" t="s">
        <v>213</v>
      </c>
      <c r="C26" s="53"/>
      <c r="D26" s="53"/>
      <c r="E26" s="53"/>
      <c r="F26" s="53"/>
      <c r="G26" s="53"/>
      <c r="H26" s="62">
        <v>720302</v>
      </c>
      <c r="I26" s="58">
        <v>3.07</v>
      </c>
      <c r="J26" s="116">
        <f>H26*I26</f>
        <v>2211327.1399999997</v>
      </c>
    </row>
    <row r="27" spans="1:14">
      <c r="A27" s="53">
        <v>17</v>
      </c>
      <c r="B27" s="53" t="s">
        <v>212</v>
      </c>
      <c r="C27" s="53"/>
      <c r="D27" s="53"/>
      <c r="E27" s="53"/>
      <c r="F27" s="53"/>
      <c r="G27" s="53"/>
      <c r="H27" s="62">
        <v>0</v>
      </c>
      <c r="I27" s="58">
        <v>5.2770000000000001</v>
      </c>
      <c r="J27" s="59">
        <f>H27*I27</f>
        <v>0</v>
      </c>
    </row>
    <row r="28" spans="1:14">
      <c r="A28" s="53">
        <v>18</v>
      </c>
      <c r="B28" s="68" t="s">
        <v>211</v>
      </c>
      <c r="C28" s="53"/>
      <c r="D28" s="53"/>
      <c r="E28" s="77">
        <v>61</v>
      </c>
      <c r="F28" s="53"/>
      <c r="G28" s="53"/>
      <c r="H28" s="53"/>
      <c r="I28" s="477">
        <v>8.6999999999999994E-3</v>
      </c>
      <c r="J28" s="59">
        <f>ROUND(H26*I28,0)</f>
        <v>6267</v>
      </c>
    </row>
    <row r="29" spans="1:14">
      <c r="A29" s="53">
        <v>19</v>
      </c>
      <c r="B29" s="53" t="s">
        <v>210</v>
      </c>
      <c r="C29" s="53"/>
      <c r="D29" s="53"/>
      <c r="E29" s="77">
        <v>61</v>
      </c>
      <c r="F29" s="53"/>
      <c r="G29" s="53"/>
      <c r="H29" s="53"/>
      <c r="I29" s="477">
        <v>8.6999999999999994E-3</v>
      </c>
      <c r="J29" s="59">
        <f>ROUND($H$27*I29,0)</f>
        <v>0</v>
      </c>
    </row>
    <row r="30" spans="1:14">
      <c r="A30" s="53">
        <v>20</v>
      </c>
      <c r="B30" s="53" t="s">
        <v>209</v>
      </c>
      <c r="C30" s="53"/>
      <c r="D30" s="53"/>
      <c r="E30" s="77">
        <v>61</v>
      </c>
      <c r="F30" s="529">
        <v>1.3599999999999999E-2</v>
      </c>
      <c r="G30" s="53"/>
      <c r="H30" s="161"/>
      <c r="I30" s="114">
        <f>ROUND(I29/(1-F30)-I29,4)</f>
        <v>1E-4</v>
      </c>
      <c r="J30" s="86">
        <f>ROUND(SUM($H$26:$H$27)*I30,0)</f>
        <v>72</v>
      </c>
    </row>
    <row r="31" spans="1:14">
      <c r="A31" s="53">
        <v>21</v>
      </c>
      <c r="B31" s="53" t="s">
        <v>208</v>
      </c>
      <c r="C31" s="53"/>
      <c r="D31" s="53"/>
      <c r="E31" s="77"/>
      <c r="F31" s="53"/>
      <c r="G31" s="53"/>
      <c r="H31" s="59">
        <f>H26+H27</f>
        <v>720302</v>
      </c>
      <c r="I31" s="58">
        <f>J31/H31</f>
        <v>3.0788004753561697</v>
      </c>
      <c r="J31" s="59">
        <f>SUM(J26:J30)</f>
        <v>2217666.1399999997</v>
      </c>
    </row>
    <row r="32" spans="1:14">
      <c r="A32" s="53">
        <v>22</v>
      </c>
      <c r="B32" s="53"/>
      <c r="C32" s="53"/>
      <c r="D32" s="53"/>
      <c r="E32" s="77"/>
      <c r="F32" s="53"/>
      <c r="G32" s="53"/>
      <c r="H32" s="53"/>
      <c r="I32" s="58"/>
      <c r="J32" s="53"/>
    </row>
    <row r="33" spans="1:10">
      <c r="A33" s="53">
        <v>23</v>
      </c>
      <c r="B33" s="53"/>
      <c r="C33" s="53"/>
      <c r="D33" s="53"/>
      <c r="E33" s="72"/>
      <c r="F33" s="72"/>
      <c r="G33" s="72"/>
      <c r="H33" s="72"/>
      <c r="I33" s="128"/>
      <c r="J33" s="72"/>
    </row>
    <row r="34" spans="1:10">
      <c r="A34" s="53">
        <v>24</v>
      </c>
      <c r="B34" s="53"/>
      <c r="C34" s="53"/>
      <c r="D34" s="53"/>
      <c r="E34" s="72"/>
      <c r="F34" s="72"/>
      <c r="G34" s="72"/>
      <c r="H34" s="72"/>
      <c r="I34" s="128"/>
      <c r="J34" s="72"/>
    </row>
    <row r="35" spans="1:10" ht="15" thickBot="1">
      <c r="A35" s="53">
        <v>25</v>
      </c>
      <c r="B35" s="53" t="s">
        <v>207</v>
      </c>
      <c r="C35" s="53"/>
      <c r="D35" s="53"/>
      <c r="E35" s="53"/>
      <c r="F35" s="53"/>
      <c r="G35" s="53"/>
      <c r="H35" s="56">
        <f>SUM(H11:H30)</f>
        <v>1209113</v>
      </c>
      <c r="I35" s="127">
        <f>ROUND(J35/H35,4)</f>
        <v>4.0179</v>
      </c>
      <c r="J35" s="56">
        <f>J16+J23+J31</f>
        <v>4858150.1399999997</v>
      </c>
    </row>
    <row r="36" spans="1:10" ht="15" thickTop="1">
      <c r="A36" s="53"/>
      <c r="G36" s="71"/>
    </row>
    <row r="37" spans="1:10">
      <c r="A37" s="53"/>
      <c r="H37" s="63"/>
      <c r="J37" s="63"/>
    </row>
    <row r="38" spans="1:10">
      <c r="A38" s="53"/>
    </row>
    <row r="39" spans="1:10">
      <c r="A39" s="53"/>
      <c r="F39" s="71"/>
      <c r="G39" s="71"/>
    </row>
    <row r="40" spans="1:10">
      <c r="A40" s="53"/>
      <c r="F40" s="71"/>
      <c r="G40" s="71"/>
      <c r="H40" s="71"/>
    </row>
    <row r="41" spans="1:10">
      <c r="A41" s="53"/>
    </row>
    <row r="42" spans="1:10">
      <c r="A42" s="53"/>
    </row>
    <row r="43" spans="1:10">
      <c r="A43" s="53"/>
    </row>
    <row r="44" spans="1:10">
      <c r="A44" s="53"/>
    </row>
    <row r="45" spans="1:10">
      <c r="A45" s="53"/>
    </row>
    <row r="46" spans="1:10">
      <c r="A46" s="53"/>
    </row>
    <row r="47" spans="1:10">
      <c r="A47" s="53"/>
    </row>
    <row r="48" spans="1:10">
      <c r="A48" s="53"/>
    </row>
    <row r="49" spans="1:1">
      <c r="A49" s="53"/>
    </row>
    <row r="50" spans="1:1">
      <c r="A50" s="53"/>
    </row>
    <row r="51" spans="1:1">
      <c r="A51" s="53"/>
    </row>
    <row r="52" spans="1:1">
      <c r="A52" s="53"/>
    </row>
    <row r="53" spans="1:1">
      <c r="A53" s="53"/>
    </row>
  </sheetData>
  <printOptions horizontalCentered="1"/>
  <pageMargins left="0.5" right="0.5" top="0.5" bottom="0.25" header="0.5" footer="0.5"/>
  <pageSetup scale="90" orientation="portrait" r:id="rId1"/>
  <headerFooter alignWithMargins="0">
    <oddFooter>&amp;R&amp;Z&amp;F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rgb="FF92D050"/>
    <pageSetUpPr fitToPage="1"/>
  </sheetPr>
  <dimension ref="A1:Q71"/>
  <sheetViews>
    <sheetView view="pageBreakPreview" zoomScale="115" zoomScaleNormal="80" zoomScaleSheetLayoutView="115" workbookViewId="0">
      <pane xSplit="4" ySplit="8" topLeftCell="E9" activePane="bottomRight" state="frozen"/>
      <selection activeCell="A82" sqref="A82"/>
      <selection pane="topRight" activeCell="A82" sqref="A82"/>
      <selection pane="bottomLeft" activeCell="A82" sqref="A82"/>
      <selection pane="bottomRight" activeCell="I13" sqref="I13"/>
    </sheetView>
  </sheetViews>
  <sheetFormatPr defaultColWidth="9.28515625" defaultRowHeight="14.25"/>
  <cols>
    <col min="1" max="3" width="9.28515625" style="51" customWidth="1"/>
    <col min="4" max="4" width="9.85546875" style="51" customWidth="1"/>
    <col min="5" max="5" width="10.7109375" style="51" customWidth="1"/>
    <col min="6" max="6" width="9.140625" style="51" customWidth="1"/>
    <col min="7" max="7" width="9.28515625" style="51" customWidth="1"/>
    <col min="8" max="8" width="10" style="51" bestFit="1" customWidth="1"/>
    <col min="9" max="9" width="10.7109375" style="51" bestFit="1" customWidth="1"/>
    <col min="10" max="10" width="14.42578125" style="51" customWidth="1"/>
    <col min="11" max="12" width="9.28515625" style="51"/>
    <col min="13" max="13" width="9.85546875" style="51" customWidth="1"/>
    <col min="14" max="16384" width="9.28515625" style="51"/>
  </cols>
  <sheetData>
    <row r="1" spans="1:17" ht="15">
      <c r="A1" s="85" t="s">
        <v>32</v>
      </c>
      <c r="B1" s="68"/>
      <c r="C1" s="68"/>
      <c r="D1" s="68"/>
      <c r="E1" s="68"/>
      <c r="F1" s="68"/>
      <c r="G1" s="68"/>
      <c r="H1" s="68"/>
      <c r="I1" s="143"/>
      <c r="J1" s="53" t="s">
        <v>125</v>
      </c>
    </row>
    <row r="2" spans="1:17">
      <c r="A2" s="68" t="s">
        <v>124</v>
      </c>
      <c r="B2" s="68"/>
      <c r="C2" s="68"/>
      <c r="D2" s="68"/>
      <c r="E2" s="68"/>
      <c r="F2" s="68"/>
      <c r="G2" s="68"/>
      <c r="H2" s="68"/>
      <c r="I2" s="143"/>
      <c r="J2" s="53" t="s">
        <v>228</v>
      </c>
    </row>
    <row r="3" spans="1:17">
      <c r="A3" s="84" t="s">
        <v>227</v>
      </c>
      <c r="B3" s="68"/>
      <c r="C3" s="68"/>
      <c r="D3" s="68"/>
      <c r="E3" s="68"/>
      <c r="F3" s="68"/>
      <c r="G3" s="68"/>
      <c r="H3" s="68"/>
      <c r="I3" s="143"/>
      <c r="J3" s="53"/>
    </row>
    <row r="4" spans="1:17">
      <c r="A4" s="53"/>
      <c r="B4" s="53"/>
      <c r="C4" s="53"/>
      <c r="D4" s="53"/>
      <c r="E4" s="53"/>
      <c r="F4" s="53"/>
      <c r="G4" s="53"/>
      <c r="H4" s="53"/>
      <c r="I4" s="83"/>
      <c r="J4" s="53"/>
    </row>
    <row r="5" spans="1:17">
      <c r="A5" s="53" t="s">
        <v>14</v>
      </c>
      <c r="B5" s="53"/>
      <c r="C5" s="53"/>
      <c r="D5" s="53"/>
      <c r="E5" s="77" t="s">
        <v>27</v>
      </c>
      <c r="F5" s="77" t="s">
        <v>26</v>
      </c>
      <c r="G5" s="77" t="s">
        <v>25</v>
      </c>
      <c r="H5" s="77" t="s">
        <v>121</v>
      </c>
      <c r="I5" s="77" t="s">
        <v>120</v>
      </c>
      <c r="J5" s="142" t="s">
        <v>204</v>
      </c>
    </row>
    <row r="6" spans="1:17" ht="15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7" ht="15">
      <c r="A7" s="81" t="s">
        <v>24</v>
      </c>
      <c r="B7" s="78"/>
      <c r="C7" s="78"/>
      <c r="D7" s="78"/>
      <c r="E7" s="81" t="s">
        <v>0</v>
      </c>
      <c r="F7" s="81"/>
      <c r="G7" s="141"/>
      <c r="H7" s="141"/>
      <c r="I7" s="78"/>
      <c r="J7" s="78"/>
    </row>
    <row r="8" spans="1:17" ht="15">
      <c r="A8" s="80" t="s">
        <v>23</v>
      </c>
      <c r="B8" s="79" t="s">
        <v>22</v>
      </c>
      <c r="C8" s="79"/>
      <c r="D8" s="79"/>
      <c r="E8" s="80" t="s">
        <v>117</v>
      </c>
      <c r="F8" s="80"/>
      <c r="G8" s="82" t="s">
        <v>203</v>
      </c>
      <c r="H8" s="82"/>
      <c r="I8" s="80" t="s">
        <v>115</v>
      </c>
      <c r="J8" s="80" t="s">
        <v>114</v>
      </c>
    </row>
    <row r="9" spans="1:17" ht="15">
      <c r="A9" s="53"/>
      <c r="B9" s="78"/>
      <c r="C9" s="53"/>
      <c r="D9" s="53"/>
      <c r="E9" s="53"/>
      <c r="F9" s="77"/>
      <c r="G9" s="77" t="s">
        <v>4</v>
      </c>
      <c r="H9" s="77" t="s">
        <v>113</v>
      </c>
      <c r="I9" s="77" t="s">
        <v>112</v>
      </c>
      <c r="J9" s="77" t="s">
        <v>111</v>
      </c>
    </row>
    <row r="10" spans="1:17" ht="15">
      <c r="A10" s="53"/>
      <c r="B10" s="78"/>
      <c r="C10" s="53"/>
      <c r="D10" s="53"/>
      <c r="E10" s="53"/>
      <c r="F10" s="53"/>
      <c r="G10" s="77"/>
      <c r="H10" s="77"/>
      <c r="I10" s="77"/>
      <c r="J10" s="77"/>
    </row>
    <row r="11" spans="1:17">
      <c r="A11" s="53">
        <v>1</v>
      </c>
      <c r="B11" s="140" t="s">
        <v>226</v>
      </c>
      <c r="C11" s="53"/>
      <c r="D11" s="53"/>
      <c r="E11" s="59"/>
      <c r="F11" s="53"/>
      <c r="G11" s="53"/>
      <c r="H11" s="117"/>
      <c r="I11" s="117"/>
      <c r="J11" s="53"/>
    </row>
    <row r="12" spans="1:17">
      <c r="A12" s="53">
        <v>2</v>
      </c>
      <c r="B12" s="53" t="s">
        <v>225</v>
      </c>
      <c r="C12" s="53"/>
      <c r="D12" s="53"/>
      <c r="E12" s="53"/>
      <c r="F12" s="53"/>
      <c r="G12" s="59"/>
      <c r="H12" s="524">
        <v>245000</v>
      </c>
      <c r="I12" s="75"/>
      <c r="J12" s="53"/>
    </row>
    <row r="13" spans="1:17">
      <c r="A13" s="53">
        <v>3</v>
      </c>
      <c r="B13" s="53" t="s">
        <v>193</v>
      </c>
      <c r="C13" s="53"/>
      <c r="D13" s="53"/>
      <c r="E13" s="53"/>
      <c r="F13" s="53"/>
      <c r="G13" s="53"/>
      <c r="H13" s="53"/>
      <c r="I13" s="137">
        <v>5.2770000000000001</v>
      </c>
      <c r="J13" s="59">
        <f>ROUND($H$12*I13,0)</f>
        <v>1292865</v>
      </c>
      <c r="K13" s="53"/>
    </row>
    <row r="14" spans="1:17">
      <c r="A14" s="53">
        <v>4</v>
      </c>
      <c r="B14" s="53" t="s">
        <v>224</v>
      </c>
      <c r="C14" s="53"/>
      <c r="D14" s="53"/>
      <c r="E14" s="77">
        <v>13</v>
      </c>
      <c r="F14" s="53"/>
      <c r="G14" s="53"/>
      <c r="H14" s="53"/>
      <c r="I14" s="533">
        <v>5.1000000000000004E-3</v>
      </c>
      <c r="J14" s="59">
        <f>ROUND($H$12*I14,0)</f>
        <v>1250</v>
      </c>
      <c r="K14" s="53"/>
    </row>
    <row r="15" spans="1:17">
      <c r="A15" s="53">
        <v>5</v>
      </c>
      <c r="B15" s="53" t="s">
        <v>189</v>
      </c>
      <c r="E15" s="77">
        <v>13</v>
      </c>
      <c r="I15" s="533">
        <v>1.1999999999999999E-3</v>
      </c>
      <c r="J15" s="59">
        <f>ROUND($H$12*I15,0)</f>
        <v>294</v>
      </c>
      <c r="K15" s="53"/>
      <c r="Q15" s="588"/>
    </row>
    <row r="16" spans="1:17">
      <c r="A16" s="53">
        <v>6</v>
      </c>
      <c r="B16" s="53" t="s">
        <v>209</v>
      </c>
      <c r="C16" s="53"/>
      <c r="D16" s="53"/>
      <c r="E16" s="77">
        <v>13</v>
      </c>
      <c r="F16" s="534">
        <v>7.7000000000000002E-3</v>
      </c>
      <c r="G16" s="53"/>
      <c r="H16" s="53"/>
      <c r="I16" s="128">
        <f>ROUND(I13/(1-(F16-0.001))-I13,4)</f>
        <v>3.56E-2</v>
      </c>
      <c r="J16" s="73">
        <f>ROUND($H$12*I16,0)</f>
        <v>8722</v>
      </c>
      <c r="Q16" s="588"/>
    </row>
    <row r="17" spans="1:17" ht="15" thickBot="1">
      <c r="A17" s="53">
        <v>7</v>
      </c>
      <c r="B17" s="53"/>
      <c r="C17" s="53"/>
      <c r="D17" s="53"/>
      <c r="E17" s="53"/>
      <c r="F17" s="53"/>
      <c r="G17" s="53"/>
      <c r="H17" s="53"/>
      <c r="I17" s="127">
        <f>SUM(I13:I16)</f>
        <v>5.3188999999999993</v>
      </c>
      <c r="J17" s="56">
        <f>SUM(J13:J16)</f>
        <v>1303131</v>
      </c>
      <c r="Q17" s="588"/>
    </row>
    <row r="18" spans="1:17" ht="15.75" thickTop="1">
      <c r="A18" s="53">
        <v>8</v>
      </c>
      <c r="B18" s="78"/>
      <c r="C18" s="53"/>
      <c r="D18" s="53"/>
      <c r="E18" s="53"/>
      <c r="F18" s="102"/>
      <c r="G18" s="77"/>
      <c r="H18" s="77"/>
      <c r="I18" s="77"/>
      <c r="J18" s="77"/>
      <c r="Q18" s="588"/>
    </row>
    <row r="19" spans="1:17" ht="15">
      <c r="A19" s="53">
        <v>9</v>
      </c>
      <c r="B19" s="78"/>
      <c r="C19" s="53"/>
      <c r="D19" s="53"/>
      <c r="E19" s="53"/>
      <c r="F19" s="102"/>
      <c r="G19" s="77"/>
      <c r="H19" s="77"/>
      <c r="I19" s="77"/>
      <c r="J19" s="77"/>
      <c r="Q19" s="588"/>
    </row>
    <row r="20" spans="1:17" ht="15">
      <c r="A20" s="53"/>
      <c r="B20" s="78"/>
      <c r="C20" s="53"/>
      <c r="D20" s="53"/>
      <c r="E20" s="53"/>
      <c r="F20" s="53"/>
      <c r="G20" s="77"/>
      <c r="H20" s="77"/>
      <c r="I20" s="77"/>
      <c r="J20" s="77"/>
      <c r="Q20" s="588"/>
    </row>
    <row r="21" spans="1:17">
      <c r="A21" s="53" t="s">
        <v>119</v>
      </c>
      <c r="B21" s="53"/>
      <c r="C21" s="53"/>
      <c r="D21" s="53"/>
      <c r="E21" s="53"/>
      <c r="F21" s="53"/>
      <c r="G21" s="77"/>
      <c r="H21" s="77"/>
      <c r="I21" s="77"/>
      <c r="J21" s="77"/>
      <c r="Q21" s="588"/>
    </row>
    <row r="22" spans="1:17" ht="15">
      <c r="A22" s="81"/>
      <c r="B22" s="78"/>
      <c r="C22" s="78"/>
      <c r="D22" s="78"/>
      <c r="E22" s="78"/>
      <c r="F22" s="78"/>
      <c r="G22" s="78"/>
      <c r="H22" s="78"/>
      <c r="I22" s="78"/>
      <c r="J22" s="78"/>
      <c r="Q22" s="588"/>
    </row>
    <row r="23" spans="1:17" ht="15">
      <c r="A23" s="78"/>
      <c r="B23" s="53"/>
      <c r="C23" s="53"/>
      <c r="D23" s="53"/>
      <c r="E23" s="77" t="s">
        <v>27</v>
      </c>
      <c r="F23" s="77" t="s">
        <v>26</v>
      </c>
      <c r="G23" s="77" t="s">
        <v>25</v>
      </c>
      <c r="H23" s="77" t="s">
        <v>121</v>
      </c>
      <c r="I23" s="77" t="s">
        <v>120</v>
      </c>
      <c r="K23" s="98"/>
      <c r="Q23" s="588"/>
    </row>
    <row r="24" spans="1:17" ht="15">
      <c r="A24" s="78"/>
      <c r="B24" s="78"/>
      <c r="C24" s="78"/>
      <c r="D24" s="78"/>
      <c r="E24" s="78"/>
      <c r="F24" s="78"/>
      <c r="G24" s="82" t="s">
        <v>119</v>
      </c>
      <c r="H24" s="82"/>
      <c r="I24" s="82"/>
      <c r="K24" s="139"/>
    </row>
    <row r="25" spans="1:17" ht="15">
      <c r="A25" s="81" t="s">
        <v>24</v>
      </c>
      <c r="B25" s="78"/>
      <c r="C25" s="78"/>
      <c r="D25" s="81"/>
      <c r="E25" s="81" t="s">
        <v>0</v>
      </c>
      <c r="F25" s="81" t="s">
        <v>118</v>
      </c>
      <c r="G25" s="78"/>
      <c r="H25" s="78"/>
      <c r="I25" s="78"/>
      <c r="K25" s="138"/>
    </row>
    <row r="26" spans="1:17" ht="15">
      <c r="A26" s="80" t="s">
        <v>23</v>
      </c>
      <c r="B26" s="79" t="s">
        <v>22</v>
      </c>
      <c r="C26" s="79"/>
      <c r="D26" s="80"/>
      <c r="E26" s="80" t="s">
        <v>117</v>
      </c>
      <c r="F26" s="80" t="s">
        <v>116</v>
      </c>
      <c r="G26" s="80" t="s">
        <v>115</v>
      </c>
      <c r="H26" s="80" t="s">
        <v>114</v>
      </c>
      <c r="I26" s="80" t="s">
        <v>13</v>
      </c>
      <c r="K26" s="138"/>
    </row>
    <row r="27" spans="1:17" ht="15">
      <c r="A27" s="53"/>
      <c r="B27" s="78"/>
      <c r="C27" s="53"/>
      <c r="D27" s="53"/>
      <c r="E27" s="77"/>
      <c r="F27" s="77" t="s">
        <v>113</v>
      </c>
      <c r="G27" s="77" t="s">
        <v>112</v>
      </c>
      <c r="H27" s="77" t="s">
        <v>111</v>
      </c>
      <c r="I27" s="77" t="s">
        <v>111</v>
      </c>
      <c r="K27" s="98"/>
    </row>
    <row r="28" spans="1:17" ht="15">
      <c r="A28" s="53"/>
      <c r="B28" s="78" t="s">
        <v>223</v>
      </c>
      <c r="C28" s="53"/>
      <c r="D28" s="53"/>
      <c r="E28" s="77"/>
      <c r="F28" s="77"/>
      <c r="G28" s="77"/>
      <c r="H28" s="77"/>
      <c r="I28" s="77"/>
      <c r="K28" s="98"/>
    </row>
    <row r="29" spans="1:17">
      <c r="A29" s="53">
        <v>10</v>
      </c>
      <c r="B29" s="53" t="s">
        <v>136</v>
      </c>
      <c r="C29" s="53"/>
      <c r="D29" s="66" t="s">
        <v>222</v>
      </c>
      <c r="E29" s="53"/>
      <c r="F29" s="136">
        <v>38750</v>
      </c>
      <c r="G29" s="59"/>
      <c r="H29" s="59"/>
      <c r="I29" s="75"/>
    </row>
    <row r="30" spans="1:17" ht="15">
      <c r="A30" s="53">
        <v>11</v>
      </c>
      <c r="B30" s="53" t="s">
        <v>221</v>
      </c>
      <c r="C30" s="53"/>
      <c r="D30" s="53"/>
      <c r="E30" s="53"/>
      <c r="F30" s="137"/>
      <c r="G30" s="462">
        <v>5.3776000000000002</v>
      </c>
      <c r="H30" s="136">
        <f>ROUND(F$29*G30,0)</f>
        <v>208382</v>
      </c>
      <c r="I30" s="116">
        <f>H30</f>
        <v>208382</v>
      </c>
      <c r="K30" s="135"/>
    </row>
    <row r="31" spans="1:17">
      <c r="A31" s="53">
        <v>12</v>
      </c>
      <c r="B31" s="53"/>
      <c r="C31" s="53"/>
      <c r="D31" s="53"/>
      <c r="E31" s="77"/>
      <c r="F31" s="134"/>
      <c r="G31" s="53"/>
      <c r="H31" s="53"/>
      <c r="I31" s="128"/>
      <c r="J31" s="77"/>
      <c r="K31" s="133"/>
    </row>
    <row r="32" spans="1:17" ht="15" thickBot="1">
      <c r="A32" s="53">
        <v>13</v>
      </c>
      <c r="B32" s="53" t="s">
        <v>220</v>
      </c>
      <c r="C32" s="53"/>
      <c r="D32" s="53"/>
      <c r="E32" s="53"/>
      <c r="F32" s="53"/>
      <c r="G32" s="53"/>
      <c r="H32" s="132">
        <f>SUM(H30:H30)</f>
        <v>208382</v>
      </c>
      <c r="I32" s="132">
        <f>SUM(I30:I30)</f>
        <v>208382</v>
      </c>
      <c r="J32" s="72"/>
    </row>
    <row r="33" spans="1:10" ht="15" thickTop="1">
      <c r="A33" s="53"/>
      <c r="B33" s="72"/>
      <c r="C33" s="72"/>
      <c r="D33" s="72"/>
      <c r="E33" s="72"/>
      <c r="F33" s="72"/>
      <c r="G33" s="72"/>
      <c r="H33" s="72"/>
      <c r="I33" s="128"/>
      <c r="J33" s="73"/>
    </row>
    <row r="34" spans="1:10">
      <c r="A34" s="53"/>
      <c r="B34" s="72"/>
      <c r="C34" s="72"/>
      <c r="D34" s="72"/>
      <c r="E34" s="98"/>
      <c r="F34" s="72"/>
      <c r="G34" s="72"/>
      <c r="H34" s="72"/>
      <c r="I34" s="128"/>
      <c r="J34" s="73"/>
    </row>
    <row r="35" spans="1:10">
      <c r="A35" s="53"/>
      <c r="B35" s="72"/>
      <c r="C35" s="72"/>
      <c r="D35" s="72"/>
      <c r="E35" s="98"/>
      <c r="F35" s="72"/>
      <c r="G35" s="72"/>
      <c r="H35" s="72"/>
      <c r="I35" s="128"/>
      <c r="J35" s="73"/>
    </row>
    <row r="36" spans="1:10">
      <c r="A36" s="53"/>
      <c r="B36" s="72"/>
      <c r="C36" s="72"/>
      <c r="D36" s="72"/>
      <c r="E36" s="98"/>
      <c r="F36" s="72"/>
      <c r="G36" s="72"/>
      <c r="H36" s="72"/>
      <c r="I36" s="128"/>
      <c r="J36" s="73"/>
    </row>
    <row r="37" spans="1:10">
      <c r="A37" s="53"/>
      <c r="B37" s="72"/>
      <c r="C37" s="72"/>
      <c r="D37" s="72"/>
      <c r="E37" s="98"/>
      <c r="F37" s="72"/>
      <c r="G37" s="72"/>
      <c r="H37" s="72"/>
      <c r="I37" s="128"/>
      <c r="J37" s="73"/>
    </row>
    <row r="38" spans="1:10">
      <c r="A38" s="53"/>
      <c r="B38" s="72"/>
      <c r="C38" s="72"/>
      <c r="D38" s="72"/>
      <c r="E38" s="98"/>
      <c r="F38" s="72"/>
      <c r="G38" s="72"/>
      <c r="H38" s="72"/>
      <c r="I38" s="128"/>
      <c r="J38" s="73"/>
    </row>
    <row r="39" spans="1:10">
      <c r="A39" s="53"/>
      <c r="B39" s="72"/>
      <c r="C39" s="72"/>
      <c r="D39" s="72"/>
      <c r="E39" s="98"/>
      <c r="F39" s="130"/>
      <c r="G39" s="72"/>
      <c r="H39" s="72"/>
      <c r="I39" s="128"/>
      <c r="J39" s="73"/>
    </row>
    <row r="40" spans="1:10">
      <c r="A40" s="53"/>
      <c r="B40" s="72"/>
      <c r="C40" s="72"/>
      <c r="D40" s="72"/>
      <c r="E40" s="72"/>
      <c r="F40" s="72"/>
      <c r="G40" s="72"/>
      <c r="H40" s="72"/>
      <c r="I40" s="128"/>
      <c r="J40" s="73"/>
    </row>
    <row r="41" spans="1:10">
      <c r="A41" s="53"/>
      <c r="B41" s="72"/>
      <c r="C41" s="72"/>
      <c r="D41" s="72"/>
      <c r="E41" s="72"/>
      <c r="F41" s="72"/>
      <c r="G41" s="72"/>
      <c r="H41" s="72"/>
      <c r="I41" s="128"/>
      <c r="J41" s="72"/>
    </row>
    <row r="42" spans="1:10">
      <c r="A42" s="53"/>
      <c r="B42" s="72"/>
      <c r="C42" s="72"/>
      <c r="D42" s="72"/>
      <c r="E42" s="72"/>
      <c r="F42" s="72"/>
      <c r="G42" s="72"/>
      <c r="H42" s="72"/>
      <c r="I42" s="128"/>
      <c r="J42" s="72"/>
    </row>
    <row r="43" spans="1:10">
      <c r="A43" s="53"/>
      <c r="B43" s="131"/>
      <c r="C43" s="72"/>
      <c r="D43" s="72"/>
      <c r="E43" s="72"/>
      <c r="F43" s="72"/>
      <c r="G43" s="72"/>
      <c r="H43" s="72"/>
      <c r="I43" s="128"/>
      <c r="J43" s="72"/>
    </row>
    <row r="44" spans="1:10">
      <c r="A44" s="53"/>
      <c r="B44" s="72"/>
      <c r="C44" s="72"/>
      <c r="D44" s="72"/>
      <c r="E44" s="72"/>
      <c r="F44" s="72"/>
      <c r="G44" s="72"/>
      <c r="H44" s="73"/>
      <c r="I44" s="128"/>
      <c r="J44" s="72"/>
    </row>
    <row r="45" spans="1:10">
      <c r="B45" s="72"/>
      <c r="C45" s="72"/>
      <c r="D45" s="72"/>
      <c r="E45" s="72"/>
      <c r="F45" s="72"/>
      <c r="G45" s="72"/>
      <c r="H45" s="72"/>
      <c r="I45" s="128"/>
      <c r="J45" s="73"/>
    </row>
    <row r="46" spans="1:10">
      <c r="B46" s="72"/>
      <c r="C46" s="72"/>
      <c r="D46" s="72"/>
      <c r="E46" s="98"/>
      <c r="F46" s="72"/>
      <c r="G46" s="72"/>
      <c r="H46" s="72"/>
      <c r="I46" s="128"/>
      <c r="J46" s="73"/>
    </row>
    <row r="47" spans="1:10">
      <c r="B47" s="72"/>
      <c r="C47" s="72"/>
      <c r="D47" s="72"/>
      <c r="E47" s="98"/>
      <c r="F47" s="130"/>
      <c r="G47" s="72"/>
      <c r="H47" s="72"/>
      <c r="I47" s="128"/>
      <c r="J47" s="73"/>
    </row>
    <row r="48" spans="1:10">
      <c r="B48" s="72"/>
      <c r="C48" s="72"/>
      <c r="D48" s="72"/>
      <c r="E48" s="98"/>
      <c r="F48" s="72"/>
      <c r="G48" s="72"/>
      <c r="H48" s="72"/>
      <c r="I48" s="128"/>
      <c r="J48" s="73"/>
    </row>
    <row r="49" spans="2:10">
      <c r="B49" s="72"/>
      <c r="C49" s="72"/>
      <c r="D49" s="72"/>
      <c r="E49" s="98"/>
      <c r="F49" s="72"/>
      <c r="G49" s="72"/>
      <c r="H49" s="72"/>
      <c r="I49" s="128"/>
      <c r="J49" s="72"/>
    </row>
    <row r="50" spans="2:10">
      <c r="B50" s="72"/>
      <c r="C50" s="72"/>
      <c r="D50" s="72"/>
      <c r="E50" s="98"/>
      <c r="F50" s="72"/>
      <c r="G50" s="72"/>
      <c r="H50" s="72"/>
      <c r="I50" s="128"/>
      <c r="J50" s="72"/>
    </row>
    <row r="51" spans="2:10">
      <c r="B51" s="72"/>
      <c r="C51" s="72"/>
      <c r="D51" s="72"/>
      <c r="E51" s="98"/>
      <c r="F51" s="72"/>
      <c r="G51" s="72"/>
      <c r="H51" s="73"/>
      <c r="I51" s="128"/>
      <c r="J51" s="72"/>
    </row>
    <row r="52" spans="2:10">
      <c r="B52" s="72"/>
      <c r="C52" s="72"/>
      <c r="D52" s="72"/>
      <c r="E52" s="98"/>
      <c r="F52" s="72"/>
      <c r="G52" s="72"/>
      <c r="H52" s="72"/>
      <c r="I52" s="128"/>
      <c r="J52" s="73"/>
    </row>
    <row r="53" spans="2:10">
      <c r="B53" s="72"/>
      <c r="C53" s="72"/>
      <c r="D53" s="72"/>
      <c r="E53" s="98"/>
      <c r="F53" s="72"/>
      <c r="G53" s="72"/>
      <c r="H53" s="72"/>
      <c r="I53" s="128"/>
      <c r="J53" s="73"/>
    </row>
    <row r="54" spans="2:10">
      <c r="B54" s="72"/>
      <c r="C54" s="72"/>
      <c r="D54" s="72"/>
      <c r="E54" s="98"/>
      <c r="F54" s="130"/>
      <c r="G54" s="72"/>
      <c r="H54" s="72"/>
      <c r="I54" s="128"/>
      <c r="J54" s="73"/>
    </row>
    <row r="55" spans="2:10">
      <c r="B55" s="72"/>
      <c r="C55" s="72"/>
      <c r="D55" s="72"/>
      <c r="E55" s="72"/>
      <c r="F55" s="72"/>
      <c r="G55" s="72"/>
      <c r="H55" s="72"/>
      <c r="I55" s="128"/>
      <c r="J55" s="73"/>
    </row>
    <row r="56" spans="2:10">
      <c r="B56" s="72"/>
      <c r="C56" s="72"/>
      <c r="D56" s="72"/>
      <c r="E56" s="72"/>
      <c r="F56" s="72"/>
      <c r="G56" s="72"/>
      <c r="H56" s="72"/>
      <c r="I56" s="128"/>
      <c r="J56" s="72"/>
    </row>
    <row r="57" spans="2:10">
      <c r="B57" s="72"/>
      <c r="C57" s="72"/>
      <c r="D57" s="72"/>
      <c r="E57" s="72"/>
      <c r="F57" s="72"/>
      <c r="G57" s="72"/>
      <c r="H57" s="72"/>
      <c r="I57" s="128"/>
      <c r="J57" s="72"/>
    </row>
    <row r="58" spans="2:10">
      <c r="B58" s="72"/>
      <c r="C58" s="72"/>
      <c r="D58" s="72"/>
      <c r="E58" s="72"/>
      <c r="F58" s="72"/>
      <c r="G58" s="72"/>
      <c r="H58" s="73"/>
      <c r="I58" s="128"/>
      <c r="J58" s="73"/>
    </row>
    <row r="59" spans="2:10">
      <c r="B59" s="71"/>
      <c r="C59" s="71"/>
      <c r="D59" s="71"/>
      <c r="E59" s="71"/>
      <c r="F59" s="71"/>
      <c r="G59" s="71"/>
      <c r="H59" s="71"/>
      <c r="I59" s="71"/>
      <c r="J59" s="71"/>
    </row>
    <row r="60" spans="2:10">
      <c r="B60" s="71"/>
      <c r="C60" s="71"/>
      <c r="D60" s="71"/>
      <c r="E60" s="71"/>
      <c r="F60" s="71"/>
      <c r="G60" s="71"/>
      <c r="H60" s="71"/>
      <c r="I60" s="71"/>
      <c r="J60" s="71"/>
    </row>
    <row r="61" spans="2:10">
      <c r="B61" s="71"/>
      <c r="C61" s="71"/>
      <c r="D61" s="71"/>
      <c r="E61" s="71"/>
      <c r="F61" s="71"/>
      <c r="G61" s="71"/>
      <c r="H61" s="71"/>
      <c r="I61" s="71"/>
      <c r="J61" s="71"/>
    </row>
    <row r="62" spans="2:10">
      <c r="B62" s="71"/>
      <c r="C62" s="71"/>
      <c r="D62" s="71"/>
      <c r="E62" s="71"/>
      <c r="F62" s="71"/>
      <c r="G62" s="71"/>
      <c r="H62" s="71"/>
      <c r="I62" s="71"/>
      <c r="J62" s="71"/>
    </row>
    <row r="63" spans="2:10">
      <c r="B63" s="71"/>
      <c r="C63" s="71"/>
      <c r="D63" s="71"/>
      <c r="E63" s="71"/>
      <c r="F63" s="71"/>
      <c r="G63" s="71"/>
      <c r="H63" s="71"/>
      <c r="I63" s="71"/>
      <c r="J63" s="71"/>
    </row>
    <row r="64" spans="2:10">
      <c r="B64" s="71"/>
      <c r="C64" s="71"/>
      <c r="D64" s="71"/>
      <c r="E64" s="71"/>
      <c r="F64" s="71"/>
      <c r="G64" s="71"/>
      <c r="H64" s="71"/>
      <c r="I64" s="71"/>
      <c r="J64" s="71"/>
    </row>
    <row r="65" spans="2:10">
      <c r="B65" s="71"/>
      <c r="C65" s="71"/>
      <c r="D65" s="71"/>
      <c r="E65" s="71"/>
      <c r="F65" s="71"/>
      <c r="G65" s="71"/>
      <c r="H65" s="71"/>
      <c r="I65" s="71"/>
      <c r="J65" s="71"/>
    </row>
    <row r="66" spans="2:10">
      <c r="B66" s="71"/>
      <c r="C66" s="71"/>
      <c r="D66" s="71"/>
      <c r="E66" s="71"/>
      <c r="F66" s="71"/>
      <c r="G66" s="71"/>
      <c r="H66" s="71"/>
      <c r="I66" s="71"/>
      <c r="J66" s="71"/>
    </row>
    <row r="67" spans="2:10">
      <c r="B67" s="71"/>
      <c r="C67" s="71"/>
      <c r="D67" s="71"/>
      <c r="E67" s="71"/>
      <c r="F67" s="71"/>
      <c r="G67" s="71"/>
      <c r="H67" s="71"/>
      <c r="I67" s="71"/>
      <c r="J67" s="71"/>
    </row>
    <row r="68" spans="2:10">
      <c r="B68" s="71"/>
      <c r="C68" s="71"/>
      <c r="D68" s="71"/>
      <c r="E68" s="71"/>
      <c r="F68" s="71"/>
      <c r="G68" s="71"/>
      <c r="H68" s="71"/>
      <c r="I68" s="71"/>
      <c r="J68" s="71"/>
    </row>
    <row r="69" spans="2:10">
      <c r="B69" s="71"/>
      <c r="C69" s="71"/>
      <c r="D69" s="71"/>
      <c r="E69" s="71"/>
      <c r="F69" s="71"/>
      <c r="G69" s="71"/>
      <c r="H69" s="71"/>
      <c r="I69" s="71"/>
      <c r="J69" s="71"/>
    </row>
    <row r="70" spans="2:10">
      <c r="B70" s="71"/>
      <c r="C70" s="71"/>
      <c r="D70" s="71"/>
      <c r="E70" s="71"/>
      <c r="F70" s="71"/>
      <c r="G70" s="71"/>
      <c r="H70" s="71"/>
      <c r="I70" s="71"/>
      <c r="J70" s="71"/>
    </row>
    <row r="71" spans="2:10">
      <c r="B71" s="71"/>
      <c r="C71" s="71"/>
      <c r="D71" s="71"/>
      <c r="E71" s="71"/>
      <c r="F71" s="71"/>
      <c r="G71" s="71"/>
      <c r="H71" s="71"/>
      <c r="I71" s="71"/>
      <c r="J71" s="71"/>
    </row>
  </sheetData>
  <printOptions horizontalCentered="1"/>
  <pageMargins left="0.5" right="0.5" top="0.75" bottom="0.75" header="0.5" footer="0.5"/>
  <pageSetup scale="94" orientation="portrait" r:id="rId1"/>
  <headerFooter alignWithMargins="0">
    <oddFooter>&amp;L
&amp;R&amp;Z&amp;F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rgb="FF92D050"/>
  </sheetPr>
  <dimension ref="A1:Q65"/>
  <sheetViews>
    <sheetView view="pageBreakPreview" zoomScaleNormal="80" zoomScaleSheetLayoutView="100" workbookViewId="0">
      <pane xSplit="4" ySplit="6" topLeftCell="E7" activePane="bottomRight" state="frozen"/>
      <selection activeCell="A82" sqref="A82"/>
      <selection pane="topRight" activeCell="A82" sqref="A82"/>
      <selection pane="bottomLeft" activeCell="A82" sqref="A82"/>
      <selection pane="bottomRight" activeCell="E33" sqref="E33"/>
    </sheetView>
  </sheetViews>
  <sheetFormatPr defaultColWidth="9.85546875" defaultRowHeight="14.25"/>
  <cols>
    <col min="1" max="1" width="3.85546875" style="51" customWidth="1"/>
    <col min="2" max="2" width="1.85546875" style="51" customWidth="1"/>
    <col min="3" max="3" width="25.42578125" style="51" customWidth="1"/>
    <col min="4" max="4" width="2.85546875" style="51" customWidth="1"/>
    <col min="5" max="6" width="14.42578125" style="51" bestFit="1" customWidth="1"/>
    <col min="7" max="7" width="13" style="51" bestFit="1" customWidth="1"/>
    <col min="8" max="8" width="9.85546875" style="51" customWidth="1"/>
    <col min="9" max="9" width="14.5703125" style="51" customWidth="1"/>
    <col min="10" max="10" width="9.85546875" style="51"/>
    <col min="11" max="11" width="10.5703125" style="51" bestFit="1" customWidth="1"/>
    <col min="12" max="16384" width="9.85546875" style="51"/>
  </cols>
  <sheetData>
    <row r="1" spans="1:17" ht="15">
      <c r="A1" s="158" t="s">
        <v>32</v>
      </c>
      <c r="B1" s="143"/>
      <c r="C1" s="143"/>
      <c r="D1" s="143"/>
      <c r="E1" s="143"/>
      <c r="F1" s="143"/>
      <c r="G1" s="143"/>
      <c r="H1" s="143"/>
      <c r="I1" s="157" t="s">
        <v>125</v>
      </c>
    </row>
    <row r="2" spans="1:17">
      <c r="A2" s="51" t="str">
        <f>B.1!A2</f>
        <v>Expected Gas Cost (EGC) Calculation</v>
      </c>
      <c r="B2" s="143"/>
      <c r="C2" s="143"/>
      <c r="D2" s="143"/>
      <c r="E2" s="143"/>
      <c r="F2" s="143"/>
      <c r="G2" s="143"/>
      <c r="H2" s="143"/>
      <c r="I2" s="68" t="s">
        <v>251</v>
      </c>
    </row>
    <row r="3" spans="1:17">
      <c r="A3" s="156" t="s">
        <v>250</v>
      </c>
      <c r="B3" s="143"/>
      <c r="C3" s="143"/>
      <c r="D3" s="143"/>
      <c r="E3" s="143"/>
      <c r="F3" s="143"/>
      <c r="G3" s="143"/>
      <c r="H3" s="143"/>
      <c r="I3" s="143"/>
    </row>
    <row r="4" spans="1:17">
      <c r="A4" s="53"/>
      <c r="B4" s="53"/>
      <c r="C4" s="53"/>
      <c r="D4" s="53"/>
      <c r="E4" s="53"/>
      <c r="F4" s="53"/>
      <c r="G4" s="53"/>
      <c r="H4" s="53"/>
      <c r="I4" s="53"/>
    </row>
    <row r="5" spans="1:17">
      <c r="A5" s="77" t="s">
        <v>24</v>
      </c>
      <c r="B5" s="53"/>
      <c r="C5" s="53"/>
      <c r="D5" s="53"/>
      <c r="E5" s="53"/>
      <c r="F5" s="53"/>
      <c r="G5" s="53"/>
      <c r="H5" s="53"/>
      <c r="I5" s="53"/>
    </row>
    <row r="6" spans="1:17" ht="15">
      <c r="A6" s="148" t="s">
        <v>23</v>
      </c>
      <c r="B6" s="79"/>
      <c r="C6" s="79"/>
      <c r="D6" s="79"/>
      <c r="E6" s="77" t="s">
        <v>27</v>
      </c>
      <c r="F6" s="77" t="s">
        <v>26</v>
      </c>
      <c r="G6" s="77" t="s">
        <v>25</v>
      </c>
      <c r="H6" s="77" t="s">
        <v>121</v>
      </c>
      <c r="I6" s="77" t="s">
        <v>120</v>
      </c>
      <c r="J6" s="142"/>
    </row>
    <row r="8" spans="1:17">
      <c r="A8" s="53">
        <v>1</v>
      </c>
      <c r="B8" s="53"/>
      <c r="C8" s="140" t="s">
        <v>249</v>
      </c>
      <c r="D8" s="53"/>
      <c r="E8" s="59"/>
      <c r="F8" s="53"/>
      <c r="G8" s="53"/>
      <c r="H8" s="53"/>
      <c r="I8" s="53"/>
    </row>
    <row r="9" spans="1:17">
      <c r="A9" s="53">
        <v>2</v>
      </c>
      <c r="B9" s="53"/>
      <c r="C9" s="53" t="s">
        <v>248</v>
      </c>
      <c r="D9" s="53"/>
      <c r="E9" s="147">
        <f>B.1!I71</f>
        <v>19518905</v>
      </c>
      <c r="F9" s="53"/>
      <c r="G9" s="53"/>
      <c r="H9" s="53"/>
      <c r="I9" s="59"/>
    </row>
    <row r="10" spans="1:17">
      <c r="A10" s="53">
        <v>3</v>
      </c>
      <c r="B10" s="53"/>
      <c r="C10" s="53" t="s">
        <v>247</v>
      </c>
      <c r="D10" s="53"/>
      <c r="E10" s="59">
        <v>0</v>
      </c>
      <c r="F10" s="53"/>
      <c r="G10" s="53"/>
      <c r="H10" s="53"/>
      <c r="I10" s="59"/>
    </row>
    <row r="11" spans="1:17">
      <c r="A11" s="53">
        <v>4</v>
      </c>
      <c r="B11" s="53"/>
      <c r="C11" s="53" t="s">
        <v>246</v>
      </c>
      <c r="D11" s="53"/>
      <c r="E11" s="73">
        <f>B.2!I35</f>
        <v>4880185</v>
      </c>
      <c r="F11" s="53"/>
      <c r="G11" s="53"/>
      <c r="H11" s="53"/>
      <c r="I11" s="53"/>
    </row>
    <row r="12" spans="1:17">
      <c r="A12" s="53">
        <v>5</v>
      </c>
      <c r="B12" s="53"/>
      <c r="C12" s="53" t="s">
        <v>227</v>
      </c>
      <c r="E12" s="155">
        <f>B.5!I32</f>
        <v>208382</v>
      </c>
    </row>
    <row r="13" spans="1:17" ht="15" thickBot="1">
      <c r="A13" s="53">
        <v>6</v>
      </c>
      <c r="C13" s="53" t="s">
        <v>114</v>
      </c>
      <c r="D13" s="53"/>
      <c r="E13" s="151">
        <f>SUM(E9:E12)</f>
        <v>24607472</v>
      </c>
      <c r="F13" s="53"/>
      <c r="G13" s="53"/>
      <c r="H13" s="53"/>
      <c r="I13" s="53"/>
    </row>
    <row r="14" spans="1:17" ht="15" thickTop="1">
      <c r="A14" s="53">
        <v>7</v>
      </c>
      <c r="B14" s="53"/>
    </row>
    <row r="15" spans="1:17">
      <c r="A15" s="53">
        <v>8</v>
      </c>
      <c r="B15" s="53"/>
      <c r="C15" s="53"/>
      <c r="D15" s="53"/>
      <c r="E15" s="53"/>
      <c r="F15" s="77" t="s">
        <v>245</v>
      </c>
      <c r="G15" s="77" t="s">
        <v>244</v>
      </c>
      <c r="H15" s="149" t="s">
        <v>243</v>
      </c>
      <c r="I15" s="149"/>
      <c r="Q15" s="588"/>
    </row>
    <row r="16" spans="1:17">
      <c r="A16" s="53">
        <v>9</v>
      </c>
      <c r="B16" s="53"/>
      <c r="C16" s="140" t="s">
        <v>242</v>
      </c>
      <c r="D16" s="53"/>
      <c r="E16" s="148" t="s">
        <v>241</v>
      </c>
      <c r="F16" s="148" t="s">
        <v>13</v>
      </c>
      <c r="G16" s="148" t="s">
        <v>240</v>
      </c>
      <c r="H16" s="148" t="s">
        <v>233</v>
      </c>
      <c r="I16" s="148" t="s">
        <v>239</v>
      </c>
      <c r="Q16" s="588"/>
    </row>
    <row r="17" spans="1:17">
      <c r="A17" s="53">
        <v>10</v>
      </c>
      <c r="B17" s="53"/>
      <c r="C17" s="53" t="s">
        <v>238</v>
      </c>
      <c r="D17" s="53"/>
      <c r="E17" s="58">
        <f>B.8!F22</f>
        <v>0.14230000000000001</v>
      </c>
      <c r="F17" s="147">
        <f>ROUND($E$13*E17,0)</f>
        <v>3501643</v>
      </c>
      <c r="G17" s="59">
        <f>F35</f>
        <v>16167382.638659999</v>
      </c>
      <c r="H17" s="154">
        <f>ROUND(F17/G17,4)</f>
        <v>0.21659999999999999</v>
      </c>
      <c r="I17" s="154">
        <f>H17</f>
        <v>0.21659999999999999</v>
      </c>
      <c r="Q17" s="588"/>
    </row>
    <row r="18" spans="1:17">
      <c r="A18" s="53">
        <v>11</v>
      </c>
      <c r="B18" s="53"/>
      <c r="C18" s="53" t="s">
        <v>233</v>
      </c>
      <c r="D18" s="53"/>
      <c r="E18" s="128">
        <f>E19-E17</f>
        <v>0.85770000000000002</v>
      </c>
      <c r="F18" s="59">
        <f>ROUND($E$13*E18,0)</f>
        <v>21105829</v>
      </c>
      <c r="G18" s="73">
        <f>G35</f>
        <v>16027459.209659999</v>
      </c>
      <c r="H18" s="153">
        <f>ROUND(F18/G18,4)</f>
        <v>1.3169</v>
      </c>
      <c r="I18" s="152"/>
      <c r="Q18" s="588"/>
    </row>
    <row r="19" spans="1:17" ht="15" thickBot="1">
      <c r="A19" s="53">
        <v>12</v>
      </c>
      <c r="C19" s="53" t="s">
        <v>114</v>
      </c>
      <c r="D19" s="53"/>
      <c r="E19" s="127">
        <v>1</v>
      </c>
      <c r="F19" s="151">
        <f>F17+F18</f>
        <v>24607472</v>
      </c>
      <c r="G19" s="53"/>
      <c r="H19" s="150">
        <f>H17+H18</f>
        <v>1.5334999999999999</v>
      </c>
      <c r="I19" s="150">
        <f>I17+I18</f>
        <v>0.21659999999999999</v>
      </c>
      <c r="L19" s="515"/>
      <c r="Q19" s="588"/>
    </row>
    <row r="20" spans="1:17" ht="15" thickTop="1">
      <c r="A20" s="53">
        <v>13</v>
      </c>
      <c r="B20" s="53"/>
      <c r="Q20" s="588"/>
    </row>
    <row r="21" spans="1:17">
      <c r="A21" s="53">
        <v>14</v>
      </c>
      <c r="B21" s="53"/>
      <c r="C21" s="53"/>
      <c r="D21" s="53"/>
      <c r="E21" s="53"/>
      <c r="F21" s="143" t="s">
        <v>237</v>
      </c>
      <c r="G21" s="143"/>
      <c r="H21" s="53"/>
      <c r="I21" s="53"/>
      <c r="Q21" s="588"/>
    </row>
    <row r="22" spans="1:17">
      <c r="A22" s="53">
        <v>15</v>
      </c>
      <c r="B22" s="53"/>
      <c r="C22" s="53"/>
      <c r="D22" s="53"/>
      <c r="E22" s="77" t="s">
        <v>163</v>
      </c>
      <c r="F22" s="149" t="s">
        <v>236</v>
      </c>
      <c r="G22" s="149"/>
      <c r="H22" s="53"/>
      <c r="I22" s="53"/>
      <c r="Q22" s="588"/>
    </row>
    <row r="23" spans="1:17">
      <c r="A23" s="53">
        <v>16</v>
      </c>
      <c r="B23" s="53"/>
      <c r="C23" s="53"/>
      <c r="D23" s="53"/>
      <c r="E23" s="148" t="s">
        <v>235</v>
      </c>
      <c r="F23" s="148" t="s">
        <v>234</v>
      </c>
      <c r="G23" s="148" t="s">
        <v>233</v>
      </c>
      <c r="H23" s="53"/>
      <c r="I23" s="53"/>
      <c r="Q23" s="588"/>
    </row>
    <row r="24" spans="1:17">
      <c r="A24" s="53">
        <v>17</v>
      </c>
      <c r="B24" s="53"/>
      <c r="C24" s="140" t="s">
        <v>39</v>
      </c>
      <c r="D24" s="53"/>
      <c r="E24" s="53"/>
      <c r="F24" s="53"/>
      <c r="G24" s="53"/>
      <c r="H24" s="53"/>
      <c r="I24" s="53"/>
    </row>
    <row r="25" spans="1:17">
      <c r="A25" s="53">
        <v>18</v>
      </c>
      <c r="B25" s="53"/>
      <c r="C25" s="53" t="s">
        <v>231</v>
      </c>
      <c r="D25" s="53"/>
      <c r="E25" s="53"/>
      <c r="F25" s="53"/>
      <c r="G25" s="53"/>
      <c r="H25" s="53"/>
      <c r="I25" s="53"/>
    </row>
    <row r="26" spans="1:17">
      <c r="A26" s="53">
        <v>19</v>
      </c>
      <c r="B26" s="53"/>
      <c r="C26" s="53" t="s">
        <v>232</v>
      </c>
      <c r="D26" s="53"/>
      <c r="E26" s="429">
        <v>16027459.209659999</v>
      </c>
      <c r="F26" s="59">
        <f>E26</f>
        <v>16027459.209659999</v>
      </c>
      <c r="G26" s="59">
        <f>E26</f>
        <v>16027459.209659999</v>
      </c>
      <c r="H26" s="146">
        <f>H19</f>
        <v>1.5334999999999999</v>
      </c>
      <c r="I26" s="53"/>
    </row>
    <row r="27" spans="1:17">
      <c r="A27" s="53">
        <v>20</v>
      </c>
      <c r="B27" s="53"/>
      <c r="C27" s="53"/>
      <c r="D27" s="53"/>
      <c r="E27" s="429"/>
      <c r="F27" s="59"/>
      <c r="G27" s="53"/>
      <c r="H27" s="53"/>
      <c r="I27" s="53"/>
    </row>
    <row r="28" spans="1:17">
      <c r="A28" s="53">
        <v>21</v>
      </c>
      <c r="B28" s="53"/>
      <c r="C28" s="140" t="s">
        <v>38</v>
      </c>
      <c r="D28" s="53"/>
      <c r="E28" s="431"/>
      <c r="F28" s="59"/>
      <c r="G28" s="53"/>
      <c r="H28" s="146"/>
      <c r="I28" s="53"/>
    </row>
    <row r="29" spans="1:17">
      <c r="A29" s="53">
        <v>22</v>
      </c>
      <c r="B29" s="53"/>
      <c r="C29" s="53" t="s">
        <v>231</v>
      </c>
      <c r="D29" s="53"/>
      <c r="E29" s="431"/>
      <c r="F29" s="59"/>
      <c r="G29" s="53"/>
      <c r="H29" s="146"/>
      <c r="I29" s="53"/>
    </row>
    <row r="30" spans="1:17">
      <c r="A30" s="53">
        <v>23</v>
      </c>
      <c r="B30" s="53"/>
      <c r="C30" s="53" t="s">
        <v>230</v>
      </c>
      <c r="D30" s="53"/>
      <c r="E30" s="429">
        <v>139923.429</v>
      </c>
      <c r="F30" s="59">
        <f>E30</f>
        <v>139923.429</v>
      </c>
      <c r="G30" s="53"/>
      <c r="H30" s="146">
        <f>H19</f>
        <v>1.5334999999999999</v>
      </c>
      <c r="I30" s="146">
        <f>I19</f>
        <v>0.21659999999999999</v>
      </c>
      <c r="M30" s="63"/>
    </row>
    <row r="31" spans="1:17">
      <c r="A31" s="53">
        <v>24</v>
      </c>
      <c r="B31" s="53"/>
      <c r="C31" s="53"/>
      <c r="D31" s="53"/>
      <c r="E31" s="431"/>
      <c r="F31" s="59"/>
      <c r="G31" s="53"/>
      <c r="H31" s="146"/>
      <c r="I31" s="53"/>
    </row>
    <row r="32" spans="1:17">
      <c r="A32" s="53">
        <v>25</v>
      </c>
      <c r="B32" s="53"/>
      <c r="C32" s="140" t="s">
        <v>35</v>
      </c>
      <c r="D32" s="53"/>
      <c r="E32" s="431"/>
      <c r="F32" s="59"/>
      <c r="G32" s="53"/>
      <c r="H32" s="146"/>
      <c r="I32" s="53"/>
    </row>
    <row r="33" spans="1:9">
      <c r="A33" s="53">
        <v>26</v>
      </c>
      <c r="B33" s="53"/>
      <c r="C33" s="53" t="s">
        <v>229</v>
      </c>
      <c r="D33" s="53"/>
      <c r="E33" s="429">
        <v>30115003.973999999</v>
      </c>
      <c r="F33" s="59"/>
      <c r="G33" s="53"/>
      <c r="H33" s="146"/>
      <c r="I33" s="53"/>
    </row>
    <row r="34" spans="1:9">
      <c r="A34" s="53">
        <v>27</v>
      </c>
      <c r="B34" s="53"/>
      <c r="C34" s="53"/>
      <c r="D34" s="53"/>
      <c r="E34" s="53"/>
      <c r="F34" s="59"/>
      <c r="G34" s="53"/>
      <c r="H34" s="146"/>
      <c r="I34" s="53"/>
    </row>
    <row r="35" spans="1:9" ht="15" thickBot="1">
      <c r="A35" s="53">
        <v>28</v>
      </c>
      <c r="B35" s="53"/>
      <c r="C35" s="53"/>
      <c r="D35" s="53"/>
      <c r="E35" s="56">
        <f>E26+E30+E33</f>
        <v>46282386.612659998</v>
      </c>
      <c r="F35" s="56">
        <f>F26+F30</f>
        <v>16167382.638659999</v>
      </c>
      <c r="G35" s="56">
        <f>G26</f>
        <v>16027459.209659999</v>
      </c>
      <c r="H35" s="146"/>
      <c r="I35" s="53"/>
    </row>
    <row r="36" spans="1:9" ht="15" thickTop="1">
      <c r="A36" s="53">
        <v>29</v>
      </c>
      <c r="B36" s="53"/>
      <c r="C36" s="53"/>
      <c r="D36" s="53"/>
      <c r="E36" s="53"/>
      <c r="F36" s="59"/>
      <c r="G36" s="53"/>
      <c r="H36" s="146"/>
      <c r="I36" s="53"/>
    </row>
    <row r="37" spans="1:9">
      <c r="A37" s="53">
        <v>30</v>
      </c>
      <c r="B37" s="53"/>
      <c r="C37" s="140"/>
      <c r="D37" s="53"/>
      <c r="E37" s="59"/>
      <c r="F37" s="53"/>
      <c r="G37" s="72"/>
      <c r="H37" s="146"/>
      <c r="I37" s="53"/>
    </row>
    <row r="38" spans="1:9">
      <c r="A38" s="72"/>
      <c r="B38" s="53"/>
      <c r="C38" s="53"/>
      <c r="D38" s="53"/>
      <c r="E38" s="53"/>
      <c r="F38" s="147"/>
      <c r="G38" s="53"/>
      <c r="H38" s="146"/>
      <c r="I38" s="53"/>
    </row>
    <row r="39" spans="1:9">
      <c r="A39" s="72"/>
      <c r="B39" s="53"/>
      <c r="C39" s="53"/>
      <c r="D39" s="53"/>
      <c r="E39" s="53"/>
      <c r="F39" s="59"/>
      <c r="G39" s="53"/>
      <c r="H39" s="146"/>
      <c r="I39" s="53"/>
    </row>
    <row r="40" spans="1:9">
      <c r="A40" s="72"/>
      <c r="B40" s="53"/>
      <c r="C40" s="53"/>
      <c r="D40" s="53"/>
      <c r="E40" s="53"/>
      <c r="F40" s="73"/>
      <c r="G40" s="72"/>
      <c r="H40" s="145"/>
      <c r="I40" s="53"/>
    </row>
    <row r="41" spans="1:9">
      <c r="A41" s="53"/>
      <c r="B41" s="53"/>
      <c r="C41" s="53"/>
      <c r="D41" s="53"/>
      <c r="E41" s="53"/>
      <c r="F41" s="59"/>
      <c r="G41" s="53"/>
      <c r="H41" s="53"/>
      <c r="I41" s="53"/>
    </row>
    <row r="42" spans="1:9">
      <c r="A42" s="53"/>
      <c r="C42" s="53"/>
      <c r="D42" s="53"/>
      <c r="E42" s="53"/>
      <c r="F42" s="144"/>
      <c r="G42" s="53"/>
      <c r="H42" s="53"/>
      <c r="I42" s="53"/>
    </row>
    <row r="43" spans="1:9">
      <c r="A43" s="53"/>
    </row>
    <row r="44" spans="1:9">
      <c r="A44" s="53"/>
    </row>
    <row r="45" spans="1:9">
      <c r="A45" s="53"/>
    </row>
    <row r="46" spans="1:9">
      <c r="A46" s="53"/>
      <c r="B46" s="53"/>
      <c r="C46" s="53"/>
      <c r="D46" s="53"/>
      <c r="E46" s="59"/>
      <c r="F46" s="53"/>
      <c r="G46" s="53"/>
      <c r="H46" s="53"/>
      <c r="I46" s="53"/>
    </row>
    <row r="47" spans="1:9">
      <c r="A47" s="53"/>
      <c r="B47" s="53"/>
      <c r="C47" s="53"/>
      <c r="D47" s="53"/>
      <c r="E47" s="59"/>
      <c r="F47" s="53"/>
      <c r="G47" s="53"/>
      <c r="H47" s="53"/>
      <c r="I47" s="53"/>
    </row>
    <row r="48" spans="1:9">
      <c r="A48" s="53"/>
      <c r="B48" s="53"/>
      <c r="C48" s="53"/>
      <c r="D48" s="53"/>
      <c r="E48" s="59"/>
      <c r="F48" s="53"/>
      <c r="G48" s="53"/>
      <c r="H48" s="53"/>
      <c r="I48" s="53"/>
    </row>
    <row r="49" spans="1:9">
      <c r="A49" s="53"/>
      <c r="B49" s="53"/>
      <c r="C49" s="53"/>
      <c r="D49" s="53"/>
      <c r="E49" s="59"/>
      <c r="F49" s="53"/>
      <c r="G49" s="53"/>
      <c r="H49" s="53"/>
      <c r="I49" s="53"/>
    </row>
    <row r="50" spans="1:9">
      <c r="A50" s="53"/>
    </row>
    <row r="51" spans="1:9">
      <c r="A51" s="53"/>
    </row>
    <row r="52" spans="1:9">
      <c r="A52" s="53"/>
    </row>
    <row r="53" spans="1:9">
      <c r="A53" s="53"/>
    </row>
    <row r="54" spans="1:9">
      <c r="A54" s="53"/>
    </row>
    <row r="55" spans="1:9">
      <c r="A55" s="53"/>
    </row>
    <row r="56" spans="1:9">
      <c r="A56" s="53"/>
    </row>
    <row r="57" spans="1:9">
      <c r="A57" s="53"/>
    </row>
    <row r="58" spans="1:9">
      <c r="A58" s="53"/>
    </row>
    <row r="59" spans="1:9">
      <c r="A59" s="53"/>
    </row>
    <row r="60" spans="1:9">
      <c r="A60" s="53"/>
    </row>
    <row r="61" spans="1:9">
      <c r="A61" s="53"/>
    </row>
    <row r="62" spans="1:9">
      <c r="A62" s="53"/>
    </row>
    <row r="63" spans="1:9">
      <c r="A63" s="53"/>
    </row>
    <row r="64" spans="1:9">
      <c r="A64" s="53"/>
    </row>
    <row r="65" spans="1:1">
      <c r="A65" s="53"/>
    </row>
  </sheetData>
  <printOptions horizontalCentered="1"/>
  <pageMargins left="0.5" right="0.5" top="0.5" bottom="0.25" header="0.5" footer="0.5"/>
  <pageSetup scale="95" orientation="portrait" r:id="rId1"/>
  <headerFooter alignWithMargins="0">
    <oddFooter>&amp;R&amp;Z&amp;F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92D050"/>
  </sheetPr>
  <dimension ref="A1:Q58"/>
  <sheetViews>
    <sheetView view="pageBreakPreview" zoomScale="85" zoomScaleNormal="80" zoomScaleSheetLayoutView="85" workbookViewId="0">
      <pane xSplit="4" ySplit="9" topLeftCell="E10" activePane="bottomRight" state="frozen"/>
      <selection activeCell="A82" sqref="A82"/>
      <selection pane="topRight" activeCell="A82" sqref="A82"/>
      <selection pane="bottomLeft" activeCell="A82" sqref="A82"/>
      <selection pane="bottomRight" activeCell="H33" sqref="H33"/>
    </sheetView>
  </sheetViews>
  <sheetFormatPr defaultColWidth="9.85546875" defaultRowHeight="14.25"/>
  <cols>
    <col min="1" max="1" width="4.85546875" style="51" customWidth="1"/>
    <col min="2" max="2" width="9.85546875" style="51"/>
    <col min="3" max="3" width="15.85546875" style="51" customWidth="1"/>
    <col min="4" max="4" width="13.85546875" style="51" customWidth="1"/>
    <col min="5" max="5" width="16.7109375" style="51" customWidth="1"/>
    <col min="6" max="6" width="13.7109375" style="51" customWidth="1"/>
    <col min="7" max="7" width="11.140625" style="51" customWidth="1"/>
    <col min="8" max="8" width="15" style="51" customWidth="1"/>
    <col min="9" max="9" width="10.140625" style="51" hidden="1" customWidth="1"/>
    <col min="10" max="10" width="9.85546875" style="51" hidden="1" customWidth="1"/>
    <col min="11" max="11" width="15.140625" style="51" hidden="1" customWidth="1"/>
    <col min="12" max="12" width="11.7109375" style="159" bestFit="1" customWidth="1"/>
    <col min="13" max="13" width="9.85546875" style="51"/>
    <col min="14" max="14" width="12.85546875" style="51" bestFit="1" customWidth="1"/>
    <col min="15" max="16384" width="9.85546875" style="51"/>
  </cols>
  <sheetData>
    <row r="1" spans="1:17" ht="15">
      <c r="A1" s="85" t="s">
        <v>32</v>
      </c>
      <c r="B1" s="68"/>
      <c r="C1" s="68"/>
      <c r="D1" s="68"/>
      <c r="E1" s="68"/>
      <c r="F1" s="68"/>
      <c r="G1" s="143"/>
      <c r="H1" s="53" t="s">
        <v>125</v>
      </c>
    </row>
    <row r="2" spans="1:17">
      <c r="A2" s="68" t="str">
        <f>B.1!A2</f>
        <v>Expected Gas Cost (EGC) Calculation</v>
      </c>
      <c r="B2" s="68"/>
      <c r="C2" s="68"/>
      <c r="D2" s="68"/>
      <c r="E2" s="68"/>
      <c r="F2" s="68"/>
      <c r="G2" s="143"/>
      <c r="H2" s="53" t="s">
        <v>270</v>
      </c>
      <c r="K2" s="51" t="s">
        <v>542</v>
      </c>
    </row>
    <row r="3" spans="1:17">
      <c r="A3" s="84" t="s">
        <v>269</v>
      </c>
      <c r="B3" s="68"/>
      <c r="C3" s="68"/>
      <c r="D3" s="68"/>
      <c r="E3" s="68"/>
      <c r="F3" s="68"/>
      <c r="G3" s="143"/>
      <c r="H3" s="53"/>
      <c r="J3" s="51" t="s">
        <v>539</v>
      </c>
      <c r="K3" s="523">
        <v>1.029714588220261</v>
      </c>
    </row>
    <row r="4" spans="1:17">
      <c r="A4" s="53"/>
      <c r="B4" s="53"/>
      <c r="C4" s="53"/>
      <c r="D4" s="53"/>
      <c r="E4" s="53"/>
      <c r="F4" s="53"/>
      <c r="G4" s="83"/>
      <c r="H4" s="53"/>
      <c r="J4" s="51" t="s">
        <v>540</v>
      </c>
      <c r="K4" s="523">
        <v>1.0605297933356364</v>
      </c>
    </row>
    <row r="5" spans="1:17">
      <c r="A5" s="170"/>
      <c r="B5" s="53"/>
      <c r="C5" s="53"/>
      <c r="D5" s="53"/>
      <c r="E5" s="77" t="s">
        <v>27</v>
      </c>
      <c r="F5" s="77" t="s">
        <v>26</v>
      </c>
      <c r="G5" s="77" t="s">
        <v>25</v>
      </c>
      <c r="H5" s="77" t="s">
        <v>121</v>
      </c>
      <c r="I5" s="77"/>
      <c r="J5" s="51" t="s">
        <v>541</v>
      </c>
      <c r="K5" s="523">
        <v>1.029714588220261</v>
      </c>
    </row>
    <row r="6" spans="1:17" ht="15">
      <c r="A6" s="78"/>
      <c r="B6" s="78"/>
      <c r="C6" s="78"/>
      <c r="D6" s="78"/>
      <c r="E6" s="78"/>
      <c r="F6" s="78"/>
      <c r="G6" s="78"/>
      <c r="H6" s="78"/>
    </row>
    <row r="7" spans="1:17" ht="15">
      <c r="A7" s="81" t="s">
        <v>24</v>
      </c>
      <c r="B7" s="78"/>
      <c r="C7" s="78"/>
      <c r="D7" s="78"/>
      <c r="E7" s="141"/>
      <c r="F7" s="141"/>
      <c r="G7" s="78"/>
      <c r="H7" s="78"/>
    </row>
    <row r="8" spans="1:17" ht="15">
      <c r="A8" s="80" t="s">
        <v>23</v>
      </c>
      <c r="B8" s="79" t="s">
        <v>22</v>
      </c>
      <c r="C8" s="79"/>
      <c r="D8" s="79"/>
      <c r="E8" s="82" t="s">
        <v>203</v>
      </c>
      <c r="F8" s="82"/>
      <c r="G8" s="80" t="s">
        <v>115</v>
      </c>
      <c r="H8" s="80" t="s">
        <v>114</v>
      </c>
    </row>
    <row r="9" spans="1:17" ht="15">
      <c r="A9" s="53"/>
      <c r="B9" s="78"/>
      <c r="C9" s="53"/>
      <c r="D9" s="53"/>
      <c r="E9" s="77" t="s">
        <v>4</v>
      </c>
      <c r="F9" s="77" t="s">
        <v>113</v>
      </c>
      <c r="G9" s="77" t="s">
        <v>20</v>
      </c>
      <c r="H9" s="77" t="s">
        <v>111</v>
      </c>
    </row>
    <row r="10" spans="1:17" ht="15">
      <c r="A10" s="53"/>
      <c r="B10" s="69"/>
      <c r="C10" s="53"/>
      <c r="D10" s="53"/>
      <c r="E10" s="53"/>
      <c r="F10" s="117"/>
      <c r="G10" s="53"/>
      <c r="H10" s="53"/>
    </row>
    <row r="11" spans="1:17" ht="15">
      <c r="A11" s="53">
        <v>1</v>
      </c>
      <c r="B11" s="69" t="s">
        <v>268</v>
      </c>
      <c r="C11" s="53"/>
      <c r="D11" s="53"/>
      <c r="E11" s="59"/>
      <c r="F11" s="59"/>
      <c r="G11" s="53"/>
      <c r="H11" s="53"/>
    </row>
    <row r="12" spans="1:17">
      <c r="A12" s="53">
        <v>2</v>
      </c>
      <c r="B12" s="53" t="s">
        <v>267</v>
      </c>
      <c r="C12" s="53"/>
      <c r="D12" s="53"/>
      <c r="E12" s="62">
        <f>ROUND(F12/$K$3,0)</f>
        <v>2205960</v>
      </c>
      <c r="F12" s="59">
        <f>B.3!G11</f>
        <v>2271509.35</v>
      </c>
      <c r="G12" s="58">
        <f>IF(F12&lt;&gt;0,ROUND(H12/E12,4),0)</f>
        <v>5.5137999999999998</v>
      </c>
      <c r="H12" s="59">
        <f>B.3!I15</f>
        <v>12163251</v>
      </c>
    </row>
    <row r="13" spans="1:17">
      <c r="A13" s="53">
        <v>3</v>
      </c>
      <c r="B13" s="53" t="s">
        <v>226</v>
      </c>
      <c r="C13" s="53"/>
      <c r="D13" s="53"/>
      <c r="E13" s="62">
        <f>ROUND(F13/$K$3,0)</f>
        <v>1804876</v>
      </c>
      <c r="F13" s="59">
        <f>B.3!G17</f>
        <v>1858507.6500000001</v>
      </c>
      <c r="G13" s="58">
        <f>IF(F13&lt;&gt;0,ROUND(H13/E13,4),0)</f>
        <v>5.5101000000000004</v>
      </c>
      <c r="H13" s="59">
        <f>B.3!I22</f>
        <v>9945060</v>
      </c>
      <c r="I13" s="133"/>
    </row>
    <row r="14" spans="1:17">
      <c r="A14" s="53">
        <v>4</v>
      </c>
      <c r="B14" s="53" t="s">
        <v>185</v>
      </c>
      <c r="C14" s="53"/>
      <c r="D14" s="102"/>
      <c r="E14" s="62">
        <f>ROUND(F14/$K$3,0)</f>
        <v>1743416</v>
      </c>
      <c r="F14" s="73">
        <f>B.3!G25+B.3!G26</f>
        <v>1795221</v>
      </c>
      <c r="G14" s="128">
        <f>IF(F14&lt;&gt;0,ROUND(H14/E14,4),0)</f>
        <v>3.2412000000000001</v>
      </c>
      <c r="H14" s="73">
        <f>B.3!I29</f>
        <v>5650817</v>
      </c>
      <c r="I14" s="133"/>
    </row>
    <row r="15" spans="1:17">
      <c r="A15" s="53">
        <v>5</v>
      </c>
      <c r="B15" s="53" t="s">
        <v>266</v>
      </c>
      <c r="C15" s="53"/>
      <c r="D15" s="53"/>
      <c r="E15" s="60">
        <f>SUM(E12:E14)</f>
        <v>5754252</v>
      </c>
      <c r="F15" s="60">
        <f>SUM(F12:F14)</f>
        <v>5925238</v>
      </c>
      <c r="G15" s="167">
        <f>IF(F15&lt;&gt;0,ROUND(H15/E15,4),0)</f>
        <v>4.8240999999999996</v>
      </c>
      <c r="H15" s="60">
        <f>SUM(H12:H14)</f>
        <v>27759128</v>
      </c>
      <c r="K15" s="488"/>
      <c r="L15" s="488"/>
      <c r="Q15" s="588"/>
    </row>
    <row r="16" spans="1:17">
      <c r="A16" s="53">
        <v>6</v>
      </c>
      <c r="B16" s="53"/>
      <c r="C16" s="53"/>
      <c r="D16" s="53"/>
      <c r="E16" s="53"/>
      <c r="F16" s="59"/>
      <c r="G16" s="53"/>
      <c r="H16" s="53"/>
      <c r="J16" s="52"/>
      <c r="K16" s="63"/>
      <c r="Q16" s="588"/>
    </row>
    <row r="17" spans="1:17" ht="15">
      <c r="A17" s="53">
        <v>7</v>
      </c>
      <c r="B17" s="69" t="s">
        <v>265</v>
      </c>
      <c r="C17" s="53"/>
      <c r="D17" s="53"/>
      <c r="E17" s="53"/>
      <c r="F17" s="59"/>
      <c r="G17" s="53"/>
      <c r="H17" s="59"/>
      <c r="Q17" s="588"/>
    </row>
    <row r="18" spans="1:17">
      <c r="A18" s="53">
        <v>8</v>
      </c>
      <c r="B18" s="53" t="s">
        <v>264</v>
      </c>
      <c r="C18" s="53"/>
      <c r="D18" s="53"/>
      <c r="E18" s="62">
        <f>ROUND(F18/$K$4,0)</f>
        <v>460912</v>
      </c>
      <c r="F18" s="59">
        <f>B.4!H11</f>
        <v>488811</v>
      </c>
      <c r="G18" s="58">
        <f>IF(F18&lt;&gt;0,ROUND(H18/E18,4),0)</f>
        <v>5.7287999999999997</v>
      </c>
      <c r="H18" s="59">
        <f>B.4!J16</f>
        <v>2640484</v>
      </c>
      <c r="Q18" s="588"/>
    </row>
    <row r="19" spans="1:17">
      <c r="A19" s="53">
        <v>9</v>
      </c>
      <c r="B19" s="53" t="s">
        <v>263</v>
      </c>
      <c r="C19" s="53"/>
      <c r="D19" s="53"/>
      <c r="E19" s="62">
        <f>ROUND(F19/$K$4,0)</f>
        <v>0</v>
      </c>
      <c r="F19" s="59">
        <f>B.4!H18</f>
        <v>0</v>
      </c>
      <c r="G19" s="58">
        <f>IF(F19&lt;&gt;0,ROUND(H19/E19,4),0)</f>
        <v>0</v>
      </c>
      <c r="H19" s="59">
        <f>B.4!J23</f>
        <v>0</v>
      </c>
      <c r="J19" s="63"/>
      <c r="K19" s="63"/>
      <c r="Q19" s="588"/>
    </row>
    <row r="20" spans="1:17">
      <c r="A20" s="53">
        <v>10</v>
      </c>
      <c r="B20" s="53" t="s">
        <v>134</v>
      </c>
      <c r="C20" s="53"/>
      <c r="D20" s="53"/>
      <c r="E20" s="62"/>
      <c r="F20" s="63"/>
      <c r="G20" s="58"/>
      <c r="H20" s="63"/>
      <c r="I20" s="63"/>
      <c r="Q20" s="588"/>
    </row>
    <row r="21" spans="1:17">
      <c r="A21" s="53">
        <v>11</v>
      </c>
      <c r="B21" s="67" t="s">
        <v>223</v>
      </c>
      <c r="C21" s="53"/>
      <c r="D21" s="53"/>
      <c r="E21" s="62">
        <f>ROUND(F21/$K$4,0)</f>
        <v>0</v>
      </c>
      <c r="F21" s="63">
        <f>B.4!H27</f>
        <v>0</v>
      </c>
      <c r="G21" s="58">
        <f>IF(F21&lt;&gt;0,ROUND(H21/E21,4),0)</f>
        <v>0</v>
      </c>
      <c r="H21" s="169">
        <f>B.4!J27+B.4!J29</f>
        <v>0</v>
      </c>
      <c r="Q21" s="588"/>
    </row>
    <row r="22" spans="1:17">
      <c r="A22" s="53">
        <v>12</v>
      </c>
      <c r="B22" s="67" t="s">
        <v>181</v>
      </c>
      <c r="C22" s="53"/>
      <c r="D22" s="102"/>
      <c r="E22" s="62">
        <f>ROUND(F22/$K$4,0)</f>
        <v>679191</v>
      </c>
      <c r="F22" s="86">
        <f>B.4!H26</f>
        <v>720302</v>
      </c>
      <c r="G22" s="58">
        <f>IF(F22&lt;&gt;0,ROUND(H22/E22,4),0)</f>
        <v>3.2652000000000001</v>
      </c>
      <c r="H22" s="168">
        <f>B.4!J26+B.4!J28+B.4!J30</f>
        <v>2217666.1399999997</v>
      </c>
      <c r="Q22" s="588"/>
    </row>
    <row r="23" spans="1:17" ht="15">
      <c r="A23" s="53">
        <v>13</v>
      </c>
      <c r="B23" s="53"/>
      <c r="C23" s="53"/>
      <c r="D23" s="53"/>
      <c r="E23" s="60">
        <f>SUM(E18:E22)</f>
        <v>1140103</v>
      </c>
      <c r="F23" s="60">
        <f>SUM(F18:F22)</f>
        <v>1209113</v>
      </c>
      <c r="G23" s="167">
        <f>IF(F23&lt;&gt;0,ROUND(H23/E23,4),0)</f>
        <v>4.2611999999999997</v>
      </c>
      <c r="H23" s="60">
        <f>SUM(H18:H22)</f>
        <v>4858150.1399999997</v>
      </c>
      <c r="I23" s="135"/>
      <c r="L23" s="489"/>
      <c r="Q23" s="588"/>
    </row>
    <row r="24" spans="1:17" ht="15">
      <c r="A24" s="53">
        <v>14</v>
      </c>
      <c r="B24" s="69" t="s">
        <v>262</v>
      </c>
      <c r="C24" s="53"/>
      <c r="D24" s="53"/>
      <c r="E24" s="53"/>
      <c r="F24" s="59"/>
      <c r="G24" s="53"/>
      <c r="H24" s="59"/>
    </row>
    <row r="25" spans="1:17">
      <c r="A25" s="53">
        <v>15</v>
      </c>
      <c r="B25" s="53" t="s">
        <v>226</v>
      </c>
      <c r="C25" s="53"/>
      <c r="D25" s="53"/>
      <c r="E25" s="62">
        <f>ROUND(F25/K5,0)</f>
        <v>237930</v>
      </c>
      <c r="F25" s="59">
        <f>B.5!H12</f>
        <v>245000</v>
      </c>
      <c r="G25" s="58">
        <f>IF(F25&lt;&gt;0,ROUND(H25/E25,4),0)</f>
        <v>5.4770000000000003</v>
      </c>
      <c r="H25" s="59">
        <f>B.5!J17</f>
        <v>1303131</v>
      </c>
    </row>
    <row r="26" spans="1:17">
      <c r="A26" s="53">
        <v>16</v>
      </c>
      <c r="G26" s="58"/>
    </row>
    <row r="27" spans="1:17" ht="15">
      <c r="A27" s="53">
        <v>17</v>
      </c>
      <c r="B27" s="69" t="s">
        <v>261</v>
      </c>
      <c r="C27" s="53"/>
      <c r="D27" s="53"/>
      <c r="E27" s="512"/>
      <c r="F27" s="59"/>
      <c r="G27" s="58"/>
      <c r="H27" s="53"/>
    </row>
    <row r="28" spans="1:17">
      <c r="A28" s="53">
        <v>18</v>
      </c>
      <c r="B28" s="51" t="s">
        <v>259</v>
      </c>
      <c r="C28" s="53"/>
      <c r="D28" s="53"/>
      <c r="E28" s="62">
        <f>ROUND(F28/K3,0)</f>
        <v>1341397</v>
      </c>
      <c r="F28" s="62">
        <v>1381256</v>
      </c>
      <c r="G28" s="58">
        <f t="shared" ref="G28" si="0">IF(F28&lt;&gt;0,ROUND(H28/E28,4),0)</f>
        <v>3.1476999999999999</v>
      </c>
      <c r="H28" s="59">
        <f>ROUND(E28*B.3!H29,0)</f>
        <v>4222315</v>
      </c>
    </row>
    <row r="29" spans="1:17">
      <c r="A29" s="53">
        <v>19</v>
      </c>
      <c r="B29" s="51" t="s">
        <v>260</v>
      </c>
      <c r="C29" s="53"/>
      <c r="D29" s="53"/>
      <c r="E29" s="62">
        <f>ROUND(F29/K3,0)</f>
        <v>0</v>
      </c>
      <c r="F29" s="498">
        <v>0</v>
      </c>
      <c r="G29" s="510">
        <f>IF(F29&lt;&gt;0,ROUND(H29/E29,4),0)</f>
        <v>0</v>
      </c>
      <c r="H29" s="86">
        <f>ROUND(E29*B.3!H29,0)</f>
        <v>0</v>
      </c>
      <c r="J29" s="133"/>
      <c r="K29" s="166"/>
    </row>
    <row r="30" spans="1:17">
      <c r="A30" s="53">
        <v>20</v>
      </c>
      <c r="B30" s="53" t="s">
        <v>258</v>
      </c>
      <c r="C30" s="53"/>
      <c r="D30" s="102"/>
      <c r="E30" s="59">
        <f>E28+E29</f>
        <v>1341397</v>
      </c>
      <c r="F30" s="59">
        <f>F28+F29</f>
        <v>1381256</v>
      </c>
      <c r="G30" s="128">
        <f>IF(F30&lt;&gt;0,ROUND(H30/E30,4),0)</f>
        <v>3.1476999999999999</v>
      </c>
      <c r="H30" s="59">
        <f>H28+H29</f>
        <v>4222315</v>
      </c>
      <c r="K30" s="488"/>
      <c r="L30" s="488"/>
    </row>
    <row r="31" spans="1:17">
      <c r="A31" s="53">
        <v>21</v>
      </c>
      <c r="B31" s="53"/>
      <c r="C31" s="53"/>
      <c r="D31" s="102"/>
      <c r="E31" s="53"/>
      <c r="F31" s="59"/>
      <c r="G31" s="58"/>
      <c r="H31" s="59"/>
    </row>
    <row r="32" spans="1:17">
      <c r="A32" s="53">
        <v>22</v>
      </c>
      <c r="B32" s="53"/>
      <c r="C32" s="53"/>
      <c r="D32" s="102"/>
      <c r="E32" s="53"/>
      <c r="F32" s="59"/>
      <c r="G32" s="58"/>
      <c r="H32" s="59"/>
    </row>
    <row r="33" spans="1:14">
      <c r="A33" s="53">
        <v>23</v>
      </c>
      <c r="B33" s="53" t="s">
        <v>257</v>
      </c>
      <c r="C33" s="53"/>
      <c r="D33" s="102"/>
      <c r="E33" s="511">
        <f>ROUND(F33/K4,0)</f>
        <v>5184</v>
      </c>
      <c r="F33" s="62">
        <f>D.2!D24+D.2!F24+D.2!H24</f>
        <v>5498</v>
      </c>
      <c r="G33" s="58">
        <f>IF(F33&lt;&gt;0,ROUND(H33/E33,4),0)</f>
        <v>5.2770000000000001</v>
      </c>
      <c r="H33" s="59">
        <v>27356</v>
      </c>
    </row>
    <row r="34" spans="1:14">
      <c r="A34" s="53">
        <v>24</v>
      </c>
      <c r="B34" s="53"/>
      <c r="C34" s="53"/>
      <c r="D34" s="102"/>
      <c r="E34" s="53"/>
      <c r="F34" s="59"/>
      <c r="G34" s="58"/>
      <c r="H34" s="59"/>
    </row>
    <row r="35" spans="1:14">
      <c r="A35" s="53">
        <v>25</v>
      </c>
      <c r="B35" s="53"/>
      <c r="C35" s="53"/>
      <c r="D35" s="53"/>
      <c r="E35" s="53"/>
      <c r="F35" s="59"/>
      <c r="G35" s="53"/>
      <c r="H35" s="53"/>
      <c r="M35" s="63"/>
    </row>
    <row r="36" spans="1:14">
      <c r="A36" s="53">
        <v>26</v>
      </c>
      <c r="B36" s="53"/>
      <c r="C36" s="53"/>
      <c r="D36" s="53"/>
      <c r="E36" s="53"/>
      <c r="F36" s="59"/>
      <c r="G36" s="161"/>
      <c r="H36" s="53"/>
    </row>
    <row r="37" spans="1:14">
      <c r="A37" s="53">
        <v>27</v>
      </c>
      <c r="B37" s="53" t="s">
        <v>256</v>
      </c>
      <c r="C37" s="53"/>
      <c r="D37" s="53"/>
      <c r="E37" s="165">
        <f>E15+E23+E25+E30+E33</f>
        <v>8478866</v>
      </c>
      <c r="F37" s="165">
        <f>F15+F23+F25+F30+F33</f>
        <v>8766105</v>
      </c>
      <c r="G37" s="128">
        <f>IF(F37&lt;&gt;0,ROUND(H37/E37,4),0)</f>
        <v>4.5018000000000002</v>
      </c>
      <c r="H37" s="165">
        <f>H15+H23+H25+H30+H33</f>
        <v>38170080.140000001</v>
      </c>
      <c r="K37" s="490"/>
      <c r="L37" s="491"/>
    </row>
    <row r="38" spans="1:14">
      <c r="A38" s="53">
        <v>28</v>
      </c>
      <c r="B38" s="53"/>
      <c r="C38" s="53"/>
      <c r="D38" s="53"/>
      <c r="E38" s="59"/>
      <c r="F38" s="59"/>
      <c r="G38" s="75"/>
      <c r="H38" s="59"/>
    </row>
    <row r="39" spans="1:14">
      <c r="A39" s="53">
        <v>29</v>
      </c>
      <c r="B39" s="53" t="s">
        <v>255</v>
      </c>
      <c r="C39" s="53"/>
      <c r="D39" s="529">
        <v>1.6E-2</v>
      </c>
      <c r="E39" s="59">
        <f>ROUND(F39*$E$37/$F$37,0)</f>
        <v>135662</v>
      </c>
      <c r="F39" s="59">
        <f>ROUND(F37*D39,0)</f>
        <v>140258</v>
      </c>
      <c r="G39" s="53"/>
      <c r="H39" s="53"/>
    </row>
    <row r="40" spans="1:14">
      <c r="A40" s="53">
        <v>30</v>
      </c>
      <c r="B40" s="53"/>
      <c r="C40" s="53"/>
      <c r="D40" s="53"/>
      <c r="E40" s="53"/>
      <c r="F40" s="59"/>
      <c r="G40" s="100"/>
      <c r="H40" s="53"/>
    </row>
    <row r="41" spans="1:14">
      <c r="A41" s="53">
        <v>31</v>
      </c>
      <c r="B41" s="53" t="s">
        <v>254</v>
      </c>
      <c r="C41" s="53"/>
      <c r="D41" s="59"/>
      <c r="E41" s="164">
        <f>E37-E39</f>
        <v>8343204</v>
      </c>
      <c r="F41" s="164">
        <f>F37-F39</f>
        <v>8625847</v>
      </c>
      <c r="G41" s="128">
        <f>IF(F41&lt;&gt;0,ROUND(H41/E41,4),0)</f>
        <v>4.5750000000000002</v>
      </c>
      <c r="H41" s="164">
        <f>SUM(H37:H40)</f>
        <v>38170080.140000001</v>
      </c>
      <c r="N41" s="163"/>
    </row>
    <row r="42" spans="1:14">
      <c r="A42" s="53">
        <v>32</v>
      </c>
      <c r="B42" s="53"/>
      <c r="C42" s="53"/>
      <c r="D42" s="53"/>
      <c r="E42" s="53"/>
      <c r="F42" s="59"/>
      <c r="G42" s="53"/>
      <c r="H42" s="53"/>
      <c r="M42" s="52"/>
    </row>
    <row r="43" spans="1:14">
      <c r="A43" s="53">
        <v>33</v>
      </c>
      <c r="B43" s="162"/>
      <c r="C43" s="143"/>
      <c r="D43" s="143"/>
      <c r="E43" s="143"/>
      <c r="F43" s="59"/>
      <c r="G43" s="53"/>
      <c r="H43" s="53"/>
    </row>
    <row r="44" spans="1:14">
      <c r="A44" s="53">
        <v>34</v>
      </c>
      <c r="B44" s="53"/>
      <c r="C44" s="65"/>
      <c r="D44" s="53"/>
      <c r="E44" s="161"/>
      <c r="F44" s="86"/>
      <c r="G44" s="161"/>
      <c r="H44" s="161"/>
    </row>
    <row r="45" spans="1:14" ht="15" thickBot="1">
      <c r="A45" s="53">
        <v>35</v>
      </c>
      <c r="B45" s="53" t="s">
        <v>253</v>
      </c>
      <c r="C45" s="53"/>
      <c r="D45" s="53"/>
      <c r="E45" s="56">
        <f>E41</f>
        <v>8343204</v>
      </c>
      <c r="F45" s="56">
        <f>F41</f>
        <v>8625847</v>
      </c>
      <c r="G45" s="127">
        <f>ROUND(H45/E45, 4)</f>
        <v>4.5750000000000002</v>
      </c>
      <c r="H45" s="56">
        <f>H41</f>
        <v>38170080.140000001</v>
      </c>
    </row>
    <row r="46" spans="1:14" ht="15" thickTop="1">
      <c r="A46" s="53">
        <v>36</v>
      </c>
      <c r="B46" s="53"/>
      <c r="C46" s="53"/>
      <c r="D46" s="53"/>
      <c r="E46" s="71"/>
      <c r="F46" s="71"/>
      <c r="G46" s="71"/>
      <c r="H46" s="71"/>
    </row>
    <row r="47" spans="1:14">
      <c r="A47" s="53">
        <v>37</v>
      </c>
      <c r="B47" s="53"/>
      <c r="C47" s="53"/>
      <c r="D47" s="53"/>
      <c r="E47" s="63"/>
      <c r="F47" s="73"/>
      <c r="G47" s="128"/>
      <c r="H47" s="73"/>
    </row>
    <row r="48" spans="1:14">
      <c r="A48" s="53">
        <v>38</v>
      </c>
      <c r="B48" s="53" t="s">
        <v>252</v>
      </c>
      <c r="C48" s="53"/>
      <c r="D48" s="53"/>
      <c r="F48" s="59"/>
      <c r="G48" s="53"/>
      <c r="H48" s="59"/>
    </row>
    <row r="49" spans="1:8">
      <c r="A49" s="53">
        <v>39</v>
      </c>
      <c r="B49" s="53"/>
      <c r="C49" s="53"/>
      <c r="D49" s="53"/>
      <c r="F49" s="73"/>
      <c r="G49" s="153"/>
      <c r="H49" s="73"/>
    </row>
    <row r="50" spans="1:8">
      <c r="A50" s="53"/>
      <c r="B50" s="53"/>
      <c r="C50" s="53"/>
      <c r="D50" s="53"/>
      <c r="F50" s="59"/>
      <c r="G50" s="160"/>
      <c r="H50" s="59"/>
    </row>
    <row r="51" spans="1:8">
      <c r="A51" s="53"/>
      <c r="B51" s="53"/>
      <c r="C51" s="53"/>
      <c r="D51" s="53"/>
      <c r="E51" s="59"/>
      <c r="F51" s="59"/>
      <c r="G51" s="53"/>
      <c r="H51" s="59"/>
    </row>
    <row r="52" spans="1:8">
      <c r="A52" s="53"/>
      <c r="B52" s="53"/>
      <c r="C52" s="53"/>
      <c r="D52" s="53"/>
      <c r="E52" s="53"/>
      <c r="F52" s="59"/>
      <c r="G52" s="53"/>
      <c r="H52" s="53"/>
    </row>
    <row r="53" spans="1:8">
      <c r="A53" s="53"/>
      <c r="B53" s="53"/>
      <c r="C53" s="53"/>
      <c r="D53" s="53"/>
      <c r="E53" s="53"/>
      <c r="F53" s="59"/>
      <c r="G53" s="53"/>
      <c r="H53" s="53"/>
    </row>
    <row r="54" spans="1:8">
      <c r="A54" s="53"/>
      <c r="B54" s="53"/>
      <c r="C54" s="53"/>
      <c r="D54" s="53"/>
      <c r="E54" s="53"/>
      <c r="F54" s="59"/>
      <c r="G54" s="53"/>
      <c r="H54" s="53"/>
    </row>
    <row r="55" spans="1:8">
      <c r="A55" s="53"/>
      <c r="B55" s="53"/>
      <c r="C55" s="53"/>
      <c r="D55" s="53"/>
      <c r="E55" s="53"/>
      <c r="F55" s="59"/>
      <c r="G55" s="53"/>
      <c r="H55" s="53"/>
    </row>
    <row r="56" spans="1:8">
      <c r="A56" s="53"/>
    </row>
    <row r="57" spans="1:8">
      <c r="A57" s="53"/>
    </row>
    <row r="58" spans="1:8">
      <c r="A58" s="53"/>
    </row>
  </sheetData>
  <printOptions horizontalCentered="1"/>
  <pageMargins left="0.5" right="0.5" top="0.5" bottom="0.25" header="0.5" footer="0.5"/>
  <pageSetup scale="90" orientation="portrait" r:id="rId1"/>
  <headerFooter alignWithMargins="0">
    <oddFooter>&amp;R&amp;Z&amp;F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26</vt:i4>
      </vt:variant>
    </vt:vector>
  </HeadingPairs>
  <TitlesOfParts>
    <vt:vector size="51" baseType="lpstr">
      <vt:lpstr>A.1</vt:lpstr>
      <vt:lpstr>A.2</vt:lpstr>
      <vt:lpstr>B.1</vt:lpstr>
      <vt:lpstr>B.2</vt:lpstr>
      <vt:lpstr>B.3</vt:lpstr>
      <vt:lpstr>B.4</vt:lpstr>
      <vt:lpstr>B.5</vt:lpstr>
      <vt:lpstr>B.6</vt:lpstr>
      <vt:lpstr>B.7</vt:lpstr>
      <vt:lpstr>B.8</vt:lpstr>
      <vt:lpstr>C.1</vt:lpstr>
      <vt:lpstr>C.2</vt:lpstr>
      <vt:lpstr>D.1</vt:lpstr>
      <vt:lpstr>D.2</vt:lpstr>
      <vt:lpstr>D.3</vt:lpstr>
      <vt:lpstr>D.4</vt:lpstr>
      <vt:lpstr>D.5</vt:lpstr>
      <vt:lpstr>D.6</vt:lpstr>
      <vt:lpstr>E.1</vt:lpstr>
      <vt:lpstr>E.2</vt:lpstr>
      <vt:lpstr>WorkPaper</vt:lpstr>
      <vt:lpstr>WP-E.1</vt:lpstr>
      <vt:lpstr>Data Mart Inputs</vt:lpstr>
      <vt:lpstr>Holidays</vt:lpstr>
      <vt:lpstr>Rate Validation</vt:lpstr>
      <vt:lpstr>DemandChargePerMdq</vt:lpstr>
      <vt:lpstr>ExpectedCommodity</vt:lpstr>
      <vt:lpstr>NymexMonth1</vt:lpstr>
      <vt:lpstr>NymexMonth2</vt:lpstr>
      <vt:lpstr>NymexMonth3</vt:lpstr>
      <vt:lpstr>A.1!Print_Area</vt:lpstr>
      <vt:lpstr>A.2!Print_Area</vt:lpstr>
      <vt:lpstr>B.1!Print_Area</vt:lpstr>
      <vt:lpstr>B.2!Print_Area</vt:lpstr>
      <vt:lpstr>B.3!Print_Area</vt:lpstr>
      <vt:lpstr>B.4!Print_Area</vt:lpstr>
      <vt:lpstr>B.5!Print_Area</vt:lpstr>
      <vt:lpstr>B.6!Print_Area</vt:lpstr>
      <vt:lpstr>B.7!Print_Area</vt:lpstr>
      <vt:lpstr>B.8!Print_Area</vt:lpstr>
      <vt:lpstr>C.1!Print_Area</vt:lpstr>
      <vt:lpstr>C.2!Print_Area</vt:lpstr>
      <vt:lpstr>D.1!Print_Area</vt:lpstr>
      <vt:lpstr>D.2!Print_Area</vt:lpstr>
      <vt:lpstr>D.3!Print_Area</vt:lpstr>
      <vt:lpstr>D.4!Print_Area</vt:lpstr>
      <vt:lpstr>'Data Mart Inputs'!Print_Area</vt:lpstr>
      <vt:lpstr>E.1!Print_Area</vt:lpstr>
      <vt:lpstr>E.2!Print_Area</vt:lpstr>
      <vt:lpstr>rpt_Confidential</vt:lpstr>
      <vt:lpstr>rpt_PublicDisclosure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Croissant, Anthony</dc:creator>
  <cp:lastModifiedBy>Christina N Vo</cp:lastModifiedBy>
  <cp:lastPrinted>2021-06-25T18:18:47Z</cp:lastPrinted>
  <dcterms:created xsi:type="dcterms:W3CDTF">2012-10-03T12:42:31Z</dcterms:created>
  <dcterms:modified xsi:type="dcterms:W3CDTF">2021-09-27T19:10:38Z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