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50" windowHeight="6480" tabRatio="779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a-1" sheetId="7" r:id="rId7"/>
    <sheet name="Page 7a-2" sheetId="8" r:id="rId8"/>
    <sheet name="Ratios" sheetId="9" r:id="rId9"/>
    <sheet name="Comments Data" sheetId="10" r:id="rId10"/>
  </sheets>
  <definedNames>
    <definedName name="BUDGET_MONTH">'Page 1'!$J$18:$V$48</definedName>
    <definedName name="BUDGET_YTD">'Page 1'!$W$18:$AI$48</definedName>
    <definedName name="_xlnm.Print_Area" localSheetId="0">'Page 1'!$A$1:$F$59</definedName>
    <definedName name="_xlnm.Print_Area" localSheetId="1">'Page 2'!$A$1:$D$62</definedName>
    <definedName name="_xlnm.Print_Area" localSheetId="4">'Page 5'!$A$1:$H$47</definedName>
    <definedName name="_xlnm.Print_Area" localSheetId="5">'Page 6'!$A$1:$I$47</definedName>
    <definedName name="_xlnm.Print_Area" localSheetId="8">'Ratios'!$A$1:$G$45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Jerry M Spears</author>
    <author>Robert Thome</author>
  </authors>
  <commentList>
    <comment ref="C2" authorId="0">
      <text>
        <r>
          <rPr>
            <sz val="8"/>
            <rFont val="Tahoma"/>
            <family val="2"/>
          </rPr>
          <t xml:space="preserve">Enter the state and 3-digit extension.
(Ex. TX099 or TX123)
</t>
        </r>
      </text>
    </comment>
    <comment ref="C4" authorId="0">
      <text>
        <r>
          <rPr>
            <sz val="8"/>
            <rFont val="Tahoma"/>
            <family val="2"/>
          </rPr>
          <t xml:space="preserve">Enter co-op name
</t>
        </r>
      </text>
    </comment>
    <comment ref="C6" authorId="0">
      <text>
        <r>
          <rPr>
            <sz val="8"/>
            <rFont val="Tahoma"/>
            <family val="2"/>
          </rPr>
          <t>Format: 00/00/0000</t>
        </r>
      </text>
    </comment>
    <comment ref="D11" authorId="1">
      <text>
        <r>
          <rPr>
            <sz val="10"/>
            <color indexed="13"/>
            <rFont val="Tahoma"/>
            <family val="2"/>
          </rPr>
          <t>MANAGER, PLEASE COMPLETE THE INFORMATION AUTHORIZATION BOX!</t>
        </r>
        <r>
          <rPr>
            <sz val="10"/>
            <rFont val="Tahoma"/>
            <family val="2"/>
          </rPr>
          <t xml:space="preserve">
</t>
        </r>
      </text>
    </comment>
    <comment ref="B65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Page 6, Line 11 of previous year Form 7
</t>
        </r>
      </text>
    </comment>
    <comment ref="B66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Page 6, Line 15 of previous year Form 7</t>
        </r>
      </text>
    </comment>
    <comment ref="B61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Entered at beginning of new year only, from previous year's final Form 7, Page 1, Line 28, Column (b)</t>
        </r>
      </text>
    </comment>
    <comment ref="B62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Entered at beginning of new year only, from previous year's final Form 7, Page 1, Line 15, Column (b)</t>
        </r>
      </text>
    </comment>
  </commentList>
</comments>
</file>

<file path=xl/comments10.xml><?xml version="1.0" encoding="utf-8"?>
<comments xmlns="http://schemas.openxmlformats.org/spreadsheetml/2006/main">
  <authors>
    <author>Robert Thome</author>
  </authors>
  <commentList>
    <comment ref="B17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6, line 12</t>
        </r>
      </text>
    </comment>
    <comment ref="B19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6, line 17</t>
        </r>
      </text>
    </comment>
    <comment ref="B32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2, line 3</t>
        </r>
      </text>
    </comment>
    <comment ref="B34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2, line 37</t>
        </r>
      </text>
    </comment>
    <comment ref="B35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3, Part I, Item 1.</t>
        </r>
      </text>
    </comment>
    <comment ref="B33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2, Lines 15 thru 18.</t>
        </r>
      </text>
    </comment>
    <comment ref="B15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Ratios tab,KRTA No. 1 (TIER)</t>
        </r>
      </text>
    </comment>
    <comment ref="B16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Ratios tab,KRTA No. 1 (TIER, trailing 12 months)</t>
        </r>
      </text>
    </comment>
    <comment ref="B9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Ratios tab, (last record, same label)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48" authorId="0">
      <text>
        <r>
          <rPr>
            <sz val="8"/>
            <rFont val="Tahoma"/>
            <family val="2"/>
          </rPr>
          <t xml:space="preserve">List your power suppliers by kwh purchased (largest to smallest)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I8" authorId="0">
      <text>
        <r>
          <rPr>
            <sz val="8"/>
            <rFont val="Tahoma"/>
            <family val="2"/>
          </rPr>
          <t>Do not enter data in this column</t>
        </r>
      </text>
    </comment>
    <comment ref="C35" authorId="0">
      <text>
        <r>
          <rPr>
            <sz val="8"/>
            <rFont val="Tahoma"/>
            <family val="2"/>
          </rPr>
          <t>Do not enter data in this row</t>
        </r>
      </text>
    </comment>
    <comment ref="C36" authorId="0">
      <text>
        <r>
          <rPr>
            <sz val="8"/>
            <rFont val="Tahoma"/>
            <family val="2"/>
          </rPr>
          <t>Do not enter data in this row</t>
        </r>
      </text>
    </comment>
    <comment ref="I26" authorId="0">
      <text>
        <r>
          <rPr>
            <sz val="8"/>
            <rFont val="Tahoma"/>
            <family val="2"/>
          </rPr>
          <t>Do not enter data in this column</t>
        </r>
      </text>
    </comment>
    <comment ref="I29" authorId="0">
      <text>
        <r>
          <rPr>
            <sz val="8"/>
            <rFont val="Tahoma"/>
            <family val="2"/>
          </rPr>
          <t>Do not enter data in this column</t>
        </r>
      </text>
    </comment>
    <comment ref="I32" authorId="0">
      <text>
        <r>
          <rPr>
            <sz val="8"/>
            <rFont val="Tahoma"/>
            <family val="2"/>
          </rPr>
          <t>Do not enter data in this column</t>
        </r>
      </text>
    </comment>
    <comment ref="I11" authorId="0">
      <text>
        <r>
          <rPr>
            <sz val="8"/>
            <rFont val="Tahoma"/>
            <family val="2"/>
          </rPr>
          <t>Do not enter data in this column</t>
        </r>
      </text>
    </comment>
    <comment ref="I14" authorId="0">
      <text>
        <r>
          <rPr>
            <sz val="8"/>
            <rFont val="Tahoma"/>
            <family val="2"/>
          </rPr>
          <t>Do not enter data in this column</t>
        </r>
      </text>
    </comment>
    <comment ref="I17" authorId="0">
      <text>
        <r>
          <rPr>
            <sz val="8"/>
            <rFont val="Tahoma"/>
            <family val="2"/>
          </rPr>
          <t>Do not enter data in this column</t>
        </r>
      </text>
    </comment>
    <comment ref="I20" authorId="0">
      <text>
        <r>
          <rPr>
            <sz val="8"/>
            <rFont val="Tahoma"/>
            <family val="2"/>
          </rPr>
          <t>Do not enter data in this column</t>
        </r>
      </text>
    </comment>
    <comment ref="I23" authorId="0">
      <text>
        <r>
          <rPr>
            <sz val="8"/>
            <rFont val="Tahoma"/>
            <family val="2"/>
          </rPr>
          <t>Do not enter data in this column</t>
        </r>
      </text>
    </comment>
  </commentList>
</comments>
</file>

<file path=xl/sharedStrings.xml><?xml version="1.0" encoding="utf-8"?>
<sst xmlns="http://schemas.openxmlformats.org/spreadsheetml/2006/main" count="684" uniqueCount="443">
  <si>
    <t>Intangibles</t>
  </si>
  <si>
    <t>Attachment 1</t>
  </si>
  <si>
    <t>Distribution Plant Subtotal</t>
  </si>
  <si>
    <t>General Plant Subtotal</t>
  </si>
  <si>
    <t>Transmission Plant Subtotal</t>
  </si>
  <si>
    <t>10.</t>
  </si>
  <si>
    <t>11.</t>
  </si>
  <si>
    <t>12.</t>
  </si>
  <si>
    <t>Production Plant - Steam</t>
  </si>
  <si>
    <t>Production Plant - Nuclear</t>
  </si>
  <si>
    <t>Production Plant - Hydro</t>
  </si>
  <si>
    <t>Production Plant - Other</t>
  </si>
  <si>
    <t>SUBTOTAL:  (1 thru 9)</t>
  </si>
  <si>
    <t>the total of "Transmission Plant" (items such as Land and Land Rights, Roads and Trails),</t>
  </si>
  <si>
    <t xml:space="preserve">Steam, Nuclear, Hydro, Other Production Plants and  "All Other Utility Plant" </t>
  </si>
  <si>
    <t>PLANT ITEM</t>
  </si>
  <si>
    <t xml:space="preserve">                                 AVERAGE COST PER KWH </t>
  </si>
  <si>
    <t>NAME OF LENDER</t>
  </si>
  <si>
    <t>TOTAL (Sum of 1 thru 9)</t>
  </si>
  <si>
    <r>
      <t xml:space="preserve">MDSC and DSC will be </t>
    </r>
    <r>
      <rPr>
        <b/>
        <i/>
        <sz val="12"/>
        <color indexed="10"/>
        <rFont val="Times New Roman"/>
        <family val="1"/>
      </rPr>
      <t>estimated</t>
    </r>
    <r>
      <rPr>
        <b/>
        <sz val="12"/>
        <color indexed="10"/>
        <rFont val="Times New Roman"/>
        <family val="1"/>
      </rPr>
      <t xml:space="preserve"> values.  Your system's prior year's "Investment in Associated Orgs -- </t>
    </r>
  </si>
  <si>
    <t>CFC Form 7a  (Rev. 12/99)</t>
  </si>
  <si>
    <t>TOTAL UTILITY PLANT (10 and 11)</t>
  </si>
  <si>
    <t>Please enter last year's Investment in Associated Orgs. - Patronage Capital &gt; (Balance Sheet, Line 8)</t>
  </si>
  <si>
    <t>23. Income (Loss) from Equity Investments</t>
  </si>
  <si>
    <t>24. Non Operating Margins - Other</t>
  </si>
  <si>
    <t>25. Generation &amp; Transmission Capital Credits</t>
  </si>
  <si>
    <t>26. Other Capital Credits &amp; Patronage Dividends</t>
  </si>
  <si>
    <t>27. Extraordinary Items</t>
  </si>
  <si>
    <t>28. Patronage Capital or Margins (20 thru 27)</t>
  </si>
  <si>
    <t>7.   Investment in Subsidiary Companies</t>
  </si>
  <si>
    <t>11. Investments in Economic Development Projects</t>
  </si>
  <si>
    <t>8.   Invest. in Assoc. Org. - Patronage Capital</t>
  </si>
  <si>
    <t>9.   Invest. in Assoc. Org. - Other - General Funds</t>
  </si>
  <si>
    <t>12. Other Investments</t>
  </si>
  <si>
    <t>13. Special Funds</t>
  </si>
  <si>
    <t>14. Total Other Property &amp; Investments (6 thru 13)</t>
  </si>
  <si>
    <t>15. Cash-General Funds</t>
  </si>
  <si>
    <t>16. Cash-Construction Funds-Trustee</t>
  </si>
  <si>
    <t>17. Special Deposits</t>
  </si>
  <si>
    <t>18. Temporary Investments</t>
  </si>
  <si>
    <t>19. Notes Receivable - Net</t>
  </si>
  <si>
    <t>20. Accounts Receivable - Net Sales of Energy</t>
  </si>
  <si>
    <t>21. Accounts Receivable - Net Other</t>
  </si>
  <si>
    <t>22. Materials &amp;  Supplies - Electric and Other</t>
  </si>
  <si>
    <t>23. Prepayments</t>
  </si>
  <si>
    <t>24. Other Current &amp; Accrued Assets</t>
  </si>
  <si>
    <t>26. Deferred Debits</t>
  </si>
  <si>
    <t>27. Total Assets &amp; Other Debits (5+14+25+26)</t>
  </si>
  <si>
    <t>28.  Memberships</t>
  </si>
  <si>
    <t>29.  Patronage Capital</t>
  </si>
  <si>
    <t>30.  Operating Margins - Prior Years</t>
  </si>
  <si>
    <t>31.  Operating Margins - Current Year</t>
  </si>
  <si>
    <t>32.  Non-Operating Margins</t>
  </si>
  <si>
    <t>33.  Other Margins &amp; Equities</t>
  </si>
  <si>
    <t>36.  Long-Term Debt - Other (Net)</t>
  </si>
  <si>
    <t>38.  Obligations Under Capital Leases</t>
  </si>
  <si>
    <t>39.  Accumulated Operating Provisions</t>
  </si>
  <si>
    <t>41.  Notes Payable</t>
  </si>
  <si>
    <t>42.  Accounts Payable</t>
  </si>
  <si>
    <t>43.  Consumers Deposits</t>
  </si>
  <si>
    <t>44.  Other Current &amp; Accrued Liabilities</t>
  </si>
  <si>
    <t>46.  Deferred Credits</t>
  </si>
  <si>
    <t>47.  Total Liabilities &amp; Other Credits (34+37+40+45+46)</t>
  </si>
  <si>
    <t>34.  Total Margins &amp; Equities (28 thru 33)</t>
  </si>
  <si>
    <t>37.  Total Long-Term Debt (35+36)</t>
  </si>
  <si>
    <t>40.  Total Other Noncurrent Liabilities (38+39)</t>
  </si>
  <si>
    <t>45.  Total Current &amp; Accrued Liabilities (41 thru 44)</t>
  </si>
  <si>
    <t>All Other Utility Plant</t>
  </si>
  <si>
    <t>Construction Work in Progress</t>
  </si>
  <si>
    <t>FEBRUARY</t>
  </si>
  <si>
    <t>MARCH</t>
  </si>
  <si>
    <t>APRIL</t>
  </si>
  <si>
    <t>MAY</t>
  </si>
  <si>
    <t>JUNE</t>
  </si>
  <si>
    <t xml:space="preserve">        Energy (line 1c thru 9c)</t>
  </si>
  <si>
    <t xml:space="preserve">   FINANCIAL AND STATISTICAL REPORT</t>
  </si>
  <si>
    <t>PART R.   POWER REQUIREMENTS DATA BASE (Continued)</t>
  </si>
  <si>
    <t>(See preceding page 6 of CFC Form 7 for Headings of Line Item numbers below.)</t>
  </si>
  <si>
    <t xml:space="preserve"> LINE ITEM NUMBER</t>
  </si>
  <si>
    <t>JULY</t>
  </si>
  <si>
    <t>AUGUST</t>
  </si>
  <si>
    <t>SEPTEMBER</t>
  </si>
  <si>
    <t>OCTOBER</t>
  </si>
  <si>
    <t>NOVEMBER</t>
  </si>
  <si>
    <r>
      <t xml:space="preserve">TOTAL                          </t>
    </r>
    <r>
      <rPr>
        <sz val="9"/>
        <rFont val="Times New Roman"/>
        <family val="1"/>
      </rPr>
      <t xml:space="preserve">(Column a thru l)        </t>
    </r>
  </si>
  <si>
    <t>(h)</t>
  </si>
  <si>
    <t>(i)</t>
  </si>
  <si>
    <t>(j)</t>
  </si>
  <si>
    <t>(k)</t>
  </si>
  <si>
    <t>a.</t>
  </si>
  <si>
    <t>b.</t>
  </si>
  <si>
    <t>c.</t>
  </si>
  <si>
    <t>Page 6 of 6</t>
  </si>
  <si>
    <t>Page 5 of 6</t>
  </si>
  <si>
    <t>Page 4 of 6</t>
  </si>
  <si>
    <t>Page 3 of 6</t>
  </si>
  <si>
    <t>Page 2 of 6</t>
  </si>
  <si>
    <t>Page 1 of 6</t>
  </si>
  <si>
    <t>4.   OTHER INVESTMENTS</t>
  </si>
  <si>
    <t>5.   SPECIAL FUNDS</t>
  </si>
  <si>
    <t>6.   CASH - GENERAL</t>
  </si>
  <si>
    <t>7.  SPECIAL DEPOSITS</t>
  </si>
  <si>
    <t>BORROWER DESIGNATION</t>
  </si>
  <si>
    <t>FINANCIAL AND STATISTICAL REPORT</t>
  </si>
  <si>
    <t>ENDING DATE</t>
  </si>
  <si>
    <t>CERTIFICATION</t>
  </si>
  <si>
    <t>We hereby certify that the entries in this report are in accordance with the accounts and other records of the system and reflect</t>
  </si>
  <si>
    <t>the status of the system to the best of our knowledge and belief.</t>
  </si>
  <si>
    <t>Date</t>
  </si>
  <si>
    <t>* * * IMPORTANT * * *</t>
  </si>
  <si>
    <t>PART A.   STATEMENT OF OPERATIONS</t>
  </si>
  <si>
    <t>YEAR-TO-DATE</t>
  </si>
  <si>
    <t>ITEM</t>
  </si>
  <si>
    <t>LAST YEAR</t>
  </si>
  <si>
    <t>THIS YEAR</t>
  </si>
  <si>
    <t>BUDGET</t>
  </si>
  <si>
    <t>THIS MONTH</t>
  </si>
  <si>
    <t>(a)</t>
  </si>
  <si>
    <t>(b)</t>
  </si>
  <si>
    <t>(c)</t>
  </si>
  <si>
    <t>(d)</t>
  </si>
  <si>
    <t>1.   Operating Revenue and Patronage Capital</t>
  </si>
  <si>
    <t>2.   Power Production Expense</t>
  </si>
  <si>
    <t>3.   Cost of Purchased Power</t>
  </si>
  <si>
    <t>4.   Transmission Expense</t>
  </si>
  <si>
    <t>5.   Distribution Expense - Operation</t>
  </si>
  <si>
    <t>6.   Distribution Expense - Maintenance</t>
  </si>
  <si>
    <t>7.   Consumer Accounts Expense</t>
  </si>
  <si>
    <t>8.   Customer Service and Informational Expense</t>
  </si>
  <si>
    <t>9.   Sales Expense</t>
  </si>
  <si>
    <t>10. Administrative and General Expense</t>
  </si>
  <si>
    <t>11. Total Operation &amp; Maintenance Expense (2 thru 10)</t>
  </si>
  <si>
    <t>12. Depreciation &amp; Amortization Expense</t>
  </si>
  <si>
    <t>13. Tax Expense - Property</t>
  </si>
  <si>
    <t>CFC Form 7  (Rev. 12/99)</t>
  </si>
  <si>
    <t>14. Tax Expense - Other</t>
  </si>
  <si>
    <t>15. Interest on Long-Term Debt</t>
  </si>
  <si>
    <t>16. Interest Charged to Construction (Credit)</t>
  </si>
  <si>
    <t>17. Interest Expense - Other</t>
  </si>
  <si>
    <t>18. Other Deductions</t>
  </si>
  <si>
    <t>19. Total Cost of Electric Service (11 thru 18)</t>
  </si>
  <si>
    <t>20. Patronage Capital &amp; Operating Margins (1 minus 19)</t>
  </si>
  <si>
    <t>21. Non Operating Margins - Interest</t>
  </si>
  <si>
    <t>22. Allowance for Funds Used During Construction</t>
  </si>
  <si>
    <t>PART B.   DATA ON TRANSMISSION AND DISTRIBUTION PLANT</t>
  </si>
  <si>
    <t>1.   New Services Connected</t>
  </si>
  <si>
    <t>5.   Miles Transmission</t>
  </si>
  <si>
    <t>2.   Services Retired</t>
  </si>
  <si>
    <t>6.   Miles Distribution Overhead</t>
  </si>
  <si>
    <t>3.   Total Services In Place</t>
  </si>
  <si>
    <t>7.   Miles Distribution Underground</t>
  </si>
  <si>
    <t>4.   Idle Services (Exclude Seasonal)</t>
  </si>
  <si>
    <t>8.  Total Miles Energized (5+6+7)</t>
  </si>
  <si>
    <t>CFC</t>
  </si>
  <si>
    <t>YEAR ENDING</t>
  </si>
  <si>
    <t>PART C.   BALANCE SHEET</t>
  </si>
  <si>
    <t>ASSETS AND OTHER DEBITS</t>
  </si>
  <si>
    <t>LIABILITIES AND OTHER CREDITS</t>
  </si>
  <si>
    <t>1.   Total Utitlity Plant in Service</t>
  </si>
  <si>
    <t>2.   Construction Work in Progress</t>
  </si>
  <si>
    <t>3.   Total Utility Plant (1+2)</t>
  </si>
  <si>
    <t>4.   Accum. Provision for Depreciation and Amort</t>
  </si>
  <si>
    <t>5.   Net Utility Plant (3-4)</t>
  </si>
  <si>
    <t>6.   Nonutility Property - Net</t>
  </si>
  <si>
    <t xml:space="preserve">        (Payments-Unapplied ($___________)</t>
  </si>
  <si>
    <t>PART D.   NOTES TO FINANCIAL STATEMENTS</t>
  </si>
  <si>
    <t>THE SPACE BELOW IS PROVIDED FOR IMPORTANT NOTES REGARDING THE FINANCIAL STATEMENT CONTAINED IN THIS REPORT.</t>
  </si>
  <si>
    <t>PART E.   CHANGES IN UTILITY PLANT</t>
  </si>
  <si>
    <t>BALANCE BEGINNING OF YEAR</t>
  </si>
  <si>
    <t>ADDITIONS</t>
  </si>
  <si>
    <t>RETIREMENTS</t>
  </si>
  <si>
    <t>ADJUSTMENTS AND TRANSFER</t>
  </si>
  <si>
    <t>(e)</t>
  </si>
  <si>
    <t>(f)</t>
  </si>
  <si>
    <t>1.</t>
  </si>
  <si>
    <t>2.</t>
  </si>
  <si>
    <t>3.</t>
  </si>
  <si>
    <t>4.</t>
  </si>
  <si>
    <t>5.</t>
  </si>
  <si>
    <t>6.</t>
  </si>
  <si>
    <t>7.</t>
  </si>
  <si>
    <t>PART I.   EMPLOYEE - HOUR AND PAYROLL STATISTICS</t>
  </si>
  <si>
    <t xml:space="preserve"> Number of Full Time Employees</t>
  </si>
  <si>
    <t>4.   Payroll - Expensed</t>
  </si>
  <si>
    <t xml:space="preserve"> Employee - Hours Worked - Regular Time</t>
  </si>
  <si>
    <t>5.   Payroll - Capitalized</t>
  </si>
  <si>
    <t xml:space="preserve"> Employee - Hours Worked - Overtime </t>
  </si>
  <si>
    <t>6.   Payroll - Other</t>
  </si>
  <si>
    <t xml:space="preserve"> PART J.   PATRONAGE CAPITAL</t>
  </si>
  <si>
    <t>PART K.   DUE FROM CONSUMERS FOR ELECTRIC SERVICE</t>
  </si>
  <si>
    <t>CUMULATIVE</t>
  </si>
  <si>
    <t xml:space="preserve"> ITEM</t>
  </si>
  <si>
    <t xml:space="preserve"> General Retirement</t>
  </si>
  <si>
    <t>1.   Amount Due Over 60 Days:</t>
  </si>
  <si>
    <t xml:space="preserve"> Special Retirements</t>
  </si>
  <si>
    <t xml:space="preserve"> Total Retirements (1+2)</t>
  </si>
  <si>
    <t xml:space="preserve"> PART L.   KWH PURCHASED AND TOTAL COST</t>
  </si>
  <si>
    <t>INCLUDED IN TOTAL COST</t>
  </si>
  <si>
    <t>NAME OF SUPPLIER</t>
  </si>
  <si>
    <t>CFC USE ONLY SUPPLIER CODE</t>
  </si>
  <si>
    <t>KWH PURCHASED</t>
  </si>
  <si>
    <t>TOTAL COST</t>
  </si>
  <si>
    <t>FUEL COST ADJUSTMENT</t>
  </si>
  <si>
    <t>WHEELING &amp; OTHER CHARGES (or Credits)</t>
  </si>
  <si>
    <t>(g)</t>
  </si>
  <si>
    <t>TOTALS</t>
  </si>
  <si>
    <t>PART M.   LONG-TERM LEASES  (If additional space is needed, use separate sheet)</t>
  </si>
  <si>
    <t>LIST BELOW ALL "RESTRICTED PROPERTY"  ** HELD UNDER "LONG TERM" LEASE.   (If none, State "NONE")</t>
  </si>
  <si>
    <t>NAME OF LESSOR</t>
  </si>
  <si>
    <t>TYPE OF PROPERTY</t>
  </si>
  <si>
    <t>RENTAL THIS YEAR</t>
  </si>
  <si>
    <t>TOTAL</t>
  </si>
  <si>
    <t>** "RESTRICTED PROPERTY" means all properties other than automobiles, trucks, tractors, other vehicles (including without</t>
  </si>
  <si>
    <t xml:space="preserve">limitation aircraft and ships), office and warehouse space and office equipment (including without limitation computers).  "LONG TERM" </t>
  </si>
  <si>
    <t>means leases having unexpired terms in excess of 3 years and covering property having an intial cost in excess of $250,000).</t>
  </si>
  <si>
    <t>PART O.   LONG-TERM DEBT SERVICE REQUIREMENTS</t>
  </si>
  <si>
    <t>BILLED THIS YEAR</t>
  </si>
  <si>
    <t>BALANCE END OF YEAR</t>
  </si>
  <si>
    <t>INTEREST</t>
  </si>
  <si>
    <t>PRINCIPAL</t>
  </si>
  <si>
    <t>CFC USE ONLY</t>
  </si>
  <si>
    <t>National Rural Utilities Cooperative Finance Corporation</t>
  </si>
  <si>
    <t>8.</t>
  </si>
  <si>
    <t>9.</t>
  </si>
  <si>
    <t>Please give these authorization levels</t>
  </si>
  <si>
    <t>Please indicate additional organizations we may</t>
  </si>
  <si>
    <t>serious consideration as a part of</t>
  </si>
  <si>
    <t xml:space="preserve"> release this information to.</t>
  </si>
  <si>
    <t>your review prior to affixing your</t>
  </si>
  <si>
    <t xml:space="preserve">  (1) NRECA </t>
  </si>
  <si>
    <t>__________</t>
  </si>
  <si>
    <t xml:space="preserve">  (2) RUS</t>
  </si>
  <si>
    <t xml:space="preserve">  (3) Other Rural Elect. Sytems</t>
  </si>
  <si>
    <t xml:space="preserve">  (4) Any Data Request</t>
  </si>
  <si>
    <t xml:space="preserve">  </t>
  </si>
  <si>
    <t xml:space="preserve">        of electric co-op data         </t>
  </si>
  <si>
    <t xml:space="preserve">  (6)  None</t>
  </si>
  <si>
    <t>PART R.   POWER REQUIREMENTS DATA BASE</t>
  </si>
  <si>
    <t>CLASSIFICATION</t>
  </si>
  <si>
    <t>CONSUMER SALES &amp; REVENUE DATA</t>
  </si>
  <si>
    <t>JANUARY</t>
  </si>
  <si>
    <t>Page 2 of 2</t>
  </si>
  <si>
    <t xml:space="preserve">1.   Residential Sales </t>
  </si>
  <si>
    <t>a.  No. Consumers Served</t>
  </si>
  <si>
    <t xml:space="preserve">     (excluding seasonal)</t>
  </si>
  <si>
    <t>b.  KWH Sold</t>
  </si>
  <si>
    <t>c.  Revenue</t>
  </si>
  <si>
    <t>2.   Residential Sales -</t>
  </si>
  <si>
    <t xml:space="preserve">      Seasonal</t>
  </si>
  <si>
    <t>3.   Irrigation Sales</t>
  </si>
  <si>
    <t>4.   Comm. and Ind.</t>
  </si>
  <si>
    <t xml:space="preserve">     1000 KVA or Less</t>
  </si>
  <si>
    <t>5.   Comm. and Ind.</t>
  </si>
  <si>
    <t xml:space="preserve">     Over 1000 KVA</t>
  </si>
  <si>
    <t>6.  Public Street &amp; Highway</t>
  </si>
  <si>
    <t xml:space="preserve">     Lighting</t>
  </si>
  <si>
    <t>7.  Other Sales to Public</t>
  </si>
  <si>
    <t xml:space="preserve">     Authority</t>
  </si>
  <si>
    <t>8.  Sales for Resales-REA</t>
  </si>
  <si>
    <t xml:space="preserve">     Borrowers</t>
  </si>
  <si>
    <t>9.  Sales for Resales-Other</t>
  </si>
  <si>
    <t>10.   TOTAL No. of Consumers (lines 1a thru 9a)</t>
  </si>
  <si>
    <t>11.   TOTAL KWH Sold (lines 1b thru 9b)</t>
  </si>
  <si>
    <t xml:space="preserve">12.   TOTAL Revenue Received From Sales of Electric </t>
  </si>
  <si>
    <t>13.   Other Electric Revenue</t>
  </si>
  <si>
    <t>14.   KWH - Own Use</t>
  </si>
  <si>
    <t>15.   TOTAL KWH Purchased</t>
  </si>
  <si>
    <t>16.   TOTAL KWH Generated</t>
  </si>
  <si>
    <t>17.   Cost of Purchases and Generation</t>
  </si>
  <si>
    <t>18.   Interchange - KWH - Net</t>
  </si>
  <si>
    <t>19.   Peak - Sum All KW Input (Metered)</t>
  </si>
  <si>
    <t xml:space="preserve">        Non-coincident ____</t>
  </si>
  <si>
    <t>DECEMBER</t>
  </si>
  <si>
    <t>(l)</t>
  </si>
  <si>
    <t xml:space="preserve">INVESTMENTS, LOAN GUARANTEES </t>
  </si>
  <si>
    <t>AND LOANS - DISTRIBUTION</t>
  </si>
  <si>
    <t>BORROWER NAME</t>
  </si>
  <si>
    <t>(All investments under Sec. 4.20(v) of CFC 100% Mortgage)</t>
  </si>
  <si>
    <t>MONTH ENDING</t>
  </si>
  <si>
    <t>printout to CFC.  Round all amounts to the nearest dollar.</t>
  </si>
  <si>
    <t xml:space="preserve">     I.   INVESTMENTS</t>
  </si>
  <si>
    <t>DESCRIPTION</t>
  </si>
  <si>
    <t>TOTAL CUMULATIVE INVESTMENT</t>
  </si>
  <si>
    <t>INCOME OR LOSS</t>
  </si>
  <si>
    <t>1.   NONUTILITY PROPERTY</t>
  </si>
  <si>
    <t xml:space="preserve">     a.   </t>
  </si>
  <si>
    <t xml:space="preserve">     b.</t>
  </si>
  <si>
    <t xml:space="preserve">     c.</t>
  </si>
  <si>
    <t xml:space="preserve">     d.</t>
  </si>
  <si>
    <t>2.   INVESTMENTS IN ASSOCIATED ORGANIZATIONS</t>
  </si>
  <si>
    <t xml:space="preserve">     II.   LOAN GUARANTEES</t>
  </si>
  <si>
    <t>NAME OF ORGANIZATION</t>
  </si>
  <si>
    <t>MATURITY DATE</t>
  </si>
  <si>
    <t>ORIGINAL AMOUNT</t>
  </si>
  <si>
    <t>LOAN BALANCE</t>
  </si>
  <si>
    <t>(Covered by Guarantees)</t>
  </si>
  <si>
    <t xml:space="preserve">     III.   LOANS</t>
  </si>
  <si>
    <t xml:space="preserve">     IV.   TOTAL INVESTMENTS AND LOANS GUARANTEES</t>
  </si>
  <si>
    <t>1.   TOTAL (Items I6b + II5d)</t>
  </si>
  <si>
    <t>2.   LARGER OF (a) OR (b)</t>
  </si>
  <si>
    <t xml:space="preserve">     a.  10 percent of Total Utility Plant (CFC Form 7, Part C, Line 3)</t>
  </si>
  <si>
    <t>PRELIMINARY FINANCIAL  &amp; STATISTICAL RATIOS</t>
  </si>
  <si>
    <t xml:space="preserve">We have added a page of ratios calculated from the data entered on your Form 7. </t>
  </si>
  <si>
    <t xml:space="preserve">  Many of these are CFC KRTA ratios plus other ratios we thought might be of value to you.  </t>
  </si>
  <si>
    <t>These preliminary ratios can be used to evaluate your system's performance and as an error checking device.</t>
  </si>
  <si>
    <t>Patronage Capital" must be entered as a part of the calculation for MDSC.</t>
  </si>
  <si>
    <t>KRTA</t>
  </si>
  <si>
    <t>RATIO</t>
  </si>
  <si>
    <t>ESTIMATED</t>
  </si>
  <si>
    <t>NO.</t>
  </si>
  <si>
    <t>TIER</t>
  </si>
  <si>
    <t>MDSC</t>
  </si>
  <si>
    <t>DSC</t>
  </si>
  <si>
    <t>Rate of Return on Equity</t>
  </si>
  <si>
    <t>Equity Level as % of Assets</t>
  </si>
  <si>
    <t>Equity to Total Capital</t>
  </si>
  <si>
    <t>Long-Term Interest as a % of Revenue</t>
  </si>
  <si>
    <t>Power Cost as % of Revenue</t>
  </si>
  <si>
    <t>O &amp; M Expenses (Mills/KWH Sold)</t>
  </si>
  <si>
    <t>A &amp; G Expenses (Mills/KWH Sold)</t>
  </si>
  <si>
    <t>Total Operating Expenses (Mills/KWH)</t>
  </si>
  <si>
    <t>Depreciation Expense (Mills/KWH Sold)</t>
  </si>
  <si>
    <t>Total Cost of Electric Service (Mills/KWH)</t>
  </si>
  <si>
    <t>Operating Margins (Mills/KWH Sold)</t>
  </si>
  <si>
    <t>Total Margins (Mills/KWH Sold)</t>
  </si>
  <si>
    <t>Revenue per TUP Investment (Cents)</t>
  </si>
  <si>
    <t>TUP Investment per KWH Sold</t>
  </si>
  <si>
    <t>Average Consumers per Mile</t>
  </si>
  <si>
    <t>*</t>
  </si>
  <si>
    <t>Current Ratio</t>
  </si>
  <si>
    <t>8.  TEMPORARY INVESTMENTS</t>
  </si>
  <si>
    <t>9.  ACCOUNTS &amp; NOTES RECEIVABLE - NET</t>
  </si>
  <si>
    <t>10.  COMMITMENTS TO INVEST WITH 12 MONTHS BUT NOT ACTUALLY PURCHASED</t>
  </si>
  <si>
    <t>Page 1 of 2</t>
  </si>
  <si>
    <t>Total Operating Expenses per Customer</t>
  </si>
  <si>
    <t>11.   TOTAL (Items I-1 thru I-10)</t>
  </si>
  <si>
    <t>5.   TOTAL (Items II-1 thru II-4)</t>
  </si>
  <si>
    <t>5.   TOTAL (Items III-1 thru III-4)</t>
  </si>
  <si>
    <t xml:space="preserve">     b.  50 percent of Total Equity (CFC Form 7, Part C, Line 34)</t>
  </si>
  <si>
    <t>CFC NO LONGER REQUIRES SECTIONS "F", "G", "H", "N" AND "P" DATA</t>
  </si>
  <si>
    <t>Those sections refer to data on "Analysis of Accumulated Provision for Depreciation" (F), "Materials and Supplies" (G),</t>
  </si>
  <si>
    <t xml:space="preserve"> "Service Interruptions" (H), "Annual Meeting and Board Data" (N), and "Conservation Data" (P).</t>
  </si>
  <si>
    <t xml:space="preserve"> Structures and Improvements and Station Equipment), the total of "General Plant" (items such as Office Furniture, Transportation Equipment) </t>
  </si>
  <si>
    <t xml:space="preserve">  (5) Include as part of publication</t>
  </si>
  <si>
    <t>ATTENTION GENERAL MANAGER!</t>
  </si>
  <si>
    <t>signature on page 1.</t>
  </si>
  <si>
    <t>Submit the floppy disk and a signed copy of the</t>
  </si>
  <si>
    <t xml:space="preserve">     Totals</t>
  </si>
  <si>
    <t xml:space="preserve">    Totals</t>
  </si>
  <si>
    <t>3.  INVESTMENTS IN ECONOMIC DEVELOPMENT PROJECTS</t>
  </si>
  <si>
    <t>(Continued from Page 7a)</t>
  </si>
  <si>
    <t>Much of Part E has been consolidated.  Enter only the total of "Distribution Plant" (that  includes such items as Land and Land Rights,</t>
  </si>
  <si>
    <t xml:space="preserve">  Kentucky 20 McCracken</t>
  </si>
  <si>
    <t xml:space="preserve">  Jackson Purchase Energy Corporation</t>
  </si>
  <si>
    <t>35.  Long-Term Debt RUS</t>
  </si>
  <si>
    <t>ESTIMATED CONTRIBUTIONS IN AID OF CONSTRUCTION</t>
  </si>
  <si>
    <t>53.  Balance Beginning of the Year</t>
  </si>
  <si>
    <t>54.  Amount Received This Year (Net)</t>
  </si>
  <si>
    <t>55.  Total Contributions in Aid of Construction</t>
  </si>
  <si>
    <t>Part C - Estimated Contributions in Aid of Construction</t>
  </si>
  <si>
    <t xml:space="preserve">  inception of tracking.</t>
  </si>
  <si>
    <t xml:space="preserve"> Coincident _X_</t>
  </si>
  <si>
    <t>RUS</t>
  </si>
  <si>
    <t>Bank for Cooperatives</t>
  </si>
  <si>
    <t>PERIOD ENDING</t>
  </si>
  <si>
    <t>Calculated Line Loss</t>
  </si>
  <si>
    <t>TIER (Trailing 12 Months)</t>
  </si>
  <si>
    <t>Year ago YTD Margin</t>
  </si>
  <si>
    <t>Year ago YTD LT Interest</t>
  </si>
  <si>
    <t>Year ago YTD KWH Sales</t>
  </si>
  <si>
    <t>Year ago YTD KWH Purchases</t>
  </si>
  <si>
    <t>Increase (Decrease) in YTD KWH Sales</t>
  </si>
  <si>
    <t>Increase (Decrease) in YTD KWH Purchases</t>
  </si>
  <si>
    <t>LT Interest Expense (Mills/KWH Sold)</t>
  </si>
  <si>
    <t>10.  Invest in Assoc. Org. - Other - Nongeneral Funds</t>
  </si>
  <si>
    <t xml:space="preserve">     b. UUS</t>
  </si>
  <si>
    <t xml:space="preserve">     a. NRUCFC</t>
  </si>
  <si>
    <t xml:space="preserve">     c. KAEC</t>
  </si>
  <si>
    <t xml:space="preserve">     d. Other</t>
  </si>
  <si>
    <t xml:space="preserve">     a.    Deferred Comp Assets</t>
  </si>
  <si>
    <t xml:space="preserve">     b.   Cash in Drawers</t>
  </si>
  <si>
    <t xml:space="preserve">     a.   Paducah Bank - General</t>
  </si>
  <si>
    <t xml:space="preserve">     c.   Credit cards in transit</t>
  </si>
  <si>
    <t>Total Revenue per KWH Sold (Mills)</t>
  </si>
  <si>
    <t>Electric Revenue per KWH Sold (Mills)</t>
  </si>
  <si>
    <t>Power Cost per KWH Sold (Mills)</t>
  </si>
  <si>
    <t>Big Rivers Electric Corp</t>
  </si>
  <si>
    <t xml:space="preserve">  An accurate estimate of Contributions in Aid of Construction on plant cannot be made.  The amount shown reflects contributions made since</t>
  </si>
  <si>
    <t>2.   Amount Written Off During Year:</t>
  </si>
  <si>
    <t>RUS-FFB</t>
  </si>
  <si>
    <t xml:space="preserve">1. </t>
  </si>
  <si>
    <t>Payments Unapplied</t>
  </si>
  <si>
    <t xml:space="preserve">     d.   E-payments in transit</t>
  </si>
  <si>
    <t xml:space="preserve">     b.   Accounts Receivable-other</t>
  </si>
  <si>
    <t xml:space="preserve">     a.   Accounts Receivable-FEMA</t>
  </si>
  <si>
    <t>Target Line Loss</t>
  </si>
  <si>
    <t xml:space="preserve">     a.  Commercial Paper - NRUCFC</t>
  </si>
  <si>
    <t xml:space="preserve">     a.  </t>
  </si>
  <si>
    <t>Adjustment to 5.00%</t>
  </si>
  <si>
    <t>2015 Margin</t>
  </si>
  <si>
    <t>2015 LT Interest</t>
  </si>
  <si>
    <t>BUDGET BY MONTH</t>
  </si>
  <si>
    <t>BUDGET BY YEAR-TO-DATE</t>
  </si>
  <si>
    <t>MONTHLY</t>
  </si>
  <si>
    <t>Month Number</t>
  </si>
  <si>
    <t>VARIANCE</t>
  </si>
  <si>
    <t>MONTH YTD</t>
  </si>
  <si>
    <t>PREVIOUS</t>
  </si>
  <si>
    <t>Difference</t>
  </si>
  <si>
    <t>% Diff</t>
  </si>
  <si>
    <t>Net Margin</t>
  </si>
  <si>
    <t>Long Term Interest</t>
  </si>
  <si>
    <t>YTD Margin</t>
  </si>
  <si>
    <t>YTD Long Term Interest</t>
  </si>
  <si>
    <t>YTD KWH Sales</t>
  </si>
  <si>
    <t>YTD KWH Purchases</t>
  </si>
  <si>
    <t>From Page 1</t>
  </si>
  <si>
    <t>Comments Data</t>
  </si>
  <si>
    <t>Budget</t>
  </si>
  <si>
    <t>YTD TIER</t>
  </si>
  <si>
    <t>12-month trailing TIER</t>
  </si>
  <si>
    <t>YTD kWh Revenue</t>
  </si>
  <si>
    <t>YTD kWh Sold</t>
  </si>
  <si>
    <t>Purchased Power Cost</t>
  </si>
  <si>
    <t>Consumer Accounts Exp.</t>
  </si>
  <si>
    <t>Distribution Exp.</t>
  </si>
  <si>
    <t>Customer Service Exp.</t>
  </si>
  <si>
    <t>Admin. &amp; General Exp.</t>
  </si>
  <si>
    <t>Total Oper. &amp; Maint. Exp.</t>
  </si>
  <si>
    <t>Depreciation Exp.</t>
  </si>
  <si>
    <t>Other Interest Exp.</t>
  </si>
  <si>
    <t>Interest Income</t>
  </si>
  <si>
    <t>YTD Services Added</t>
  </si>
  <si>
    <t>YTD Services Removed</t>
  </si>
  <si>
    <t>Total Utility Plant</t>
  </si>
  <si>
    <t>Cash &amp; Cash Investments</t>
  </si>
  <si>
    <t>Long Term Debt</t>
  </si>
  <si>
    <t>Total Full Time Employees</t>
  </si>
  <si>
    <t>Monthly Margin</t>
  </si>
  <si>
    <t>Monthly kWh Revenue</t>
  </si>
  <si>
    <t>Monthly Purchased Power Cost</t>
  </si>
  <si>
    <t>Monthly Gross Margin</t>
  </si>
  <si>
    <t>YTD Gross Margin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</si>
</sst>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#,##0.0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000"/>
    <numFmt numFmtId="173" formatCode="0.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00000"/>
    <numFmt numFmtId="178" formatCode="0.0000000"/>
    <numFmt numFmtId="179" formatCode="0.000000"/>
    <numFmt numFmtId="180" formatCode="mm/dd/yy"/>
    <numFmt numFmtId="181" formatCode="00000"/>
    <numFmt numFmtId="182" formatCode="0_);\(0\)"/>
    <numFmt numFmtId="183" formatCode="0.00_);\(0.00\)"/>
    <numFmt numFmtId="184" formatCode="mm\-dd\-yyyy"/>
    <numFmt numFmtId="185" formatCode="mm/dd/yyyy"/>
    <numFmt numFmtId="186" formatCode="\:"/>
    <numFmt numFmtId="187" formatCode="#,##0.0_);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_);\(#,##0.000\)"/>
    <numFmt numFmtId="193" formatCode="_(* #,##0.000_);_(* \(#,##0.000\);_(* &quot;-&quot;??_);_(@_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36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13"/>
      <name val="Tahoma"/>
      <family val="2"/>
    </font>
    <font>
      <b/>
      <i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5" fillId="0" borderId="17" xfId="0" applyFont="1" applyBorder="1" applyAlignment="1">
      <alignment horizontal="centerContinuous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15" xfId="0" applyFont="1" applyBorder="1" applyAlignment="1">
      <alignment horizontal="centerContinuous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5" fillId="33" borderId="30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6" fillId="33" borderId="2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6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/>
    </xf>
    <xf numFmtId="0" fontId="6" fillId="34" borderId="0" xfId="0" applyFont="1" applyFill="1" applyBorder="1" applyAlignment="1">
      <alignment horizontal="centerContinuous" vertical="center"/>
    </xf>
    <xf numFmtId="0" fontId="6" fillId="34" borderId="34" xfId="0" applyFont="1" applyFill="1" applyBorder="1" applyAlignment="1">
      <alignment horizontal="centerContinuous" vertical="center"/>
    </xf>
    <xf numFmtId="0" fontId="6" fillId="34" borderId="19" xfId="0" applyFont="1" applyFill="1" applyBorder="1" applyAlignment="1" quotePrefix="1">
      <alignment horizontal="center"/>
    </xf>
    <xf numFmtId="0" fontId="6" fillId="34" borderId="0" xfId="0" applyFont="1" applyFill="1" applyBorder="1" applyAlignment="1" quotePrefix="1">
      <alignment horizontal="center"/>
    </xf>
    <xf numFmtId="0" fontId="6" fillId="0" borderId="18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4" fillId="33" borderId="26" xfId="0" applyFont="1" applyFill="1" applyBorder="1" applyAlignment="1">
      <alignment/>
    </xf>
    <xf numFmtId="0" fontId="6" fillId="0" borderId="16" xfId="0" applyFont="1" applyBorder="1" applyAlignment="1" quotePrefix="1">
      <alignment horizontal="centerContinuous" vertical="top"/>
    </xf>
    <xf numFmtId="0" fontId="6" fillId="0" borderId="26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Continuous" vertical="top"/>
    </xf>
    <xf numFmtId="0" fontId="8" fillId="0" borderId="0" xfId="0" applyFont="1" applyAlignment="1">
      <alignment/>
    </xf>
    <xf numFmtId="0" fontId="6" fillId="0" borderId="18" xfId="0" applyFont="1" applyBorder="1" applyAlignment="1" quotePrefix="1">
      <alignment horizontal="centerContinuous" vertical="top"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33" borderId="33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33" xfId="0" applyFont="1" applyFill="1" applyBorder="1" applyAlignment="1" quotePrefix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3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 quotePrefix="1">
      <alignment horizontal="center"/>
    </xf>
    <xf numFmtId="3" fontId="0" fillId="0" borderId="24" xfId="0" applyNumberForma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9" xfId="0" applyFont="1" applyFill="1" applyBorder="1" applyAlignment="1" quotePrefix="1">
      <alignment horizontal="center" vertical="top" wrapText="1"/>
    </xf>
    <xf numFmtId="0" fontId="6" fillId="34" borderId="26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Continuous" vertical="center"/>
    </xf>
    <xf numFmtId="0" fontId="8" fillId="34" borderId="3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 quotePrefix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8" xfId="0" applyFont="1" applyFill="1" applyBorder="1" applyAlignment="1">
      <alignment vertical="top"/>
    </xf>
    <xf numFmtId="0" fontId="5" fillId="34" borderId="31" xfId="0" applyFont="1" applyFill="1" applyBorder="1" applyAlignment="1">
      <alignment horizontal="centerContinuous" vertical="top" wrapText="1"/>
    </xf>
    <xf numFmtId="0" fontId="4" fillId="34" borderId="32" xfId="0" applyFont="1" applyFill="1" applyBorder="1" applyAlignment="1">
      <alignment horizontal="centerContinuous" vertical="top" wrapText="1"/>
    </xf>
    <xf numFmtId="0" fontId="5" fillId="34" borderId="11" xfId="0" applyFont="1" applyFill="1" applyBorder="1" applyAlignment="1">
      <alignment horizontal="centerContinuous" vertical="top" wrapText="1"/>
    </xf>
    <xf numFmtId="0" fontId="4" fillId="34" borderId="15" xfId="0" applyFont="1" applyFill="1" applyBorder="1" applyAlignment="1">
      <alignment horizontal="centerContinuous" vertical="top" wrapText="1"/>
    </xf>
    <xf numFmtId="0" fontId="5" fillId="34" borderId="33" xfId="0" applyFont="1" applyFill="1" applyBorder="1" applyAlignment="1">
      <alignment horizontal="centerContinuous" vertical="top" wrapText="1"/>
    </xf>
    <xf numFmtId="0" fontId="4" fillId="34" borderId="17" xfId="0" applyFont="1" applyFill="1" applyBorder="1" applyAlignment="1">
      <alignment horizontal="centerContinuous" vertical="top" wrapText="1"/>
    </xf>
    <xf numFmtId="0" fontId="7" fillId="34" borderId="3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 quotePrefix="1">
      <alignment horizontal="center"/>
    </xf>
    <xf numFmtId="0" fontId="10" fillId="0" borderId="33" xfId="0" applyFont="1" applyBorder="1" applyAlignment="1">
      <alignment vertical="top"/>
    </xf>
    <xf numFmtId="0" fontId="11" fillId="0" borderId="31" xfId="0" applyFont="1" applyFill="1" applyBorder="1" applyAlignment="1">
      <alignment horizontal="centerContinuous" vertical="top" wrapText="1"/>
    </xf>
    <xf numFmtId="0" fontId="10" fillId="0" borderId="32" xfId="0" applyFont="1" applyFill="1" applyBorder="1" applyAlignment="1">
      <alignment horizontal="centerContinuous" vertical="top" wrapText="1"/>
    </xf>
    <xf numFmtId="0" fontId="11" fillId="0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3" xfId="0" applyFont="1" applyFill="1" applyBorder="1" applyAlignment="1">
      <alignment horizontal="centerContinuous" vertical="top" wrapText="1"/>
    </xf>
    <xf numFmtId="0" fontId="10" fillId="0" borderId="17" xfId="0" applyFont="1" applyFill="1" applyBorder="1" applyAlignment="1">
      <alignment horizontal="centerContinuous" vertical="top" wrapText="1"/>
    </xf>
    <xf numFmtId="0" fontId="11" fillId="0" borderId="18" xfId="0" applyFont="1" applyBorder="1" applyAlignment="1">
      <alignment/>
    </xf>
    <xf numFmtId="0" fontId="11" fillId="0" borderId="3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22" xfId="42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Continuous" vertical="top"/>
    </xf>
    <xf numFmtId="0" fontId="13" fillId="0" borderId="1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4" fillId="0" borderId="28" xfId="0" applyFont="1" applyFill="1" applyBorder="1" applyAlignment="1">
      <alignment horizontal="centerContinuous"/>
    </xf>
    <xf numFmtId="0" fontId="13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34" borderId="16" xfId="0" applyFont="1" applyFill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left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6" xfId="0" applyFont="1" applyBorder="1" applyAlignment="1" quotePrefix="1">
      <alignment horizontal="center"/>
    </xf>
    <xf numFmtId="0" fontId="10" fillId="0" borderId="24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1" xfId="0" applyFont="1" applyBorder="1" applyAlignment="1" quotePrefix="1">
      <alignment horizontal="left" vertical="top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top" wrapText="1"/>
    </xf>
    <xf numFmtId="37" fontId="10" fillId="0" borderId="16" xfId="44" applyNumberFormat="1" applyFont="1" applyBorder="1" applyAlignment="1" applyProtection="1">
      <alignment/>
      <protection locked="0"/>
    </xf>
    <xf numFmtId="37" fontId="10" fillId="0" borderId="22" xfId="44" applyNumberFormat="1" applyFont="1" applyBorder="1" applyAlignment="1" applyProtection="1">
      <alignment/>
      <protection locked="0"/>
    </xf>
    <xf numFmtId="5" fontId="4" fillId="0" borderId="0" xfId="0" applyNumberFormat="1" applyFont="1" applyBorder="1" applyAlignment="1" quotePrefix="1">
      <alignment horizontal="left"/>
    </xf>
    <xf numFmtId="37" fontId="10" fillId="0" borderId="42" xfId="44" applyNumberFormat="1" applyFont="1" applyBorder="1" applyAlignment="1" applyProtection="1">
      <alignment/>
      <protection locked="0"/>
    </xf>
    <xf numFmtId="37" fontId="10" fillId="0" borderId="46" xfId="44" applyNumberFormat="1" applyFont="1" applyBorder="1" applyAlignment="1" applyProtection="1">
      <alignment/>
      <protection locked="0"/>
    </xf>
    <xf numFmtId="37" fontId="6" fillId="0" borderId="2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left"/>
      <protection locked="0"/>
    </xf>
    <xf numFmtId="0" fontId="10" fillId="0" borderId="13" xfId="0" applyFont="1" applyBorder="1" applyAlignment="1" applyProtection="1" quotePrefix="1">
      <alignment horizontal="left"/>
      <protection locked="0"/>
    </xf>
    <xf numFmtId="0" fontId="11" fillId="33" borderId="3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0" fillId="33" borderId="46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39" fontId="10" fillId="36" borderId="16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6" fillId="0" borderId="22" xfId="0" applyNumberFormat="1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37" fontId="10" fillId="0" borderId="34" xfId="42" applyNumberFormat="1" applyFont="1" applyBorder="1" applyAlignment="1" applyProtection="1">
      <alignment/>
      <protection locked="0"/>
    </xf>
    <xf numFmtId="37" fontId="10" fillId="0" borderId="19" xfId="42" applyNumberFormat="1" applyFont="1" applyBorder="1" applyAlignment="1" applyProtection="1">
      <alignment/>
      <protection locked="0"/>
    </xf>
    <xf numFmtId="37" fontId="10" fillId="36" borderId="24" xfId="0" applyNumberFormat="1" applyFont="1" applyFill="1" applyBorder="1" applyAlignment="1">
      <alignment/>
    </xf>
    <xf numFmtId="37" fontId="10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34" borderId="18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4" fillId="0" borderId="26" xfId="0" applyFont="1" applyBorder="1" applyAlignment="1" quotePrefix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48" xfId="0" applyFont="1" applyBorder="1" applyAlignment="1" quotePrefix="1">
      <alignment horizontal="left" wrapText="1"/>
    </xf>
    <xf numFmtId="0" fontId="6" fillId="35" borderId="48" xfId="0" applyFont="1" applyFill="1" applyBorder="1" applyAlignment="1" applyProtection="1">
      <alignment wrapText="1"/>
      <protection locked="0"/>
    </xf>
    <xf numFmtId="37" fontId="11" fillId="36" borderId="22" xfId="0" applyNumberFormat="1" applyFont="1" applyFill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37" fontId="0" fillId="36" borderId="49" xfId="0" applyNumberFormat="1" applyFill="1" applyBorder="1" applyAlignment="1" applyProtection="1">
      <alignment/>
      <protection locked="0"/>
    </xf>
    <xf numFmtId="37" fontId="4" fillId="0" borderId="22" xfId="42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>
      <alignment/>
    </xf>
    <xf numFmtId="37" fontId="4" fillId="0" borderId="24" xfId="42" applyNumberFormat="1" applyFont="1" applyBorder="1" applyAlignment="1" applyProtection="1">
      <alignment/>
      <protection locked="0"/>
    </xf>
    <xf numFmtId="37" fontId="10" fillId="0" borderId="48" xfId="0" applyNumberFormat="1" applyFont="1" applyBorder="1" applyAlignment="1" applyProtection="1">
      <alignment/>
      <protection locked="0"/>
    </xf>
    <xf numFmtId="37" fontId="10" fillId="0" borderId="17" xfId="0" applyNumberFormat="1" applyFont="1" applyBorder="1" applyAlignment="1" applyProtection="1">
      <alignment/>
      <protection locked="0"/>
    </xf>
    <xf numFmtId="37" fontId="10" fillId="34" borderId="15" xfId="0" applyNumberFormat="1" applyFont="1" applyFill="1" applyBorder="1" applyAlignment="1" applyProtection="1">
      <alignment/>
      <protection locked="0"/>
    </xf>
    <xf numFmtId="37" fontId="10" fillId="33" borderId="15" xfId="0" applyNumberFormat="1" applyFont="1" applyFill="1" applyBorder="1" applyAlignment="1">
      <alignment/>
    </xf>
    <xf numFmtId="37" fontId="10" fillId="0" borderId="42" xfId="42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 quotePrefix="1">
      <alignment horizontal="left"/>
      <protection locked="0"/>
    </xf>
    <xf numFmtId="0" fontId="4" fillId="0" borderId="50" xfId="0" applyFont="1" applyFill="1" applyBorder="1" applyAlignment="1">
      <alignment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/>
      <protection locked="0"/>
    </xf>
    <xf numFmtId="0" fontId="4" fillId="0" borderId="51" xfId="0" applyFont="1" applyFill="1" applyBorder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2" fillId="0" borderId="28" xfId="0" applyFont="1" applyBorder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16" fillId="0" borderId="10" xfId="0" applyFont="1" applyBorder="1" applyAlignment="1" applyProtection="1">
      <alignment horizontal="centerContinuous"/>
      <protection/>
    </xf>
    <xf numFmtId="0" fontId="16" fillId="0" borderId="25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 quotePrefix="1">
      <alignment horizontal="left"/>
      <protection locked="0"/>
    </xf>
    <xf numFmtId="5" fontId="11" fillId="36" borderId="35" xfId="0" applyNumberFormat="1" applyFont="1" applyFill="1" applyBorder="1" applyAlignment="1">
      <alignment/>
    </xf>
    <xf numFmtId="37" fontId="10" fillId="36" borderId="48" xfId="0" applyNumberFormat="1" applyFont="1" applyFill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5" fontId="7" fillId="0" borderId="14" xfId="0" applyNumberFormat="1" applyFont="1" applyFill="1" applyBorder="1" applyAlignment="1" applyProtection="1">
      <alignment/>
      <protection/>
    </xf>
    <xf numFmtId="37" fontId="5" fillId="36" borderId="22" xfId="44" applyNumberFormat="1" applyFont="1" applyFill="1" applyBorder="1" applyAlignment="1">
      <alignment/>
    </xf>
    <xf numFmtId="37" fontId="5" fillId="36" borderId="16" xfId="44" applyNumberFormat="1" applyFont="1" applyFill="1" applyBorder="1" applyAlignment="1">
      <alignment/>
    </xf>
    <xf numFmtId="37" fontId="5" fillId="36" borderId="24" xfId="44" applyNumberFormat="1" applyFont="1" applyFill="1" applyBorder="1" applyAlignment="1">
      <alignment/>
    </xf>
    <xf numFmtId="37" fontId="5" fillId="36" borderId="22" xfId="0" applyNumberFormat="1" applyFont="1" applyFill="1" applyBorder="1" applyAlignment="1">
      <alignment/>
    </xf>
    <xf numFmtId="37" fontId="5" fillId="36" borderId="24" xfId="0" applyNumberFormat="1" applyFont="1" applyFill="1" applyBorder="1" applyAlignment="1">
      <alignment/>
    </xf>
    <xf numFmtId="37" fontId="5" fillId="36" borderId="22" xfId="42" applyNumberFormat="1" applyFont="1" applyFill="1" applyBorder="1" applyAlignment="1">
      <alignment/>
    </xf>
    <xf numFmtId="37" fontId="5" fillId="36" borderId="24" xfId="42" applyNumberFormat="1" applyFont="1" applyFill="1" applyBorder="1" applyAlignment="1">
      <alignment/>
    </xf>
    <xf numFmtId="37" fontId="11" fillId="36" borderId="42" xfId="44" applyNumberFormat="1" applyFont="1" applyFill="1" applyBorder="1" applyAlignment="1">
      <alignment/>
    </xf>
    <xf numFmtId="37" fontId="11" fillId="36" borderId="43" xfId="0" applyNumberFormat="1" applyFont="1" applyFill="1" applyBorder="1" applyAlignment="1">
      <alignment/>
    </xf>
    <xf numFmtId="165" fontId="7" fillId="36" borderId="27" xfId="0" applyNumberFormat="1" applyFont="1" applyFill="1" applyBorder="1" applyAlignment="1">
      <alignment/>
    </xf>
    <xf numFmtId="0" fontId="5" fillId="33" borderId="3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49" fontId="4" fillId="0" borderId="33" xfId="0" applyNumberFormat="1" applyFont="1" applyBorder="1" applyAlignment="1" applyProtection="1" quotePrefix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 quotePrefix="1">
      <alignment horizontal="left"/>
      <protection/>
    </xf>
    <xf numFmtId="0" fontId="4" fillId="34" borderId="43" xfId="0" applyFont="1" applyFill="1" applyBorder="1" applyAlignment="1" applyProtection="1">
      <alignment/>
      <protection/>
    </xf>
    <xf numFmtId="0" fontId="4" fillId="33" borderId="5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33" borderId="53" xfId="0" applyFont="1" applyFill="1" applyBorder="1" applyAlignment="1" applyProtection="1">
      <alignment horizontal="centerContinuous"/>
      <protection/>
    </xf>
    <xf numFmtId="0" fontId="0" fillId="33" borderId="54" xfId="0" applyFill="1" applyBorder="1" applyAlignment="1" applyProtection="1">
      <alignment horizontal="centerContinuous"/>
      <protection/>
    </xf>
    <xf numFmtId="0" fontId="0" fillId="33" borderId="55" xfId="0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28" xfId="0" applyFont="1" applyFill="1" applyBorder="1" applyAlignment="1" applyProtection="1">
      <alignment horizontal="centerContinuous"/>
      <protection/>
    </xf>
    <xf numFmtId="0" fontId="21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7" fillId="0" borderId="28" xfId="0" applyFont="1" applyFill="1" applyBorder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Continuous"/>
      <protection/>
    </xf>
    <xf numFmtId="0" fontId="16" fillId="0" borderId="13" xfId="0" applyFont="1" applyFill="1" applyBorder="1" applyAlignment="1" applyProtection="1">
      <alignment horizontal="centerContinuous"/>
      <protection/>
    </xf>
    <xf numFmtId="0" fontId="17" fillId="0" borderId="13" xfId="0" applyFont="1" applyFill="1" applyBorder="1" applyAlignment="1" applyProtection="1">
      <alignment horizontal="centerContinuous"/>
      <protection/>
    </xf>
    <xf numFmtId="0" fontId="17" fillId="0" borderId="14" xfId="0" applyFont="1" applyFill="1" applyBorder="1" applyAlignment="1" applyProtection="1">
      <alignment horizontal="centerContinuous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9" fillId="0" borderId="56" xfId="0" applyFont="1" applyBorder="1" applyAlignment="1" applyProtection="1">
      <alignment horizontal="left"/>
      <protection/>
    </xf>
    <xf numFmtId="0" fontId="19" fillId="0" borderId="56" xfId="0" applyFont="1" applyBorder="1" applyAlignment="1" applyProtection="1" quotePrefix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Continuous" vertical="center"/>
      <protection locked="0"/>
    </xf>
    <xf numFmtId="0" fontId="10" fillId="34" borderId="34" xfId="0" applyFon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Continuous"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 horizontal="centerContinuous" vertical="center"/>
    </xf>
    <xf numFmtId="0" fontId="10" fillId="34" borderId="16" xfId="0" applyFont="1" applyFill="1" applyBorder="1" applyAlignment="1" applyProtection="1" quotePrefix="1">
      <alignment horizontal="left"/>
      <protection locked="0"/>
    </xf>
    <xf numFmtId="0" fontId="11" fillId="33" borderId="16" xfId="0" applyFont="1" applyFill="1" applyBorder="1" applyAlignment="1" applyProtection="1" quotePrefix="1">
      <alignment horizontal="left"/>
      <protection locked="0"/>
    </xf>
    <xf numFmtId="0" fontId="10" fillId="0" borderId="16" xfId="0" applyFont="1" applyBorder="1" applyAlignment="1" applyProtection="1" quotePrefix="1">
      <alignment horizontal="left"/>
      <protection locked="0"/>
    </xf>
    <xf numFmtId="0" fontId="10" fillId="34" borderId="11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 quotePrefix="1">
      <alignment horizontal="center"/>
    </xf>
    <xf numFmtId="0" fontId="10" fillId="33" borderId="3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4" fillId="33" borderId="16" xfId="0" applyFont="1" applyFill="1" applyBorder="1" applyAlignment="1" quotePrefix="1">
      <alignment horizontal="left"/>
    </xf>
    <xf numFmtId="0" fontId="6" fillId="0" borderId="16" xfId="0" applyFont="1" applyBorder="1" applyAlignment="1">
      <alignment horizontal="centerContinuous" vertical="top"/>
    </xf>
    <xf numFmtId="0" fontId="6" fillId="33" borderId="16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 quotePrefix="1">
      <alignment horizontal="left"/>
    </xf>
    <xf numFmtId="0" fontId="6" fillId="0" borderId="43" xfId="0" applyFont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3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34" xfId="0" applyFont="1" applyBorder="1" applyAlignment="1" quotePrefix="1">
      <alignment horizontal="centerContinuous" vertical="center"/>
    </xf>
    <xf numFmtId="0" fontId="5" fillId="33" borderId="16" xfId="0" applyFont="1" applyFill="1" applyBorder="1" applyAlignment="1" quotePrefix="1">
      <alignment horizontal="left"/>
    </xf>
    <xf numFmtId="0" fontId="5" fillId="33" borderId="42" xfId="0" applyFont="1" applyFill="1" applyBorder="1" applyAlignment="1">
      <alignment/>
    </xf>
    <xf numFmtId="0" fontId="25" fillId="36" borderId="58" xfId="0" applyFont="1" applyFill="1" applyBorder="1" applyAlignment="1" applyProtection="1">
      <alignment horizontal="center"/>
      <protection/>
    </xf>
    <xf numFmtId="0" fontId="25" fillId="36" borderId="59" xfId="0" applyFont="1" applyFill="1" applyBorder="1" applyAlignment="1" applyProtection="1">
      <alignment/>
      <protection/>
    </xf>
    <xf numFmtId="2" fontId="25" fillId="36" borderId="60" xfId="0" applyNumberFormat="1" applyFont="1" applyFill="1" applyBorder="1" applyAlignment="1" applyProtection="1">
      <alignment/>
      <protection/>
    </xf>
    <xf numFmtId="0" fontId="25" fillId="36" borderId="61" xfId="0" applyFont="1" applyFill="1" applyBorder="1" applyAlignment="1" applyProtection="1">
      <alignment horizontal="center"/>
      <protection/>
    </xf>
    <xf numFmtId="0" fontId="25" fillId="36" borderId="41" xfId="0" applyFont="1" applyFill="1" applyBorder="1" applyAlignment="1" applyProtection="1">
      <alignment/>
      <protection/>
    </xf>
    <xf numFmtId="2" fontId="25" fillId="36" borderId="46" xfId="0" applyNumberFormat="1" applyFont="1" applyFill="1" applyBorder="1" applyAlignment="1" applyProtection="1">
      <alignment/>
      <protection/>
    </xf>
    <xf numFmtId="0" fontId="25" fillId="36" borderId="41" xfId="0" applyFont="1" applyFill="1" applyBorder="1" applyAlignment="1" applyProtection="1" quotePrefix="1">
      <alignment horizontal="left"/>
      <protection/>
    </xf>
    <xf numFmtId="0" fontId="25" fillId="36" borderId="62" xfId="0" applyFont="1" applyFill="1" applyBorder="1" applyAlignment="1" applyProtection="1">
      <alignment horizontal="center"/>
      <protection/>
    </xf>
    <xf numFmtId="0" fontId="25" fillId="36" borderId="63" xfId="0" applyFont="1" applyFill="1" applyBorder="1" applyAlignment="1" applyProtection="1">
      <alignment/>
      <protection/>
    </xf>
    <xf numFmtId="0" fontId="10" fillId="0" borderId="31" xfId="0" applyFont="1" applyBorder="1" applyAlignment="1">
      <alignment horizontal="center"/>
    </xf>
    <xf numFmtId="0" fontId="17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centerContinuous"/>
      <protection/>
    </xf>
    <xf numFmtId="0" fontId="17" fillId="0" borderId="28" xfId="0" applyFont="1" applyBorder="1" applyAlignment="1" applyProtection="1">
      <alignment horizontal="centerContinuous"/>
      <protection/>
    </xf>
    <xf numFmtId="39" fontId="11" fillId="36" borderId="43" xfId="0" applyNumberFormat="1" applyFont="1" applyFill="1" applyBorder="1" applyAlignment="1">
      <alignment/>
    </xf>
    <xf numFmtId="0" fontId="22" fillId="0" borderId="0" xfId="0" applyFont="1" applyBorder="1" applyAlignment="1" applyProtection="1">
      <alignment horizontal="centerContinuous"/>
      <protection/>
    </xf>
    <xf numFmtId="0" fontId="27" fillId="0" borderId="31" xfId="0" applyFont="1" applyBorder="1" applyAlignment="1" applyProtection="1">
      <alignment horizontal="centerContinuous"/>
      <protection/>
    </xf>
    <xf numFmtId="0" fontId="27" fillId="0" borderId="11" xfId="0" applyFont="1" applyFill="1" applyBorder="1" applyAlignment="1" applyProtection="1" quotePrefix="1">
      <alignment horizontal="centerContinuous"/>
      <protection/>
    </xf>
    <xf numFmtId="0" fontId="27" fillId="0" borderId="11" xfId="0" applyFont="1" applyBorder="1" applyAlignment="1" applyProtection="1" quotePrefix="1">
      <alignment horizontal="left"/>
      <protection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0" xfId="0" applyFont="1" applyAlignment="1">
      <alignment/>
    </xf>
    <xf numFmtId="0" fontId="0" fillId="0" borderId="10" xfId="0" applyBorder="1" applyAlignment="1" applyProtection="1">
      <alignment horizontal="centerContinuous"/>
      <protection/>
    </xf>
    <xf numFmtId="0" fontId="0" fillId="0" borderId="25" xfId="0" applyBorder="1" applyAlignment="1" applyProtection="1">
      <alignment horizontal="centerContinuous"/>
      <protection/>
    </xf>
    <xf numFmtId="0" fontId="27" fillId="0" borderId="12" xfId="0" applyFont="1" applyBorder="1" applyAlignment="1" applyProtection="1" quotePrefix="1">
      <alignment horizontal="left"/>
      <protection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5" fillId="36" borderId="64" xfId="0" applyNumberFormat="1" applyFont="1" applyFill="1" applyBorder="1" applyAlignment="1">
      <alignment/>
    </xf>
    <xf numFmtId="37" fontId="5" fillId="36" borderId="65" xfId="0" applyNumberFormat="1" applyFont="1" applyFill="1" applyBorder="1" applyAlignment="1">
      <alignment/>
    </xf>
    <xf numFmtId="14" fontId="4" fillId="0" borderId="22" xfId="0" applyNumberFormat="1" applyFont="1" applyBorder="1" applyAlignment="1" applyProtection="1">
      <alignment/>
      <protection locked="0"/>
    </xf>
    <xf numFmtId="14" fontId="4" fillId="0" borderId="19" xfId="0" applyNumberFormat="1" applyFont="1" applyBorder="1" applyAlignment="1" applyProtection="1">
      <alignment/>
      <protection locked="0"/>
    </xf>
    <xf numFmtId="37" fontId="5" fillId="36" borderId="51" xfId="0" applyNumberFormat="1" applyFont="1" applyFill="1" applyBorder="1" applyAlignment="1">
      <alignment/>
    </xf>
    <xf numFmtId="37" fontId="4" fillId="0" borderId="66" xfId="0" applyNumberFormat="1" applyFont="1" applyBorder="1" applyAlignment="1" applyProtection="1">
      <alignment/>
      <protection/>
    </xf>
    <xf numFmtId="37" fontId="4" fillId="0" borderId="67" xfId="0" applyNumberFormat="1" applyFont="1" applyBorder="1" applyAlignment="1" applyProtection="1">
      <alignment/>
      <protection/>
    </xf>
    <xf numFmtId="37" fontId="5" fillId="36" borderId="16" xfId="0" applyNumberFormat="1" applyFont="1" applyFill="1" applyBorder="1" applyAlignment="1" applyProtection="1">
      <alignment/>
      <protection/>
    </xf>
    <xf numFmtId="37" fontId="5" fillId="36" borderId="43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14" fontId="4" fillId="0" borderId="22" xfId="0" applyNumberFormat="1" applyFont="1" applyBorder="1" applyAlignment="1" applyProtection="1">
      <alignment horizontal="right"/>
      <protection locked="0"/>
    </xf>
    <xf numFmtId="37" fontId="4" fillId="0" borderId="22" xfId="0" applyNumberFormat="1" applyFont="1" applyBorder="1" applyAlignment="1" applyProtection="1" quotePrefix="1">
      <alignment horizontal="right"/>
      <protection locked="0"/>
    </xf>
    <xf numFmtId="37" fontId="4" fillId="0" borderId="22" xfId="0" applyNumberFormat="1" applyFont="1" applyBorder="1" applyAlignment="1" applyProtection="1">
      <alignment horizontal="right"/>
      <protection locked="0"/>
    </xf>
    <xf numFmtId="37" fontId="4" fillId="0" borderId="26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 applyProtection="1">
      <alignment horizontal="centerContinuous"/>
      <protection locked="0"/>
    </xf>
    <xf numFmtId="0" fontId="4" fillId="0" borderId="24" xfId="0" applyFont="1" applyBorder="1" applyAlignment="1">
      <alignment horizontal="center" vertical="top" wrapText="1"/>
    </xf>
    <xf numFmtId="37" fontId="4" fillId="0" borderId="26" xfId="0" applyNumberFormat="1" applyFont="1" applyBorder="1" applyAlignment="1" applyProtection="1">
      <alignment horizontal="right" vertical="top" wrapText="1"/>
      <protection locked="0"/>
    </xf>
    <xf numFmtId="0" fontId="17" fillId="0" borderId="28" xfId="0" applyFont="1" applyBorder="1" applyAlignment="1" applyProtection="1">
      <alignment horizontal="centerContinuous"/>
      <protection locked="0"/>
    </xf>
    <xf numFmtId="0" fontId="26" fillId="0" borderId="28" xfId="0" applyFont="1" applyBorder="1" applyAlignment="1" applyProtection="1">
      <alignment horizontal="centerContinuous"/>
      <protection locked="0"/>
    </xf>
    <xf numFmtId="0" fontId="17" fillId="0" borderId="28" xfId="0" applyFont="1" applyBorder="1" applyAlignment="1" applyProtection="1">
      <alignment/>
      <protection locked="0"/>
    </xf>
    <xf numFmtId="0" fontId="26" fillId="0" borderId="18" xfId="0" applyFont="1" applyBorder="1" applyAlignment="1" applyProtection="1" quotePrefix="1">
      <alignment horizontal="centerContinuous"/>
      <protection locked="0"/>
    </xf>
    <xf numFmtId="3" fontId="4" fillId="0" borderId="16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5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37" fontId="11" fillId="36" borderId="41" xfId="44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Continuous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11" fillId="0" borderId="68" xfId="0" applyFont="1" applyBorder="1" applyAlignment="1">
      <alignment/>
    </xf>
    <xf numFmtId="49" fontId="10" fillId="0" borderId="40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/>
    </xf>
    <xf numFmtId="0" fontId="10" fillId="0" borderId="33" xfId="0" applyFont="1" applyBorder="1" applyAlignment="1">
      <alignment horizontal="left" wrapText="1"/>
    </xf>
    <xf numFmtId="0" fontId="7" fillId="34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/>
    </xf>
    <xf numFmtId="37" fontId="11" fillId="36" borderId="71" xfId="0" applyNumberFormat="1" applyFont="1" applyFill="1" applyBorder="1" applyAlignment="1">
      <alignment/>
    </xf>
    <xf numFmtId="37" fontId="10" fillId="0" borderId="25" xfId="0" applyNumberFormat="1" applyFont="1" applyBorder="1" applyAlignment="1" applyProtection="1">
      <alignment/>
      <protection locked="0"/>
    </xf>
    <xf numFmtId="37" fontId="10" fillId="0" borderId="18" xfId="0" applyNumberFormat="1" applyFont="1" applyBorder="1" applyAlignment="1" applyProtection="1">
      <alignment/>
      <protection locked="0"/>
    </xf>
    <xf numFmtId="37" fontId="10" fillId="0" borderId="26" xfId="0" applyNumberFormat="1" applyFont="1" applyBorder="1" applyAlignment="1" applyProtection="1">
      <alignment/>
      <protection locked="0"/>
    </xf>
    <xf numFmtId="37" fontId="10" fillId="0" borderId="27" xfId="0" applyNumberFormat="1" applyFont="1" applyBorder="1" applyAlignment="1" applyProtection="1">
      <alignment/>
      <protection locked="0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4" fillId="0" borderId="33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5" fillId="0" borderId="73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10" fillId="0" borderId="1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7" fontId="11" fillId="33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28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Continuous" vertical="center"/>
    </xf>
    <xf numFmtId="49" fontId="11" fillId="0" borderId="31" xfId="0" applyNumberFormat="1" applyFont="1" applyBorder="1" applyAlignment="1">
      <alignment horizontal="center"/>
    </xf>
    <xf numFmtId="14" fontId="4" fillId="0" borderId="18" xfId="0" applyNumberFormat="1" applyFont="1" applyFill="1" applyBorder="1" applyAlignment="1">
      <alignment/>
    </xf>
    <xf numFmtId="14" fontId="4" fillId="0" borderId="72" xfId="0" applyNumberFormat="1" applyFont="1" applyFill="1" applyBorder="1" applyAlignment="1">
      <alignment/>
    </xf>
    <xf numFmtId="37" fontId="10" fillId="0" borderId="72" xfId="0" applyNumberFormat="1" applyFont="1" applyBorder="1" applyAlignment="1" applyProtection="1">
      <alignment/>
      <protection locked="0"/>
    </xf>
    <xf numFmtId="37" fontId="10" fillId="0" borderId="29" xfId="0" applyNumberFormat="1" applyFont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37" fontId="10" fillId="0" borderId="28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Continuous" vertical="top" wrapText="1"/>
    </xf>
    <xf numFmtId="0" fontId="5" fillId="0" borderId="76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horizontal="centerContinuous" vertical="top" wrapText="1"/>
    </xf>
    <xf numFmtId="0" fontId="4" fillId="0" borderId="72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vertical="top"/>
    </xf>
    <xf numFmtId="0" fontId="4" fillId="0" borderId="72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5" fillId="0" borderId="33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horizontal="centerContinuous" vertical="top" wrapText="1"/>
    </xf>
    <xf numFmtId="0" fontId="4" fillId="0" borderId="18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 locked="0"/>
    </xf>
    <xf numFmtId="37" fontId="10" fillId="33" borderId="28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28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37" fontId="11" fillId="33" borderId="2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77" xfId="0" applyFont="1" applyBorder="1" applyAlignment="1">
      <alignment/>
    </xf>
    <xf numFmtId="0" fontId="4" fillId="0" borderId="7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78" xfId="0" applyFont="1" applyFill="1" applyBorder="1" applyAlignment="1">
      <alignment/>
    </xf>
    <xf numFmtId="37" fontId="5" fillId="36" borderId="68" xfId="0" applyNumberFormat="1" applyFont="1" applyFill="1" applyBorder="1" applyAlignment="1">
      <alignment/>
    </xf>
    <xf numFmtId="0" fontId="19" fillId="0" borderId="79" xfId="0" applyFont="1" applyBorder="1" applyAlignment="1">
      <alignment horizontal="centerContinuous" vertical="top"/>
    </xf>
    <xf numFmtId="0" fontId="19" fillId="0" borderId="80" xfId="0" applyFont="1" applyBorder="1" applyAlignment="1">
      <alignment horizontal="centerContinuous" vertical="top"/>
    </xf>
    <xf numFmtId="0" fontId="19" fillId="0" borderId="81" xfId="0" applyFont="1" applyBorder="1" applyAlignment="1">
      <alignment/>
    </xf>
    <xf numFmtId="0" fontId="25" fillId="0" borderId="82" xfId="0" applyFont="1" applyBorder="1" applyAlignment="1">
      <alignment/>
    </xf>
    <xf numFmtId="0" fontId="30" fillId="0" borderId="0" xfId="0" applyFont="1" applyAlignment="1">
      <alignment/>
    </xf>
    <xf numFmtId="0" fontId="19" fillId="0" borderId="11" xfId="0" applyFont="1" applyBorder="1" applyAlignment="1">
      <alignment horizontal="centerContinuous" vertical="top"/>
    </xf>
    <xf numFmtId="0" fontId="19" fillId="0" borderId="15" xfId="0" applyFont="1" applyBorder="1" applyAlignment="1">
      <alignment horizontal="centerContinuous" vertical="top"/>
    </xf>
    <xf numFmtId="0" fontId="25" fillId="36" borderId="1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1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33" borderId="30" xfId="0" applyFont="1" applyFill="1" applyBorder="1" applyAlignment="1" quotePrefix="1">
      <alignment horizontal="left"/>
    </xf>
    <xf numFmtId="0" fontId="25" fillId="33" borderId="20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0" borderId="76" xfId="0" applyFont="1" applyBorder="1" applyAlignment="1">
      <alignment horizontal="centerContinuous" vertical="top"/>
    </xf>
    <xf numFmtId="0" fontId="25" fillId="0" borderId="69" xfId="0" applyFont="1" applyBorder="1" applyAlignment="1">
      <alignment horizontal="centerContinuous" vertical="top"/>
    </xf>
    <xf numFmtId="0" fontId="25" fillId="0" borderId="0" xfId="0" applyFont="1" applyBorder="1" applyAlignment="1">
      <alignment horizontal="center" vertical="top" wrapText="1"/>
    </xf>
    <xf numFmtId="0" fontId="25" fillId="0" borderId="38" xfId="0" applyFont="1" applyBorder="1" applyAlignment="1" quotePrefix="1">
      <alignment horizontal="center" vertical="center" wrapText="1"/>
    </xf>
    <xf numFmtId="0" fontId="25" fillId="0" borderId="33" xfId="0" applyFont="1" applyBorder="1" applyAlignment="1">
      <alignment horizontal="centerContinuous" vertical="top"/>
    </xf>
    <xf numFmtId="0" fontId="25" fillId="0" borderId="17" xfId="0" applyFont="1" applyBorder="1" applyAlignment="1">
      <alignment horizontal="centerContinuous" vertical="top"/>
    </xf>
    <xf numFmtId="0" fontId="25" fillId="0" borderId="18" xfId="0" applyFont="1" applyBorder="1" applyAlignment="1">
      <alignment horizontal="center"/>
    </xf>
    <xf numFmtId="0" fontId="25" fillId="0" borderId="24" xfId="0" applyFont="1" applyBorder="1" applyAlignment="1" quotePrefix="1">
      <alignment horizontal="center"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0" borderId="33" xfId="0" applyFont="1" applyBorder="1" applyAlignment="1" applyProtection="1" quotePrefix="1">
      <alignment horizontal="left"/>
      <protection locked="0"/>
    </xf>
    <xf numFmtId="0" fontId="25" fillId="0" borderId="17" xfId="0" applyFont="1" applyBorder="1" applyAlignment="1">
      <alignment/>
    </xf>
    <xf numFmtId="37" fontId="25" fillId="0" borderId="17" xfId="0" applyNumberFormat="1" applyFont="1" applyBorder="1" applyAlignment="1" applyProtection="1">
      <alignment/>
      <protection locked="0"/>
    </xf>
    <xf numFmtId="37" fontId="25" fillId="0" borderId="26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86" xfId="0" applyFont="1" applyBorder="1" applyAlignment="1">
      <alignment/>
    </xf>
    <xf numFmtId="37" fontId="25" fillId="0" borderId="18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0" fontId="25" fillId="0" borderId="44" xfId="0" applyFont="1" applyBorder="1" applyAlignment="1">
      <alignment/>
    </xf>
    <xf numFmtId="0" fontId="25" fillId="0" borderId="77" xfId="0" applyFont="1" applyBorder="1" applyAlignment="1">
      <alignment/>
    </xf>
    <xf numFmtId="37" fontId="25" fillId="0" borderId="0" xfId="0" applyNumberFormat="1" applyFont="1" applyBorder="1" applyAlignment="1" applyProtection="1">
      <alignment/>
      <protection locked="0"/>
    </xf>
    <xf numFmtId="37" fontId="25" fillId="0" borderId="38" xfId="0" applyNumberFormat="1" applyFont="1" applyBorder="1" applyAlignment="1" applyProtection="1">
      <alignment/>
      <protection locked="0"/>
    </xf>
    <xf numFmtId="0" fontId="25" fillId="0" borderId="85" xfId="0" applyFont="1" applyBorder="1" applyAlignment="1" applyProtection="1">
      <alignment/>
      <protection/>
    </xf>
    <xf numFmtId="0" fontId="25" fillId="0" borderId="86" xfId="0" applyFont="1" applyBorder="1" applyAlignment="1" applyProtection="1">
      <alignment/>
      <protection/>
    </xf>
    <xf numFmtId="0" fontId="25" fillId="0" borderId="11" xfId="0" applyFont="1" applyBorder="1" applyAlignment="1" applyProtection="1" quotePrefix="1">
      <alignment horizontal="left"/>
      <protection locked="0"/>
    </xf>
    <xf numFmtId="0" fontId="25" fillId="0" borderId="73" xfId="0" applyFont="1" applyBorder="1" applyAlignment="1" applyProtection="1" quotePrefix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 applyProtection="1" quotePrefix="1">
      <alignment horizontal="left"/>
      <protection locked="0"/>
    </xf>
    <xf numFmtId="0" fontId="4" fillId="0" borderId="48" xfId="0" applyFont="1" applyBorder="1" applyAlignment="1">
      <alignment/>
    </xf>
    <xf numFmtId="0" fontId="30" fillId="0" borderId="0" xfId="0" applyFont="1" applyAlignment="1">
      <alignment horizontal="right"/>
    </xf>
    <xf numFmtId="0" fontId="5" fillId="0" borderId="47" xfId="0" applyFont="1" applyBorder="1" applyAlignment="1" quotePrefix="1">
      <alignment horizontal="left"/>
    </xf>
    <xf numFmtId="49" fontId="5" fillId="34" borderId="87" xfId="0" applyNumberFormat="1" applyFont="1" applyFill="1" applyBorder="1" applyAlignment="1" quotePrefix="1">
      <alignment horizontal="left"/>
    </xf>
    <xf numFmtId="49" fontId="5" fillId="0" borderId="87" xfId="0" applyNumberFormat="1" applyFont="1" applyBorder="1" applyAlignment="1">
      <alignment/>
    </xf>
    <xf numFmtId="37" fontId="5" fillId="37" borderId="77" xfId="0" applyNumberFormat="1" applyFont="1" applyFill="1" applyBorder="1" applyAlignment="1">
      <alignment/>
    </xf>
    <xf numFmtId="37" fontId="5" fillId="36" borderId="22" xfId="0" applyNumberFormat="1" applyFont="1" applyFill="1" applyBorder="1" applyAlignment="1" applyProtection="1">
      <alignment/>
      <protection/>
    </xf>
    <xf numFmtId="37" fontId="5" fillId="36" borderId="24" xfId="42" applyNumberFormat="1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37" fontId="11" fillId="36" borderId="41" xfId="0" applyNumberFormat="1" applyFont="1" applyFill="1" applyBorder="1" applyAlignment="1" applyProtection="1">
      <alignment/>
      <protection/>
    </xf>
    <xf numFmtId="37" fontId="11" fillId="36" borderId="46" xfId="0" applyNumberFormat="1" applyFont="1" applyFill="1" applyBorder="1" applyAlignment="1" applyProtection="1">
      <alignment/>
      <protection/>
    </xf>
    <xf numFmtId="37" fontId="11" fillId="36" borderId="78" xfId="0" applyNumberFormat="1" applyFont="1" applyFill="1" applyBorder="1" applyAlignment="1" applyProtection="1">
      <alignment/>
      <protection/>
    </xf>
    <xf numFmtId="37" fontId="11" fillId="36" borderId="88" xfId="0" applyNumberFormat="1" applyFont="1" applyFill="1" applyBorder="1" applyAlignment="1" applyProtection="1">
      <alignment/>
      <protection/>
    </xf>
    <xf numFmtId="37" fontId="10" fillId="34" borderId="38" xfId="0" applyNumberFormat="1" applyFont="1" applyFill="1" applyBorder="1" applyAlignment="1" applyProtection="1">
      <alignment/>
      <protection/>
    </xf>
    <xf numFmtId="37" fontId="11" fillId="36" borderId="2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7" fontId="19" fillId="37" borderId="17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6" fillId="35" borderId="42" xfId="0" applyFont="1" applyFill="1" applyBorder="1" applyAlignment="1" applyProtection="1">
      <alignment/>
      <protection locked="0"/>
    </xf>
    <xf numFmtId="185" fontId="10" fillId="36" borderId="26" xfId="0" applyNumberFormat="1" applyFont="1" applyFill="1" applyBorder="1" applyAlignment="1">
      <alignment horizontal="left"/>
    </xf>
    <xf numFmtId="185" fontId="4" fillId="36" borderId="18" xfId="0" applyNumberFormat="1" applyFont="1" applyFill="1" applyBorder="1" applyAlignment="1" applyProtection="1">
      <alignment/>
      <protection/>
    </xf>
    <xf numFmtId="185" fontId="4" fillId="36" borderId="18" xfId="0" applyNumberFormat="1" applyFont="1" applyFill="1" applyBorder="1" applyAlignment="1">
      <alignment/>
    </xf>
    <xf numFmtId="185" fontId="25" fillId="36" borderId="0" xfId="0" applyNumberFormat="1" applyFont="1" applyFill="1" applyBorder="1" applyAlignment="1">
      <alignment/>
    </xf>
    <xf numFmtId="185" fontId="4" fillId="36" borderId="16" xfId="0" applyNumberFormat="1" applyFont="1" applyFill="1" applyBorder="1" applyAlignment="1">
      <alignment/>
    </xf>
    <xf numFmtId="0" fontId="10" fillId="0" borderId="18" xfId="0" applyFont="1" applyFill="1" applyBorder="1" applyAlignment="1" applyProtection="1">
      <alignment wrapText="1"/>
      <protection locked="0"/>
    </xf>
    <xf numFmtId="0" fontId="10" fillId="0" borderId="42" xfId="0" applyFont="1" applyFill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horizontal="centerContinuous"/>
      <protection/>
    </xf>
    <xf numFmtId="37" fontId="4" fillId="0" borderId="26" xfId="42" applyNumberFormat="1" applyFont="1" applyBorder="1" applyAlignment="1" applyProtection="1">
      <alignment/>
      <protection locked="0"/>
    </xf>
    <xf numFmtId="14" fontId="4" fillId="36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37" fontId="10" fillId="0" borderId="38" xfId="42" applyNumberFormat="1" applyFont="1" applyBorder="1" applyAlignment="1" applyProtection="1">
      <alignment/>
      <protection locked="0"/>
    </xf>
    <xf numFmtId="37" fontId="10" fillId="0" borderId="42" xfId="0" applyNumberFormat="1" applyFont="1" applyBorder="1" applyAlignment="1" applyProtection="1">
      <alignment/>
      <protection locked="0"/>
    </xf>
    <xf numFmtId="37" fontId="10" fillId="0" borderId="46" xfId="0" applyNumberFormat="1" applyFont="1" applyBorder="1" applyAlignment="1" applyProtection="1">
      <alignment/>
      <protection locked="0"/>
    </xf>
    <xf numFmtId="37" fontId="10" fillId="0" borderId="45" xfId="0" applyNumberFormat="1" applyFont="1" applyBorder="1" applyAlignment="1" applyProtection="1">
      <alignment/>
      <protection locked="0"/>
    </xf>
    <xf numFmtId="37" fontId="10" fillId="0" borderId="89" xfId="0" applyNumberFormat="1" applyFont="1" applyBorder="1" applyAlignment="1" applyProtection="1">
      <alignment/>
      <protection locked="0"/>
    </xf>
    <xf numFmtId="37" fontId="11" fillId="36" borderId="16" xfId="0" applyNumberFormat="1" applyFont="1" applyFill="1" applyBorder="1" applyAlignment="1">
      <alignment/>
    </xf>
    <xf numFmtId="37" fontId="11" fillId="36" borderId="24" xfId="0" applyNumberFormat="1" applyFont="1" applyFill="1" applyBorder="1" applyAlignment="1">
      <alignment/>
    </xf>
    <xf numFmtId="37" fontId="10" fillId="0" borderId="34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1" fillId="36" borderId="16" xfId="44" applyNumberFormat="1" applyFont="1" applyFill="1" applyBorder="1" applyAlignment="1">
      <alignment/>
    </xf>
    <xf numFmtId="37" fontId="11" fillId="36" borderId="24" xfId="44" applyNumberFormat="1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 locked="0"/>
    </xf>
    <xf numFmtId="37" fontId="10" fillId="0" borderId="24" xfId="0" applyNumberFormat="1" applyFont="1" applyBorder="1" applyAlignment="1" applyProtection="1">
      <alignment/>
      <protection locked="0"/>
    </xf>
    <xf numFmtId="37" fontId="10" fillId="0" borderId="16" xfId="42" applyNumberFormat="1" applyFont="1" applyBorder="1" applyAlignment="1" applyProtection="1">
      <alignment/>
      <protection locked="0"/>
    </xf>
    <xf numFmtId="37" fontId="10" fillId="0" borderId="24" xfId="42" applyNumberFormat="1" applyFont="1" applyBorder="1" applyAlignment="1" applyProtection="1">
      <alignment/>
      <protection locked="0"/>
    </xf>
    <xf numFmtId="37" fontId="10" fillId="0" borderId="43" xfId="0" applyNumberFormat="1" applyFont="1" applyBorder="1" applyAlignment="1">
      <alignment/>
    </xf>
    <xf numFmtId="37" fontId="10" fillId="0" borderId="52" xfId="0" applyNumberFormat="1" applyFont="1" applyBorder="1" applyAlignment="1">
      <alignment/>
    </xf>
    <xf numFmtId="0" fontId="5" fillId="0" borderId="3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5" fillId="33" borderId="33" xfId="0" applyFont="1" applyFill="1" applyBorder="1" applyAlignment="1" quotePrefix="1">
      <alignment horizontal="left"/>
    </xf>
    <xf numFmtId="0" fontId="5" fillId="33" borderId="18" xfId="0" applyFont="1" applyFill="1" applyBorder="1" applyAlignment="1" quotePrefix="1">
      <alignment horizontal="left"/>
    </xf>
    <xf numFmtId="0" fontId="11" fillId="33" borderId="33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 quotePrefix="1">
      <alignment horizontal="centerContinuous" wrapText="1"/>
    </xf>
    <xf numFmtId="0" fontId="11" fillId="0" borderId="33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10" fillId="0" borderId="39" xfId="0" applyFont="1" applyBorder="1" applyAlignment="1" quotePrefix="1">
      <alignment horizontal="center"/>
    </xf>
    <xf numFmtId="37" fontId="10" fillId="0" borderId="41" xfId="42" applyNumberFormat="1" applyFont="1" applyBorder="1" applyAlignment="1" applyProtection="1">
      <alignment/>
      <protection locked="0"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/>
    </xf>
    <xf numFmtId="37" fontId="10" fillId="0" borderId="92" xfId="0" applyNumberFormat="1" applyFont="1" applyBorder="1" applyAlignment="1" applyProtection="1">
      <alignment/>
      <protection locked="0"/>
    </xf>
    <xf numFmtId="37" fontId="10" fillId="36" borderId="89" xfId="0" applyNumberFormat="1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/>
    </xf>
    <xf numFmtId="37" fontId="11" fillId="36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Continuous" vertical="center"/>
    </xf>
    <xf numFmtId="37" fontId="10" fillId="0" borderId="0" xfId="0" applyNumberFormat="1" applyFont="1" applyBorder="1" applyAlignment="1" applyProtection="1">
      <alignment/>
      <protection/>
    </xf>
    <xf numFmtId="37" fontId="10" fillId="0" borderId="34" xfId="0" applyNumberFormat="1" applyFont="1" applyBorder="1" applyAlignment="1">
      <alignment/>
    </xf>
    <xf numFmtId="37" fontId="10" fillId="0" borderId="38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37" fontId="11" fillId="36" borderId="18" xfId="44" applyNumberFormat="1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3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0" fillId="36" borderId="46" xfId="0" applyNumberFormat="1" applyFont="1" applyFill="1" applyBorder="1" applyAlignment="1" applyProtection="1">
      <alignment/>
      <protection/>
    </xf>
    <xf numFmtId="37" fontId="4" fillId="0" borderId="24" xfId="42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vertical="top"/>
    </xf>
    <xf numFmtId="3" fontId="4" fillId="0" borderId="24" xfId="42" applyNumberFormat="1" applyFont="1" applyFill="1" applyBorder="1" applyAlignment="1" applyProtection="1">
      <alignment/>
      <protection/>
    </xf>
    <xf numFmtId="3" fontId="5" fillId="0" borderId="24" xfId="42" applyNumberFormat="1" applyFont="1" applyFill="1" applyBorder="1" applyAlignment="1" applyProtection="1">
      <alignment/>
      <protection/>
    </xf>
    <xf numFmtId="0" fontId="35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37" fontId="4" fillId="0" borderId="34" xfId="42" applyNumberFormat="1" applyFont="1" applyBorder="1" applyAlignment="1" applyProtection="1">
      <alignment/>
      <protection locked="0"/>
    </xf>
    <xf numFmtId="3" fontId="10" fillId="0" borderId="11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37" fontId="4" fillId="0" borderId="18" xfId="42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/>
    </xf>
    <xf numFmtId="3" fontId="10" fillId="0" borderId="18" xfId="42" applyNumberFormat="1" applyFont="1" applyBorder="1" applyAlignment="1">
      <alignment/>
    </xf>
    <xf numFmtId="3" fontId="10" fillId="0" borderId="20" xfId="42" applyNumberFormat="1" applyFont="1" applyBorder="1" applyAlignment="1">
      <alignment/>
    </xf>
    <xf numFmtId="0" fontId="10" fillId="0" borderId="33" xfId="0" applyFont="1" applyBorder="1" applyAlignment="1">
      <alignment/>
    </xf>
    <xf numFmtId="37" fontId="4" fillId="0" borderId="0" xfId="42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 hidden="1"/>
    </xf>
    <xf numFmtId="0" fontId="10" fillId="33" borderId="42" xfId="0" applyFont="1" applyFill="1" applyBorder="1" applyAlignment="1">
      <alignment/>
    </xf>
    <xf numFmtId="37" fontId="4" fillId="0" borderId="29" xfId="42" applyNumberFormat="1" applyFont="1" applyBorder="1" applyAlignment="1" applyProtection="1">
      <alignment/>
      <protection locked="0"/>
    </xf>
    <xf numFmtId="0" fontId="10" fillId="0" borderId="41" xfId="0" applyFont="1" applyFill="1" applyBorder="1" applyAlignment="1">
      <alignment/>
    </xf>
    <xf numFmtId="37" fontId="4" fillId="0" borderId="20" xfId="42" applyNumberFormat="1" applyFont="1" applyBorder="1" applyAlignment="1" applyProtection="1">
      <alignment/>
      <protection locked="0"/>
    </xf>
    <xf numFmtId="0" fontId="10" fillId="0" borderId="76" xfId="0" applyFont="1" applyBorder="1" applyAlignment="1">
      <alignment/>
    </xf>
    <xf numFmtId="10" fontId="25" fillId="36" borderId="71" xfId="0" applyNumberFormat="1" applyFont="1" applyFill="1" applyBorder="1" applyAlignment="1" applyProtection="1">
      <alignment/>
      <protection/>
    </xf>
    <xf numFmtId="0" fontId="25" fillId="36" borderId="40" xfId="0" applyFont="1" applyFill="1" applyBorder="1" applyAlignment="1" applyProtection="1">
      <alignment horizontal="center"/>
      <protection/>
    </xf>
    <xf numFmtId="0" fontId="25" fillId="36" borderId="22" xfId="0" applyFont="1" applyFill="1" applyBorder="1" applyAlignment="1" applyProtection="1">
      <alignment/>
      <protection/>
    </xf>
    <xf numFmtId="2" fontId="25" fillId="36" borderId="24" xfId="0" applyNumberFormat="1" applyFont="1" applyFill="1" applyBorder="1" applyAlignment="1" applyProtection="1">
      <alignment/>
      <protection/>
    </xf>
    <xf numFmtId="10" fontId="25" fillId="36" borderId="24" xfId="0" applyNumberFormat="1" applyFont="1" applyFill="1" applyBorder="1" applyAlignment="1" applyProtection="1">
      <alignment/>
      <protection/>
    </xf>
    <xf numFmtId="37" fontId="11" fillId="36" borderId="22" xfId="44" applyNumberFormat="1" applyFont="1" applyFill="1" applyBorder="1" applyAlignment="1">
      <alignment/>
    </xf>
    <xf numFmtId="168" fontId="4" fillId="35" borderId="18" xfId="0" applyNumberFormat="1" applyFont="1" applyFill="1" applyBorder="1" applyAlignment="1" applyProtection="1">
      <alignment horizontal="center"/>
      <protection locked="0"/>
    </xf>
    <xf numFmtId="37" fontId="4" fillId="0" borderId="34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0" fontId="10" fillId="0" borderId="33" xfId="0" applyFont="1" applyBorder="1" applyAlignment="1" quotePrefix="1">
      <alignment horizontal="left" vertical="top"/>
    </xf>
    <xf numFmtId="0" fontId="10" fillId="0" borderId="30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37" fontId="6" fillId="0" borderId="22" xfId="0" applyNumberFormat="1" applyFont="1" applyFill="1" applyBorder="1" applyAlignment="1" applyProtection="1">
      <alignment/>
      <protection locked="0"/>
    </xf>
    <xf numFmtId="37" fontId="6" fillId="0" borderId="46" xfId="44" applyNumberFormat="1" applyFont="1" applyFill="1" applyBorder="1" applyAlignment="1" applyProtection="1">
      <alignment/>
      <protection locked="0"/>
    </xf>
    <xf numFmtId="10" fontId="4" fillId="0" borderId="0" xfId="0" applyNumberFormat="1" applyFont="1" applyAlignment="1">
      <alignment/>
    </xf>
    <xf numFmtId="175" fontId="4" fillId="0" borderId="0" xfId="44" applyNumberFormat="1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 locked="0"/>
    </xf>
    <xf numFmtId="0" fontId="26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0" fillId="0" borderId="74" xfId="0" applyFill="1" applyBorder="1" applyAlignment="1">
      <alignment/>
    </xf>
    <xf numFmtId="0" fontId="1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4" fillId="0" borderId="34" xfId="0" applyNumberFormat="1" applyFont="1" applyBorder="1" applyAlignment="1" applyProtection="1">
      <alignment/>
      <protection locked="0"/>
    </xf>
    <xf numFmtId="37" fontId="5" fillId="36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170" fontId="0" fillId="0" borderId="0" xfId="42" applyNumberFormat="1" applyFont="1" applyAlignment="1">
      <alignment/>
    </xf>
    <xf numFmtId="0" fontId="1" fillId="0" borderId="0" xfId="0" applyFont="1" applyAlignment="1">
      <alignment/>
    </xf>
    <xf numFmtId="170" fontId="0" fillId="0" borderId="0" xfId="42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7" fontId="4" fillId="36" borderId="0" xfId="0" applyNumberFormat="1" applyFont="1" applyFill="1" applyBorder="1" applyAlignment="1" applyProtection="1">
      <alignment/>
      <protection/>
    </xf>
    <xf numFmtId="38" fontId="4" fillId="32" borderId="0" xfId="0" applyNumberFormat="1" applyFont="1" applyFill="1" applyAlignment="1">
      <alignment/>
    </xf>
    <xf numFmtId="38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41" xfId="0" applyFont="1" applyBorder="1" applyAlignment="1">
      <alignment/>
    </xf>
    <xf numFmtId="38" fontId="4" fillId="0" borderId="41" xfId="0" applyNumberFormat="1" applyFont="1" applyBorder="1" applyAlignment="1">
      <alignment/>
    </xf>
    <xf numFmtId="37" fontId="4" fillId="0" borderId="41" xfId="0" applyNumberFormat="1" applyFont="1" applyBorder="1" applyAlignment="1">
      <alignment/>
    </xf>
    <xf numFmtId="10" fontId="4" fillId="0" borderId="41" xfId="59" applyNumberFormat="1" applyFont="1" applyBorder="1" applyAlignment="1">
      <alignment/>
    </xf>
    <xf numFmtId="10" fontId="4" fillId="0" borderId="41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39" fontId="4" fillId="0" borderId="41" xfId="0" applyNumberFormat="1" applyFont="1" applyBorder="1" applyAlignment="1">
      <alignment/>
    </xf>
    <xf numFmtId="175" fontId="4" fillId="0" borderId="41" xfId="44" applyNumberFormat="1" applyFont="1" applyBorder="1" applyAlignment="1">
      <alignment/>
    </xf>
    <xf numFmtId="0" fontId="4" fillId="0" borderId="0" xfId="0" applyFont="1" applyAlignment="1">
      <alignment horizontal="center"/>
    </xf>
    <xf numFmtId="10" fontId="4" fillId="13" borderId="0" xfId="59" applyNumberFormat="1" applyFont="1" applyFill="1" applyAlignment="1">
      <alignment/>
    </xf>
    <xf numFmtId="0" fontId="4" fillId="13" borderId="41" xfId="0" applyFont="1" applyFill="1" applyBorder="1" applyAlignment="1">
      <alignment/>
    </xf>
    <xf numFmtId="175" fontId="4" fillId="13" borderId="41" xfId="44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 locked="0"/>
    </xf>
    <xf numFmtId="37" fontId="10" fillId="0" borderId="16" xfId="42" applyNumberFormat="1" applyFont="1" applyFill="1" applyBorder="1" applyAlignment="1" applyProtection="1">
      <alignment/>
      <protection locked="0"/>
    </xf>
    <xf numFmtId="37" fontId="10" fillId="0" borderId="22" xfId="0" applyNumberFormat="1" applyFont="1" applyFill="1" applyBorder="1" applyAlignment="1" applyProtection="1">
      <alignment/>
      <protection locked="0"/>
    </xf>
    <xf numFmtId="37" fontId="4" fillId="0" borderId="17" xfId="0" applyNumberFormat="1" applyFont="1" applyFill="1" applyBorder="1" applyAlignment="1" applyProtection="1">
      <alignment/>
      <protection locked="0"/>
    </xf>
    <xf numFmtId="37" fontId="4" fillId="0" borderId="41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37" fontId="10" fillId="0" borderId="42" xfId="44" applyNumberFormat="1" applyFont="1" applyFill="1" applyBorder="1" applyAlignment="1" applyProtection="1">
      <alignment/>
      <protection locked="0"/>
    </xf>
    <xf numFmtId="37" fontId="10" fillId="0" borderId="22" xfId="44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37" fontId="10" fillId="0" borderId="46" xfId="44" applyNumberFormat="1" applyFont="1" applyFill="1" applyBorder="1" applyAlignment="1" applyProtection="1">
      <alignment/>
      <protection locked="0"/>
    </xf>
    <xf numFmtId="37" fontId="10" fillId="0" borderId="48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193" fontId="0" fillId="0" borderId="0" xfId="42" applyNumberFormat="1" applyFont="1" applyBorder="1" applyAlignment="1">
      <alignment/>
    </xf>
    <xf numFmtId="44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0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Alignment="1">
      <alignment/>
    </xf>
    <xf numFmtId="14" fontId="4" fillId="0" borderId="18" xfId="0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76" xfId="0" applyFont="1" applyBorder="1" applyAlignment="1" quotePrefix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5" fillId="0" borderId="33" xfId="0" applyFont="1" applyBorder="1" applyAlignment="1" quotePrefix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" fillId="0" borderId="76" xfId="0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 applyProtection="1" quotePrefix="1">
      <alignment horizontal="left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8288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0</xdr:rowOff>
    </xdr:from>
    <xdr:to>
      <xdr:col>1</xdr:col>
      <xdr:colOff>857250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23825" y="231457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142875</xdr:rowOff>
    </xdr:from>
    <xdr:to>
      <xdr:col>1</xdr:col>
      <xdr:colOff>638175</xdr:colOff>
      <xdr:row>12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7150" y="1800225"/>
          <a:ext cx="2676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Signature of Office Manager or Accountant</a:t>
          </a:r>
        </a:p>
      </xdr:txBody>
    </xdr:sp>
    <xdr:clientData/>
  </xdr:twoCellAnchor>
  <xdr:twoCellAnchor>
    <xdr:from>
      <xdr:col>0</xdr:col>
      <xdr:colOff>28575</xdr:colOff>
      <xdr:row>13</xdr:row>
      <xdr:rowOff>104775</xdr:rowOff>
    </xdr:from>
    <xdr:to>
      <xdr:col>1</xdr:col>
      <xdr:colOff>209550</xdr:colOff>
      <xdr:row>15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8575" y="2276475"/>
          <a:ext cx="2276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Signature of Manager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92D050"/>
    <pageSetUpPr fitToPage="1"/>
  </sheetPr>
  <dimension ref="A1:AI7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1.421875" style="1" customWidth="1"/>
    <col min="2" max="2" width="13.00390625" style="1" customWidth="1"/>
    <col min="3" max="3" width="17.7109375" style="1" customWidth="1"/>
    <col min="4" max="4" width="17.8515625" style="1" customWidth="1"/>
    <col min="5" max="5" width="17.7109375" style="1" customWidth="1"/>
    <col min="6" max="8" width="15.00390625" style="0" customWidth="1"/>
    <col min="9" max="9" width="16.421875" style="0" customWidth="1"/>
    <col min="11" max="11" width="11.140625" style="0" customWidth="1"/>
    <col min="12" max="12" width="11.140625" style="0" bestFit="1" customWidth="1"/>
    <col min="13" max="16" width="10.28125" style="0" bestFit="1" customWidth="1"/>
    <col min="17" max="17" width="10.8515625" style="0" customWidth="1"/>
    <col min="18" max="18" width="10.28125" style="0" bestFit="1" customWidth="1"/>
    <col min="19" max="19" width="12.57421875" style="0" bestFit="1" customWidth="1"/>
    <col min="20" max="20" width="10.28125" style="0" bestFit="1" customWidth="1"/>
    <col min="21" max="21" width="11.7109375" style="0" bestFit="1" customWidth="1"/>
    <col min="22" max="22" width="11.57421875" style="0" bestFit="1" customWidth="1"/>
    <col min="23" max="23" width="9.140625" style="604" customWidth="1"/>
    <col min="24" max="24" width="10.28125" style="0" bestFit="1" customWidth="1"/>
    <col min="25" max="31" width="11.28125" style="0" bestFit="1" customWidth="1"/>
    <col min="32" max="32" width="12.28125" style="0" bestFit="1" customWidth="1"/>
    <col min="33" max="33" width="11.28125" style="0" bestFit="1" customWidth="1"/>
    <col min="34" max="34" width="11.421875" style="0" bestFit="1" customWidth="1"/>
    <col min="35" max="35" width="11.140625" style="0" bestFit="1" customWidth="1"/>
  </cols>
  <sheetData>
    <row r="1" spans="1:8" ht="12.75">
      <c r="A1" s="459"/>
      <c r="B1" s="460"/>
      <c r="C1" s="2" t="s">
        <v>102</v>
      </c>
      <c r="D1" s="158"/>
      <c r="E1" s="159"/>
      <c r="F1" s="160"/>
      <c r="G1" s="728"/>
      <c r="H1" s="728"/>
    </row>
    <row r="2" spans="1:8" ht="15.75">
      <c r="A2" s="461"/>
      <c r="B2" s="10"/>
      <c r="C2" s="154" t="s">
        <v>352</v>
      </c>
      <c r="D2" s="421"/>
      <c r="E2" s="157"/>
      <c r="F2" s="161"/>
      <c r="G2" s="729"/>
      <c r="H2" s="729"/>
    </row>
    <row r="3" spans="1:8" ht="12.75">
      <c r="A3" s="461"/>
      <c r="B3" s="10"/>
      <c r="C3" s="162" t="s">
        <v>276</v>
      </c>
      <c r="D3" s="163"/>
      <c r="E3" s="164"/>
      <c r="F3" s="165"/>
      <c r="G3" s="729"/>
      <c r="H3" s="729"/>
    </row>
    <row r="4" spans="1:8" ht="12.75">
      <c r="A4" s="462" t="s">
        <v>103</v>
      </c>
      <c r="B4" s="12"/>
      <c r="C4" s="155" t="s">
        <v>353</v>
      </c>
      <c r="D4" s="166"/>
      <c r="E4" s="166"/>
      <c r="F4" s="167"/>
      <c r="G4" s="728"/>
      <c r="H4" s="728"/>
    </row>
    <row r="5" spans="1:8" ht="12.75">
      <c r="A5" s="270"/>
      <c r="B5" s="23"/>
      <c r="C5" s="5" t="s">
        <v>104</v>
      </c>
      <c r="D5" s="168"/>
      <c r="E5" s="168"/>
      <c r="F5" s="165"/>
      <c r="G5" s="729"/>
      <c r="H5" s="729"/>
    </row>
    <row r="6" spans="1:8" ht="12.75">
      <c r="A6" s="227"/>
      <c r="B6" s="18"/>
      <c r="C6" s="715">
        <v>42735</v>
      </c>
      <c r="D6" s="169"/>
      <c r="E6" s="169"/>
      <c r="F6" s="167"/>
      <c r="G6" s="728"/>
      <c r="H6" s="728"/>
    </row>
    <row r="7" spans="1:8" ht="12.75">
      <c r="A7" s="6"/>
      <c r="B7" s="5" t="s">
        <v>105</v>
      </c>
      <c r="C7" s="4"/>
      <c r="D7" s="4"/>
      <c r="E7" s="4"/>
      <c r="F7" s="32"/>
      <c r="G7" s="4"/>
      <c r="H7" s="4"/>
    </row>
    <row r="8" spans="1:8" ht="12.75">
      <c r="A8" s="270" t="s">
        <v>106</v>
      </c>
      <c r="B8" s="4"/>
      <c r="C8" s="4"/>
      <c r="D8" s="4"/>
      <c r="E8" s="4"/>
      <c r="F8" s="32"/>
      <c r="G8" s="4"/>
      <c r="H8" s="4"/>
    </row>
    <row r="9" spans="1:8" ht="12.75">
      <c r="A9" s="270" t="s">
        <v>107</v>
      </c>
      <c r="B9" s="4"/>
      <c r="C9" s="4"/>
      <c r="D9" s="4"/>
      <c r="E9" s="4"/>
      <c r="F9" s="32"/>
      <c r="G9" s="4"/>
      <c r="H9" s="4"/>
    </row>
    <row r="10" spans="1:8" ht="12.75" customHeight="1">
      <c r="A10" s="6"/>
      <c r="B10" s="4"/>
      <c r="C10" s="4"/>
      <c r="D10" s="267"/>
      <c r="E10" s="265"/>
      <c r="F10" s="266"/>
      <c r="G10" s="393"/>
      <c r="H10" s="393"/>
    </row>
    <row r="11" spans="1:8" ht="13.5" customHeight="1">
      <c r="A11" s="6"/>
      <c r="B11" s="4"/>
      <c r="C11"/>
      <c r="D11" s="791">
        <v>42815</v>
      </c>
      <c r="E11" s="13"/>
      <c r="F11" s="424"/>
      <c r="G11" s="730"/>
      <c r="H11" s="730"/>
    </row>
    <row r="12" spans="1:8" ht="13.5" customHeight="1">
      <c r="A12" s="6"/>
      <c r="B12" s="4"/>
      <c r="C12"/>
      <c r="D12" s="4" t="s">
        <v>108</v>
      </c>
      <c r="F12" s="424"/>
      <c r="G12" s="730"/>
      <c r="H12" s="730"/>
    </row>
    <row r="13" spans="1:8" ht="13.5" customHeight="1">
      <c r="A13" s="6"/>
      <c r="B13" s="4"/>
      <c r="C13" s="4"/>
      <c r="D13" s="389"/>
      <c r="E13" s="389"/>
      <c r="F13" s="424"/>
      <c r="G13" s="730"/>
      <c r="H13" s="730"/>
    </row>
    <row r="14" spans="1:8" ht="11.25" customHeight="1">
      <c r="A14" s="6"/>
      <c r="B14" s="4"/>
      <c r="D14" s="791">
        <v>42815</v>
      </c>
      <c r="E14" s="427"/>
      <c r="F14" s="425"/>
      <c r="G14" s="731"/>
      <c r="H14" s="731"/>
    </row>
    <row r="15" spans="1:8" ht="13.5" customHeight="1">
      <c r="A15" s="6"/>
      <c r="B15" s="4"/>
      <c r="D15" s="4" t="s">
        <v>108</v>
      </c>
      <c r="E15" s="389"/>
      <c r="F15" s="426"/>
      <c r="G15" s="732"/>
      <c r="H15" s="732"/>
    </row>
    <row r="16" spans="1:8" ht="9" customHeight="1" thickBot="1">
      <c r="A16" s="6"/>
      <c r="B16" s="4"/>
      <c r="C16" s="4"/>
      <c r="D16" s="389"/>
      <c r="E16" s="389"/>
      <c r="F16" s="416"/>
      <c r="G16" s="733"/>
      <c r="H16" s="733"/>
    </row>
    <row r="17" spans="1:8" ht="15.75" customHeight="1" thickBot="1">
      <c r="A17" s="432" t="s">
        <v>110</v>
      </c>
      <c r="B17" s="433"/>
      <c r="C17" s="433"/>
      <c r="D17" s="433"/>
      <c r="E17" s="433"/>
      <c r="F17" s="434"/>
      <c r="G17" s="98"/>
      <c r="H17" s="98"/>
    </row>
    <row r="18" spans="1:35" ht="12" customHeight="1">
      <c r="A18" s="459"/>
      <c r="B18" s="460"/>
      <c r="C18" s="428"/>
      <c r="D18" s="429" t="s">
        <v>111</v>
      </c>
      <c r="E18" s="430"/>
      <c r="F18" s="431"/>
      <c r="G18" s="734"/>
      <c r="H18" s="734"/>
      <c r="J18">
        <v>1</v>
      </c>
      <c r="L18" s="745"/>
      <c r="M18" s="745"/>
      <c r="N18" s="745"/>
      <c r="O18" s="745"/>
      <c r="P18" s="745" t="s">
        <v>401</v>
      </c>
      <c r="Q18" s="745"/>
      <c r="R18" s="745"/>
      <c r="S18" s="745"/>
      <c r="T18" s="745"/>
      <c r="U18" s="745"/>
      <c r="V18" s="745"/>
      <c r="W18" s="604">
        <v>1</v>
      </c>
      <c r="X18" s="745"/>
      <c r="Y18" s="745"/>
      <c r="Z18" s="745"/>
      <c r="AA18" s="745"/>
      <c r="AB18" s="745" t="s">
        <v>402</v>
      </c>
      <c r="AC18" s="745"/>
      <c r="AD18" s="745"/>
      <c r="AE18" s="745"/>
      <c r="AF18" s="745"/>
      <c r="AG18" s="745"/>
      <c r="AH18" s="745"/>
      <c r="AI18" s="745"/>
    </row>
    <row r="19" spans="1:35" ht="12" customHeight="1">
      <c r="A19" s="461" t="s">
        <v>112</v>
      </c>
      <c r="B19" s="16"/>
      <c r="C19" s="92" t="s">
        <v>113</v>
      </c>
      <c r="D19" s="92" t="s">
        <v>114</v>
      </c>
      <c r="E19" s="92" t="s">
        <v>115</v>
      </c>
      <c r="F19" s="93" t="s">
        <v>116</v>
      </c>
      <c r="G19" s="735" t="s">
        <v>403</v>
      </c>
      <c r="H19" s="747" t="str">
        <f>VLOOKUP(J19,BUDGET_MONTH,$B$70+1)</f>
        <v>DECEMBER</v>
      </c>
      <c r="I19" s="748" t="s">
        <v>407</v>
      </c>
      <c r="J19">
        <v>2</v>
      </c>
      <c r="K19" s="743" t="s">
        <v>240</v>
      </c>
      <c r="L19" s="743" t="s">
        <v>69</v>
      </c>
      <c r="M19" s="743" t="s">
        <v>70</v>
      </c>
      <c r="N19" s="743" t="s">
        <v>71</v>
      </c>
      <c r="O19" s="743" t="s">
        <v>72</v>
      </c>
      <c r="P19" s="743" t="s">
        <v>73</v>
      </c>
      <c r="Q19" s="743" t="s">
        <v>79</v>
      </c>
      <c r="R19" s="743" t="s">
        <v>80</v>
      </c>
      <c r="S19" s="743" t="s">
        <v>81</v>
      </c>
      <c r="T19" s="743" t="s">
        <v>82</v>
      </c>
      <c r="U19" s="743" t="s">
        <v>83</v>
      </c>
      <c r="V19" s="743" t="s">
        <v>272</v>
      </c>
      <c r="W19" s="604">
        <v>2</v>
      </c>
      <c r="X19" s="743" t="s">
        <v>240</v>
      </c>
      <c r="Y19" s="743" t="s">
        <v>69</v>
      </c>
      <c r="Z19" s="743" t="s">
        <v>70</v>
      </c>
      <c r="AA19" s="743" t="s">
        <v>71</v>
      </c>
      <c r="AB19" s="743" t="s">
        <v>72</v>
      </c>
      <c r="AC19" s="743" t="s">
        <v>73</v>
      </c>
      <c r="AD19" s="743" t="s">
        <v>79</v>
      </c>
      <c r="AE19" s="743" t="s">
        <v>80</v>
      </c>
      <c r="AF19" s="743" t="s">
        <v>81</v>
      </c>
      <c r="AG19" s="743" t="s">
        <v>82</v>
      </c>
      <c r="AH19" s="743" t="s">
        <v>83</v>
      </c>
      <c r="AI19" s="743" t="s">
        <v>272</v>
      </c>
    </row>
    <row r="20" spans="1:23" ht="12" customHeight="1">
      <c r="A20" s="463"/>
      <c r="B20" s="18"/>
      <c r="C20" s="94" t="s">
        <v>117</v>
      </c>
      <c r="D20" s="94" t="s">
        <v>118</v>
      </c>
      <c r="E20" s="95" t="s">
        <v>119</v>
      </c>
      <c r="F20" s="96" t="s">
        <v>120</v>
      </c>
      <c r="G20" s="749" t="s">
        <v>405</v>
      </c>
      <c r="H20" s="429" t="s">
        <v>115</v>
      </c>
      <c r="I20" s="748" t="s">
        <v>406</v>
      </c>
      <c r="J20">
        <v>3</v>
      </c>
      <c r="W20" s="604">
        <v>3</v>
      </c>
    </row>
    <row r="21" spans="1:35" ht="13.5" customHeight="1">
      <c r="A21" s="147" t="s">
        <v>121</v>
      </c>
      <c r="B21" s="13"/>
      <c r="C21" s="221">
        <v>61651276</v>
      </c>
      <c r="D21" s="221">
        <v>66792319.7</v>
      </c>
      <c r="E21" s="223">
        <f>VLOOKUP(W21,BUDGET_YTD,$B$70+1)</f>
        <v>74936294</v>
      </c>
      <c r="F21" s="224">
        <f>+D21-I21</f>
        <v>6614282.990000002</v>
      </c>
      <c r="G21" s="223">
        <f>+F21-H21</f>
        <v>-701245.0099999979</v>
      </c>
      <c r="H21" s="223">
        <f>VLOOKUP(J21,BUDGET_MONTH,$B$70+1)</f>
        <v>7315528</v>
      </c>
      <c r="I21" s="221">
        <v>60178036.71</v>
      </c>
      <c r="J21">
        <v>4</v>
      </c>
      <c r="K21" s="744">
        <v>6166426</v>
      </c>
      <c r="L21" s="744">
        <v>5239200</v>
      </c>
      <c r="M21" s="744">
        <v>5215254</v>
      </c>
      <c r="N21" s="744">
        <v>4358030</v>
      </c>
      <c r="O21" s="744">
        <v>5185158</v>
      </c>
      <c r="P21" s="744">
        <v>6301270</v>
      </c>
      <c r="Q21" s="744">
        <v>8497076</v>
      </c>
      <c r="R21" s="744">
        <v>8119382</v>
      </c>
      <c r="S21" s="744">
        <v>6897423</v>
      </c>
      <c r="T21" s="744">
        <v>5748930</v>
      </c>
      <c r="U21" s="744">
        <v>5892617</v>
      </c>
      <c r="V21" s="744">
        <v>7315528</v>
      </c>
      <c r="W21" s="746">
        <v>4</v>
      </c>
      <c r="X21" s="744">
        <f>SUM($K21:K21)</f>
        <v>6166426</v>
      </c>
      <c r="Y21" s="744">
        <f>SUM($K21:L21)</f>
        <v>11405626</v>
      </c>
      <c r="Z21" s="744">
        <f>SUM($K21:M21)</f>
        <v>16620880</v>
      </c>
      <c r="AA21" s="744">
        <f>SUM($K21:N21)</f>
        <v>20978910</v>
      </c>
      <c r="AB21" s="744">
        <f>SUM($K21:O21)</f>
        <v>26164068</v>
      </c>
      <c r="AC21" s="744">
        <f>SUM($K21:P21)</f>
        <v>32465338</v>
      </c>
      <c r="AD21" s="744">
        <f>SUM($K21:Q21)</f>
        <v>40962414</v>
      </c>
      <c r="AE21" s="744">
        <f>SUM($K21:R21)</f>
        <v>49081796</v>
      </c>
      <c r="AF21" s="744">
        <f>SUM($K21:S21)</f>
        <v>55979219</v>
      </c>
      <c r="AG21" s="744">
        <f>SUM($K21:T21)</f>
        <v>61728149</v>
      </c>
      <c r="AH21" s="744">
        <f>SUM($K21:U21)</f>
        <v>67620766</v>
      </c>
      <c r="AI21" s="744">
        <f>SUM($K21:V21)</f>
        <v>74936294</v>
      </c>
    </row>
    <row r="22" spans="1:35" ht="13.5" customHeight="1">
      <c r="A22" s="147" t="s">
        <v>122</v>
      </c>
      <c r="B22" s="13"/>
      <c r="C22" s="222"/>
      <c r="D22" s="221"/>
      <c r="E22" s="223"/>
      <c r="F22" s="224"/>
      <c r="G22" s="223"/>
      <c r="H22" s="223"/>
      <c r="I22" s="221"/>
      <c r="J22">
        <v>5</v>
      </c>
      <c r="K22" s="744"/>
      <c r="L22" s="744"/>
      <c r="M22" s="744">
        <v>0</v>
      </c>
      <c r="N22" s="744"/>
      <c r="O22" s="744">
        <v>0</v>
      </c>
      <c r="P22" s="744">
        <v>0</v>
      </c>
      <c r="Q22" s="744">
        <v>0</v>
      </c>
      <c r="R22" s="744"/>
      <c r="S22" s="744">
        <v>0</v>
      </c>
      <c r="T22" s="744">
        <v>0</v>
      </c>
      <c r="U22" s="744">
        <v>0</v>
      </c>
      <c r="V22" s="744">
        <v>0</v>
      </c>
      <c r="W22" s="746">
        <v>5</v>
      </c>
      <c r="X22" s="744">
        <f>SUM($K22:K22)</f>
        <v>0</v>
      </c>
      <c r="Y22" s="744">
        <f>SUM($K22:L22)</f>
        <v>0</v>
      </c>
      <c r="Z22" s="744">
        <f>SUM($K22:M22)</f>
        <v>0</v>
      </c>
      <c r="AA22" s="744">
        <f>SUM($K22:N22)</f>
        <v>0</v>
      </c>
      <c r="AB22" s="744">
        <f>SUM($K22:O22)</f>
        <v>0</v>
      </c>
      <c r="AC22" s="744">
        <f>SUM($K22:P22)</f>
        <v>0</v>
      </c>
      <c r="AD22" s="744">
        <f>SUM($K22:Q22)</f>
        <v>0</v>
      </c>
      <c r="AE22" s="744">
        <f>SUM($K22:R22)</f>
        <v>0</v>
      </c>
      <c r="AF22" s="744">
        <f>SUM($K22:S22)</f>
        <v>0</v>
      </c>
      <c r="AG22" s="744">
        <f>SUM($K22:T22)</f>
        <v>0</v>
      </c>
      <c r="AH22" s="744">
        <f>SUM($K22:U22)</f>
        <v>0</v>
      </c>
      <c r="AI22" s="744">
        <f>SUM($K22:V22)</f>
        <v>0</v>
      </c>
    </row>
    <row r="23" spans="1:35" ht="13.5" customHeight="1">
      <c r="A23" s="147" t="s">
        <v>123</v>
      </c>
      <c r="B23" s="13"/>
      <c r="C23" s="222">
        <v>42857018</v>
      </c>
      <c r="D23" s="221">
        <v>48455265.77</v>
      </c>
      <c r="E23" s="223">
        <f>VLOOKUP(W23,BUDGET_YTD,$B$70+1)</f>
        <v>56852627</v>
      </c>
      <c r="F23" s="224">
        <f>+D23-I23</f>
        <v>5163488.330000006</v>
      </c>
      <c r="G23" s="223">
        <f>+F23-H23</f>
        <v>-493835.66999999434</v>
      </c>
      <c r="H23" s="223">
        <f>VLOOKUP(J23,BUDGET_MONTH,$B$70+1)</f>
        <v>5657324</v>
      </c>
      <c r="I23" s="221">
        <v>43291777.44</v>
      </c>
      <c r="J23">
        <v>6</v>
      </c>
      <c r="K23" s="744">
        <v>4502809</v>
      </c>
      <c r="L23" s="744">
        <v>3859529</v>
      </c>
      <c r="M23" s="744">
        <v>3795517</v>
      </c>
      <c r="N23" s="744">
        <v>3125629</v>
      </c>
      <c r="O23" s="744">
        <v>3827267</v>
      </c>
      <c r="P23" s="744">
        <v>4667015</v>
      </c>
      <c r="Q23" s="744">
        <v>6602646</v>
      </c>
      <c r="R23" s="744">
        <v>6332459</v>
      </c>
      <c r="S23" s="744">
        <v>5457115</v>
      </c>
      <c r="T23" s="744">
        <v>4468843</v>
      </c>
      <c r="U23" s="744">
        <v>4556474</v>
      </c>
      <c r="V23" s="744">
        <v>5657324</v>
      </c>
      <c r="W23" s="746">
        <v>6</v>
      </c>
      <c r="X23" s="744">
        <f>SUM($K23:K23)</f>
        <v>4502809</v>
      </c>
      <c r="Y23" s="744">
        <f>SUM($K23:L23)</f>
        <v>8362338</v>
      </c>
      <c r="Z23" s="744">
        <f>SUM($K23:M23)</f>
        <v>12157855</v>
      </c>
      <c r="AA23" s="744">
        <f>SUM($K23:N23)</f>
        <v>15283484</v>
      </c>
      <c r="AB23" s="744">
        <f>SUM($K23:O23)</f>
        <v>19110751</v>
      </c>
      <c r="AC23" s="744">
        <f>SUM($K23:P23)</f>
        <v>23777766</v>
      </c>
      <c r="AD23" s="744">
        <f>SUM($K23:Q23)</f>
        <v>30380412</v>
      </c>
      <c r="AE23" s="744">
        <f>SUM($K23:R23)</f>
        <v>36712871</v>
      </c>
      <c r="AF23" s="744">
        <f>SUM($K23:S23)</f>
        <v>42169986</v>
      </c>
      <c r="AG23" s="744">
        <f>SUM($K23:T23)</f>
        <v>46638829</v>
      </c>
      <c r="AH23" s="744">
        <f>SUM($K23:U23)</f>
        <v>51195303</v>
      </c>
      <c r="AI23" s="744">
        <f>SUM($K23:V23)</f>
        <v>56852627</v>
      </c>
    </row>
    <row r="24" spans="1:35" ht="13.5" customHeight="1">
      <c r="A24" s="147" t="s">
        <v>124</v>
      </c>
      <c r="B24" s="13"/>
      <c r="C24" s="222"/>
      <c r="D24" s="221"/>
      <c r="E24" s="223"/>
      <c r="F24" s="224"/>
      <c r="G24" s="223"/>
      <c r="H24" s="223"/>
      <c r="I24" s="221"/>
      <c r="J24">
        <v>7</v>
      </c>
      <c r="K24" s="744"/>
      <c r="L24" s="744"/>
      <c r="M24" s="744">
        <v>0</v>
      </c>
      <c r="N24" s="744"/>
      <c r="O24" s="744">
        <v>0</v>
      </c>
      <c r="P24" s="744">
        <v>0</v>
      </c>
      <c r="Q24" s="744">
        <v>0</v>
      </c>
      <c r="R24" s="744">
        <v>0</v>
      </c>
      <c r="S24" s="744">
        <v>0</v>
      </c>
      <c r="T24" s="744">
        <v>0</v>
      </c>
      <c r="U24" s="744">
        <v>0</v>
      </c>
      <c r="V24" s="744">
        <v>0</v>
      </c>
      <c r="W24" s="604">
        <v>7</v>
      </c>
      <c r="X24" s="744">
        <f>SUM($K24:K24)</f>
        <v>0</v>
      </c>
      <c r="Y24" s="744">
        <f>SUM($K24:L24)</f>
        <v>0</v>
      </c>
      <c r="Z24" s="744">
        <f>SUM($K24:M24)</f>
        <v>0</v>
      </c>
      <c r="AA24" s="744">
        <f>SUM($K24:N24)</f>
        <v>0</v>
      </c>
      <c r="AB24" s="744">
        <f>SUM($K24:O24)</f>
        <v>0</v>
      </c>
      <c r="AC24" s="744">
        <f>SUM($K24:P24)</f>
        <v>0</v>
      </c>
      <c r="AD24" s="744">
        <f>SUM($K24:Q24)</f>
        <v>0</v>
      </c>
      <c r="AE24" s="744">
        <f>SUM($K24:R24)</f>
        <v>0</v>
      </c>
      <c r="AF24" s="744">
        <f>SUM($K24:S24)</f>
        <v>0</v>
      </c>
      <c r="AG24" s="744">
        <f>SUM($K24:T24)</f>
        <v>0</v>
      </c>
      <c r="AH24" s="744">
        <f>SUM($K24:U24)</f>
        <v>0</v>
      </c>
      <c r="AI24" s="744">
        <f>SUM($K24:V24)</f>
        <v>0</v>
      </c>
    </row>
    <row r="25" spans="1:35" ht="13.5" customHeight="1">
      <c r="A25" s="147" t="s">
        <v>125</v>
      </c>
      <c r="B25" s="13"/>
      <c r="C25" s="222">
        <v>2727206</v>
      </c>
      <c r="D25" s="221">
        <v>2576374.12</v>
      </c>
      <c r="E25" s="223">
        <f aca="true" t="shared" si="0" ref="E25:E32">VLOOKUP(W25,BUDGET_YTD,$B$70+1)</f>
        <v>3066667</v>
      </c>
      <c r="F25" s="224">
        <f aca="true" t="shared" si="1" ref="F25:F36">+D25-I25</f>
        <v>151357.6000000001</v>
      </c>
      <c r="G25" s="223">
        <f aca="true" t="shared" si="2" ref="G25:G48">+F25-H25</f>
        <v>-80196.3999999999</v>
      </c>
      <c r="H25" s="223">
        <f aca="true" t="shared" si="3" ref="H25:H32">VLOOKUP(J25,BUDGET_MONTH,$B$70+1)</f>
        <v>231554</v>
      </c>
      <c r="I25" s="221">
        <v>2425016.52</v>
      </c>
      <c r="J25">
        <v>8</v>
      </c>
      <c r="K25" s="744">
        <v>244612</v>
      </c>
      <c r="L25" s="744">
        <v>250181</v>
      </c>
      <c r="M25" s="744">
        <v>248395</v>
      </c>
      <c r="N25" s="744">
        <v>263147</v>
      </c>
      <c r="O25" s="744">
        <v>254353</v>
      </c>
      <c r="P25" s="744">
        <v>278495</v>
      </c>
      <c r="Q25" s="744">
        <v>266479</v>
      </c>
      <c r="R25" s="744">
        <v>274929</v>
      </c>
      <c r="S25" s="744">
        <v>259106</v>
      </c>
      <c r="T25" s="744">
        <v>266958</v>
      </c>
      <c r="U25" s="744">
        <v>228458</v>
      </c>
      <c r="V25" s="744">
        <v>231554</v>
      </c>
      <c r="W25" s="604">
        <v>8</v>
      </c>
      <c r="X25" s="744">
        <f>SUM($K25:K25)</f>
        <v>244612</v>
      </c>
      <c r="Y25" s="744">
        <f>SUM($K25:L25)</f>
        <v>494793</v>
      </c>
      <c r="Z25" s="744">
        <f>SUM($K25:M25)</f>
        <v>743188</v>
      </c>
      <c r="AA25" s="744">
        <f>SUM($K25:N25)</f>
        <v>1006335</v>
      </c>
      <c r="AB25" s="744">
        <f>SUM($K25:O25)</f>
        <v>1260688</v>
      </c>
      <c r="AC25" s="744">
        <f>SUM($K25:P25)</f>
        <v>1539183</v>
      </c>
      <c r="AD25" s="744">
        <f>SUM($K25:Q25)</f>
        <v>1805662</v>
      </c>
      <c r="AE25" s="744">
        <f>SUM($K25:R25)</f>
        <v>2080591</v>
      </c>
      <c r="AF25" s="744">
        <f>SUM($K25:S25)</f>
        <v>2339697</v>
      </c>
      <c r="AG25" s="744">
        <f>SUM($K25:T25)</f>
        <v>2606655</v>
      </c>
      <c r="AH25" s="744">
        <f>SUM($K25:U25)</f>
        <v>2835113</v>
      </c>
      <c r="AI25" s="744">
        <f>SUM($K25:V25)</f>
        <v>3066667</v>
      </c>
    </row>
    <row r="26" spans="1:35" ht="13.5" customHeight="1">
      <c r="A26" s="147" t="s">
        <v>126</v>
      </c>
      <c r="B26" s="13"/>
      <c r="C26" s="222">
        <v>3262312</v>
      </c>
      <c r="D26" s="221">
        <v>3490961.14</v>
      </c>
      <c r="E26" s="223">
        <f t="shared" si="0"/>
        <v>3003465</v>
      </c>
      <c r="F26" s="224">
        <f t="shared" si="1"/>
        <v>784910.7400000002</v>
      </c>
      <c r="G26" s="223">
        <f t="shared" si="2"/>
        <v>514409.7400000002</v>
      </c>
      <c r="H26" s="223">
        <f t="shared" si="3"/>
        <v>270501</v>
      </c>
      <c r="I26" s="221">
        <v>2706050.4</v>
      </c>
      <c r="J26">
        <v>9</v>
      </c>
      <c r="K26" s="744">
        <v>234493</v>
      </c>
      <c r="L26" s="744">
        <v>235140</v>
      </c>
      <c r="M26" s="744">
        <v>238719</v>
      </c>
      <c r="N26" s="744">
        <v>255673</v>
      </c>
      <c r="O26" s="744">
        <v>233734</v>
      </c>
      <c r="P26" s="744">
        <v>286358</v>
      </c>
      <c r="Q26" s="744">
        <v>287310</v>
      </c>
      <c r="R26" s="744">
        <v>251786</v>
      </c>
      <c r="S26" s="744">
        <v>246889</v>
      </c>
      <c r="T26" s="744">
        <v>232882</v>
      </c>
      <c r="U26" s="744">
        <v>229980</v>
      </c>
      <c r="V26" s="744">
        <v>270501</v>
      </c>
      <c r="W26" s="604">
        <v>9</v>
      </c>
      <c r="X26" s="744">
        <f>SUM($K26:K26)</f>
        <v>234493</v>
      </c>
      <c r="Y26" s="744">
        <f>SUM($K26:L26)</f>
        <v>469633</v>
      </c>
      <c r="Z26" s="744">
        <f>SUM($K26:M26)</f>
        <v>708352</v>
      </c>
      <c r="AA26" s="744">
        <f>SUM($K26:N26)</f>
        <v>964025</v>
      </c>
      <c r="AB26" s="744">
        <f>SUM($K26:O26)</f>
        <v>1197759</v>
      </c>
      <c r="AC26" s="744">
        <f>SUM($K26:P26)</f>
        <v>1484117</v>
      </c>
      <c r="AD26" s="744">
        <f>SUM($K26:Q26)</f>
        <v>1771427</v>
      </c>
      <c r="AE26" s="744">
        <f>SUM($K26:R26)</f>
        <v>2023213</v>
      </c>
      <c r="AF26" s="744">
        <f>SUM($K26:S26)</f>
        <v>2270102</v>
      </c>
      <c r="AG26" s="744">
        <f>SUM($K26:T26)</f>
        <v>2502984</v>
      </c>
      <c r="AH26" s="744">
        <f>SUM($K26:U26)</f>
        <v>2732964</v>
      </c>
      <c r="AI26" s="744">
        <f>SUM($K26:V26)</f>
        <v>3003465</v>
      </c>
    </row>
    <row r="27" spans="1:35" ht="13.5" customHeight="1">
      <c r="A27" s="147" t="s">
        <v>127</v>
      </c>
      <c r="B27" s="13"/>
      <c r="C27" s="222">
        <v>1296183</v>
      </c>
      <c r="D27" s="221">
        <v>1363852.61</v>
      </c>
      <c r="E27" s="223">
        <f t="shared" si="0"/>
        <v>1315223</v>
      </c>
      <c r="F27" s="224">
        <f t="shared" si="1"/>
        <v>161180.13000000012</v>
      </c>
      <c r="G27" s="223">
        <f t="shared" si="2"/>
        <v>52431.13000000012</v>
      </c>
      <c r="H27" s="223">
        <f t="shared" si="3"/>
        <v>108749</v>
      </c>
      <c r="I27" s="221">
        <v>1202672.48</v>
      </c>
      <c r="J27">
        <v>10</v>
      </c>
      <c r="K27" s="744">
        <v>114260</v>
      </c>
      <c r="L27" s="744">
        <v>104394</v>
      </c>
      <c r="M27" s="744">
        <v>121008</v>
      </c>
      <c r="N27" s="744">
        <v>118674</v>
      </c>
      <c r="O27" s="744">
        <v>117932</v>
      </c>
      <c r="P27" s="744">
        <v>107679</v>
      </c>
      <c r="Q27" s="744">
        <v>103756</v>
      </c>
      <c r="R27" s="744">
        <v>106837</v>
      </c>
      <c r="S27" s="744">
        <v>107890</v>
      </c>
      <c r="T27" s="744">
        <v>107152</v>
      </c>
      <c r="U27" s="744">
        <v>96892</v>
      </c>
      <c r="V27" s="744">
        <v>108749</v>
      </c>
      <c r="W27" s="746">
        <v>10</v>
      </c>
      <c r="X27" s="744">
        <f>SUM($K27:K27)</f>
        <v>114260</v>
      </c>
      <c r="Y27" s="744">
        <f>SUM($K27:L27)</f>
        <v>218654</v>
      </c>
      <c r="Z27" s="744">
        <f>SUM($K27:M27)</f>
        <v>339662</v>
      </c>
      <c r="AA27" s="744">
        <f>SUM($K27:N27)</f>
        <v>458336</v>
      </c>
      <c r="AB27" s="744">
        <f>SUM($K27:O27)</f>
        <v>576268</v>
      </c>
      <c r="AC27" s="744">
        <f>SUM($K27:P27)</f>
        <v>683947</v>
      </c>
      <c r="AD27" s="744">
        <f>SUM($K27:Q27)</f>
        <v>787703</v>
      </c>
      <c r="AE27" s="744">
        <f>SUM($K27:R27)</f>
        <v>894540</v>
      </c>
      <c r="AF27" s="744">
        <f>SUM($K27:S27)</f>
        <v>1002430</v>
      </c>
      <c r="AG27" s="744">
        <f>SUM($K27:T27)</f>
        <v>1109582</v>
      </c>
      <c r="AH27" s="744">
        <f>SUM($K27:U27)</f>
        <v>1206474</v>
      </c>
      <c r="AI27" s="744">
        <f>SUM($K27:V27)</f>
        <v>1315223</v>
      </c>
    </row>
    <row r="28" spans="1:35" ht="13.5" customHeight="1">
      <c r="A28" s="147" t="s">
        <v>128</v>
      </c>
      <c r="B28" s="13"/>
      <c r="C28" s="222">
        <v>71151</v>
      </c>
      <c r="D28" s="221">
        <v>78541.58</v>
      </c>
      <c r="E28" s="223">
        <f t="shared" si="0"/>
        <v>73212</v>
      </c>
      <c r="F28" s="224">
        <f t="shared" si="1"/>
        <v>5566.800000000003</v>
      </c>
      <c r="G28" s="223">
        <f t="shared" si="2"/>
        <v>-530.1999999999971</v>
      </c>
      <c r="H28" s="223">
        <f t="shared" si="3"/>
        <v>6097</v>
      </c>
      <c r="I28" s="221">
        <v>72974.78</v>
      </c>
      <c r="J28">
        <v>11</v>
      </c>
      <c r="K28" s="744">
        <v>5956</v>
      </c>
      <c r="L28" s="744">
        <v>5547</v>
      </c>
      <c r="M28" s="744">
        <v>5699</v>
      </c>
      <c r="N28" s="744">
        <v>5366</v>
      </c>
      <c r="O28" s="744">
        <v>6092</v>
      </c>
      <c r="P28" s="744">
        <v>6560</v>
      </c>
      <c r="Q28" s="744">
        <v>6332</v>
      </c>
      <c r="R28" s="744">
        <v>6994</v>
      </c>
      <c r="S28" s="744">
        <v>6587</v>
      </c>
      <c r="T28" s="744">
        <v>6982</v>
      </c>
      <c r="U28" s="744">
        <v>5000</v>
      </c>
      <c r="V28" s="744">
        <v>6097</v>
      </c>
      <c r="W28" s="746">
        <v>11</v>
      </c>
      <c r="X28" s="744">
        <f>SUM($K28:K28)</f>
        <v>5956</v>
      </c>
      <c r="Y28" s="744">
        <f>SUM($K28:L28)</f>
        <v>11503</v>
      </c>
      <c r="Z28" s="744">
        <f>SUM($K28:M28)</f>
        <v>17202</v>
      </c>
      <c r="AA28" s="744">
        <f>SUM($K28:N28)</f>
        <v>22568</v>
      </c>
      <c r="AB28" s="744">
        <f>SUM($K28:O28)</f>
        <v>28660</v>
      </c>
      <c r="AC28" s="744">
        <f>SUM($K28:P28)</f>
        <v>35220</v>
      </c>
      <c r="AD28" s="744">
        <f>SUM($K28:Q28)</f>
        <v>41552</v>
      </c>
      <c r="AE28" s="744">
        <f>SUM($K28:R28)</f>
        <v>48546</v>
      </c>
      <c r="AF28" s="744">
        <f>SUM($K28:S28)</f>
        <v>55133</v>
      </c>
      <c r="AG28" s="744">
        <f>SUM($K28:T28)</f>
        <v>62115</v>
      </c>
      <c r="AH28" s="744">
        <f>SUM($K28:U28)</f>
        <v>67115</v>
      </c>
      <c r="AI28" s="744">
        <f>SUM($K28:V28)</f>
        <v>73212</v>
      </c>
    </row>
    <row r="29" spans="1:35" ht="13.5" customHeight="1">
      <c r="A29" s="147" t="s">
        <v>129</v>
      </c>
      <c r="B29" s="13"/>
      <c r="C29" s="222">
        <v>69</v>
      </c>
      <c r="D29" s="221">
        <v>0</v>
      </c>
      <c r="E29" s="223">
        <f t="shared" si="0"/>
        <v>1200</v>
      </c>
      <c r="F29" s="224">
        <f t="shared" si="1"/>
        <v>0</v>
      </c>
      <c r="G29" s="223">
        <f t="shared" si="2"/>
        <v>-100</v>
      </c>
      <c r="H29" s="223">
        <f t="shared" si="3"/>
        <v>100</v>
      </c>
      <c r="I29" s="221">
        <v>0</v>
      </c>
      <c r="J29">
        <v>12</v>
      </c>
      <c r="K29" s="744">
        <v>100</v>
      </c>
      <c r="L29" s="744">
        <v>100</v>
      </c>
      <c r="M29" s="744">
        <v>100</v>
      </c>
      <c r="N29" s="744">
        <v>100</v>
      </c>
      <c r="O29" s="744">
        <v>100</v>
      </c>
      <c r="P29" s="744">
        <v>100</v>
      </c>
      <c r="Q29" s="744">
        <v>100</v>
      </c>
      <c r="R29" s="744">
        <v>100</v>
      </c>
      <c r="S29" s="744">
        <v>100</v>
      </c>
      <c r="T29" s="744">
        <v>100</v>
      </c>
      <c r="U29" s="744">
        <v>100</v>
      </c>
      <c r="V29" s="744">
        <v>100</v>
      </c>
      <c r="W29" s="746">
        <v>12</v>
      </c>
      <c r="X29" s="744">
        <f>SUM($K29:K29)</f>
        <v>100</v>
      </c>
      <c r="Y29" s="744">
        <f>SUM($K29:L29)</f>
        <v>200</v>
      </c>
      <c r="Z29" s="744">
        <f>SUM($K29:M29)</f>
        <v>300</v>
      </c>
      <c r="AA29" s="744">
        <f>SUM($K29:N29)</f>
        <v>400</v>
      </c>
      <c r="AB29" s="744">
        <f>SUM($K29:O29)</f>
        <v>500</v>
      </c>
      <c r="AC29" s="744">
        <f>SUM($K29:P29)</f>
        <v>600</v>
      </c>
      <c r="AD29" s="744">
        <f>SUM($K29:Q29)</f>
        <v>700</v>
      </c>
      <c r="AE29" s="744">
        <f>SUM($K29:R29)</f>
        <v>800</v>
      </c>
      <c r="AF29" s="744">
        <f>SUM($K29:S29)</f>
        <v>900</v>
      </c>
      <c r="AG29" s="744">
        <f>SUM($K29:T29)</f>
        <v>1000</v>
      </c>
      <c r="AH29" s="744">
        <f>SUM($K29:U29)</f>
        <v>1100</v>
      </c>
      <c r="AI29" s="744">
        <f>SUM($K29:V29)</f>
        <v>1200</v>
      </c>
    </row>
    <row r="30" spans="1:35" ht="13.5" customHeight="1">
      <c r="A30" s="147" t="s">
        <v>130</v>
      </c>
      <c r="B30" s="13"/>
      <c r="C30" s="222">
        <v>2307496</v>
      </c>
      <c r="D30" s="221">
        <v>2492455.03</v>
      </c>
      <c r="E30" s="223">
        <f t="shared" si="0"/>
        <v>2467055</v>
      </c>
      <c r="F30" s="224">
        <f t="shared" si="1"/>
        <v>254306.53999999957</v>
      </c>
      <c r="G30" s="223">
        <f t="shared" si="2"/>
        <v>50197.53999999957</v>
      </c>
      <c r="H30" s="223">
        <f t="shared" si="3"/>
        <v>204109</v>
      </c>
      <c r="I30" s="221">
        <v>2238148.49</v>
      </c>
      <c r="J30">
        <v>13</v>
      </c>
      <c r="K30" s="744">
        <v>205097</v>
      </c>
      <c r="L30" s="744">
        <v>180976</v>
      </c>
      <c r="M30" s="744">
        <v>199067</v>
      </c>
      <c r="N30" s="744">
        <v>169879</v>
      </c>
      <c r="O30" s="744">
        <v>198688</v>
      </c>
      <c r="P30" s="744">
        <v>208969</v>
      </c>
      <c r="Q30" s="744">
        <v>219863</v>
      </c>
      <c r="R30" s="744">
        <v>233696</v>
      </c>
      <c r="S30" s="744">
        <v>219119</v>
      </c>
      <c r="T30" s="744">
        <v>217270</v>
      </c>
      <c r="U30" s="744">
        <v>210322</v>
      </c>
      <c r="V30" s="744">
        <v>204109</v>
      </c>
      <c r="W30" s="604">
        <v>13</v>
      </c>
      <c r="X30" s="744">
        <f>SUM($K30:K30)</f>
        <v>205097</v>
      </c>
      <c r="Y30" s="744">
        <f>SUM($K30:L30)</f>
        <v>386073</v>
      </c>
      <c r="Z30" s="744">
        <f>SUM($K30:M30)</f>
        <v>585140</v>
      </c>
      <c r="AA30" s="744">
        <f>SUM($K30:N30)</f>
        <v>755019</v>
      </c>
      <c r="AB30" s="744">
        <f>SUM($K30:O30)</f>
        <v>953707</v>
      </c>
      <c r="AC30" s="744">
        <f>SUM($K30:P30)</f>
        <v>1162676</v>
      </c>
      <c r="AD30" s="744">
        <f>SUM($K30:Q30)</f>
        <v>1382539</v>
      </c>
      <c r="AE30" s="744">
        <f>SUM($K30:R30)</f>
        <v>1616235</v>
      </c>
      <c r="AF30" s="744">
        <f>SUM($K30:S30)</f>
        <v>1835354</v>
      </c>
      <c r="AG30" s="744">
        <f>SUM($K30:T30)</f>
        <v>2052624</v>
      </c>
      <c r="AH30" s="744">
        <f>SUM($K30:U30)</f>
        <v>2262946</v>
      </c>
      <c r="AI30" s="744">
        <f>SUM($K30:V30)</f>
        <v>2467055</v>
      </c>
    </row>
    <row r="31" spans="1:35" ht="13.5" customHeight="1">
      <c r="A31" s="147" t="s">
        <v>131</v>
      </c>
      <c r="B31" s="13"/>
      <c r="C31" s="275">
        <f>SUM(C22:C30)</f>
        <v>52521435</v>
      </c>
      <c r="D31" s="275">
        <f>SUM(D22:D30)</f>
        <v>58457450.25</v>
      </c>
      <c r="E31" s="223">
        <f t="shared" si="0"/>
        <v>66779449</v>
      </c>
      <c r="F31" s="277">
        <f t="shared" si="1"/>
        <v>6520810.140000001</v>
      </c>
      <c r="G31" s="223">
        <f t="shared" si="2"/>
        <v>42376.140000000596</v>
      </c>
      <c r="H31" s="223">
        <f t="shared" si="3"/>
        <v>6478434</v>
      </c>
      <c r="I31" s="275">
        <f>SUM(I22:I30)</f>
        <v>51936640.11</v>
      </c>
      <c r="J31">
        <v>14</v>
      </c>
      <c r="K31" s="744">
        <f>SUM(K23:K30)</f>
        <v>5307327</v>
      </c>
      <c r="L31" s="744">
        <f aca="true" t="shared" si="4" ref="L31:V31">SUM(L23:L30)</f>
        <v>4635867</v>
      </c>
      <c r="M31" s="744">
        <f t="shared" si="4"/>
        <v>4608505</v>
      </c>
      <c r="N31" s="744">
        <f t="shared" si="4"/>
        <v>3938468</v>
      </c>
      <c r="O31" s="744">
        <f t="shared" si="4"/>
        <v>4638166</v>
      </c>
      <c r="P31" s="744">
        <f t="shared" si="4"/>
        <v>5555176</v>
      </c>
      <c r="Q31" s="744">
        <f t="shared" si="4"/>
        <v>7486486</v>
      </c>
      <c r="R31" s="744">
        <f t="shared" si="4"/>
        <v>7206801</v>
      </c>
      <c r="S31" s="744">
        <f t="shared" si="4"/>
        <v>6296806</v>
      </c>
      <c r="T31" s="744">
        <f t="shared" si="4"/>
        <v>5300187</v>
      </c>
      <c r="U31" s="744">
        <f t="shared" si="4"/>
        <v>5327226</v>
      </c>
      <c r="V31" s="744">
        <f t="shared" si="4"/>
        <v>6478434</v>
      </c>
      <c r="W31" s="604">
        <v>14</v>
      </c>
      <c r="X31" s="744">
        <f>SUM($K31:K31)</f>
        <v>5307327</v>
      </c>
      <c r="Y31" s="744">
        <f>SUM($K31:L31)</f>
        <v>9943194</v>
      </c>
      <c r="Z31" s="744">
        <f>SUM($K31:M31)</f>
        <v>14551699</v>
      </c>
      <c r="AA31" s="744">
        <f>SUM($K31:N31)</f>
        <v>18490167</v>
      </c>
      <c r="AB31" s="744">
        <f>SUM($K31:O31)</f>
        <v>23128333</v>
      </c>
      <c r="AC31" s="744">
        <f>SUM($K31:P31)</f>
        <v>28683509</v>
      </c>
      <c r="AD31" s="744">
        <f>SUM($K31:Q31)</f>
        <v>36169995</v>
      </c>
      <c r="AE31" s="744">
        <f>SUM($K31:R31)</f>
        <v>43376796</v>
      </c>
      <c r="AF31" s="744">
        <f>SUM($K31:S31)</f>
        <v>49673602</v>
      </c>
      <c r="AG31" s="744">
        <f>SUM($K31:T31)</f>
        <v>54973789</v>
      </c>
      <c r="AH31" s="744">
        <f>SUM($K31:U31)</f>
        <v>60301015</v>
      </c>
      <c r="AI31" s="744">
        <f>SUM($K31:V31)</f>
        <v>66779449</v>
      </c>
    </row>
    <row r="32" spans="1:35" ht="13.5" customHeight="1">
      <c r="A32" s="147" t="s">
        <v>132</v>
      </c>
      <c r="B32" s="13"/>
      <c r="C32" s="222">
        <v>5428626</v>
      </c>
      <c r="D32" s="222">
        <v>5578335.39</v>
      </c>
      <c r="E32" s="223">
        <f t="shared" si="0"/>
        <v>5736928</v>
      </c>
      <c r="F32" s="224">
        <f t="shared" si="1"/>
        <v>468829.95999999996</v>
      </c>
      <c r="G32" s="223">
        <f t="shared" si="2"/>
        <v>-24529.040000000037</v>
      </c>
      <c r="H32" s="223">
        <f t="shared" si="3"/>
        <v>493359</v>
      </c>
      <c r="I32" s="222">
        <v>5109505.43</v>
      </c>
      <c r="J32">
        <v>15</v>
      </c>
      <c r="K32" s="744">
        <v>463409</v>
      </c>
      <c r="L32" s="744">
        <v>465664</v>
      </c>
      <c r="M32" s="744">
        <v>467950</v>
      </c>
      <c r="N32" s="744">
        <v>470689</v>
      </c>
      <c r="O32" s="744">
        <v>473821</v>
      </c>
      <c r="P32" s="744">
        <v>476603</v>
      </c>
      <c r="Q32" s="744">
        <v>479397</v>
      </c>
      <c r="R32" s="744">
        <v>482386</v>
      </c>
      <c r="S32" s="744">
        <v>485161</v>
      </c>
      <c r="T32" s="744">
        <v>487883</v>
      </c>
      <c r="U32" s="744">
        <v>490606</v>
      </c>
      <c r="V32" s="744">
        <v>493359</v>
      </c>
      <c r="W32" s="604">
        <v>15</v>
      </c>
      <c r="X32" s="744">
        <f>SUM($K32:K32)</f>
        <v>463409</v>
      </c>
      <c r="Y32" s="744">
        <f>SUM($K32:L32)</f>
        <v>929073</v>
      </c>
      <c r="Z32" s="744">
        <f>SUM($K32:M32)</f>
        <v>1397023</v>
      </c>
      <c r="AA32" s="744">
        <f>SUM($K32:N32)</f>
        <v>1867712</v>
      </c>
      <c r="AB32" s="744">
        <f>SUM($K32:O32)</f>
        <v>2341533</v>
      </c>
      <c r="AC32" s="744">
        <f>SUM($K32:P32)</f>
        <v>2818136</v>
      </c>
      <c r="AD32" s="744">
        <f>SUM($K32:Q32)</f>
        <v>3297533</v>
      </c>
      <c r="AE32" s="744">
        <f>SUM($K32:R32)</f>
        <v>3779919</v>
      </c>
      <c r="AF32" s="744">
        <f>SUM($K32:S32)</f>
        <v>4265080</v>
      </c>
      <c r="AG32" s="744">
        <f>SUM($K32:T32)</f>
        <v>4752963</v>
      </c>
      <c r="AH32" s="744">
        <f>SUM($K32:U32)</f>
        <v>5243569</v>
      </c>
      <c r="AI32" s="744">
        <f>SUM($K32:V32)</f>
        <v>5736928</v>
      </c>
    </row>
    <row r="33" spans="1:35" ht="13.5" customHeight="1">
      <c r="A33" s="147" t="s">
        <v>133</v>
      </c>
      <c r="B33" s="13"/>
      <c r="C33" s="222"/>
      <c r="D33" s="222"/>
      <c r="E33" s="223"/>
      <c r="F33" s="224">
        <f t="shared" si="1"/>
        <v>0</v>
      </c>
      <c r="G33" s="223"/>
      <c r="H33" s="223"/>
      <c r="I33" s="222"/>
      <c r="J33">
        <v>16</v>
      </c>
      <c r="K33" s="744"/>
      <c r="L33" s="744"/>
      <c r="M33" s="744">
        <v>0</v>
      </c>
      <c r="N33" s="744">
        <v>0</v>
      </c>
      <c r="O33" s="744">
        <v>0</v>
      </c>
      <c r="P33" s="744">
        <v>0</v>
      </c>
      <c r="Q33" s="744">
        <v>0</v>
      </c>
      <c r="R33" s="744">
        <v>0</v>
      </c>
      <c r="S33" s="744">
        <v>0</v>
      </c>
      <c r="T33" s="744">
        <v>0</v>
      </c>
      <c r="U33" s="744">
        <v>0</v>
      </c>
      <c r="V33" s="744">
        <v>0</v>
      </c>
      <c r="W33" s="746">
        <v>16</v>
      </c>
      <c r="X33" s="744">
        <f>SUM($K33:K33)</f>
        <v>0</v>
      </c>
      <c r="Y33" s="744">
        <f>SUM($K33:L33)</f>
        <v>0</v>
      </c>
      <c r="Z33" s="744">
        <f>SUM($K33:M33)</f>
        <v>0</v>
      </c>
      <c r="AA33" s="744">
        <f>SUM($K33:N33)</f>
        <v>0</v>
      </c>
      <c r="AB33" s="744">
        <f>SUM($K33:O33)</f>
        <v>0</v>
      </c>
      <c r="AC33" s="744">
        <f>SUM($K33:P33)</f>
        <v>0</v>
      </c>
      <c r="AD33" s="744">
        <f>SUM($K33:Q33)</f>
        <v>0</v>
      </c>
      <c r="AE33" s="744">
        <f>SUM($K33:R33)</f>
        <v>0</v>
      </c>
      <c r="AF33" s="744">
        <f>SUM($K33:S33)</f>
        <v>0</v>
      </c>
      <c r="AG33" s="744">
        <f>SUM($K33:T33)</f>
        <v>0</v>
      </c>
      <c r="AH33" s="744">
        <f>SUM($K33:U33)</f>
        <v>0</v>
      </c>
      <c r="AI33" s="744">
        <f>SUM($K33:V33)</f>
        <v>0</v>
      </c>
    </row>
    <row r="34" spans="1:35" ht="13.5" customHeight="1">
      <c r="A34" s="147" t="s">
        <v>135</v>
      </c>
      <c r="B34" s="13"/>
      <c r="C34" s="222">
        <v>74428</v>
      </c>
      <c r="D34" s="222">
        <v>77445.21</v>
      </c>
      <c r="E34" s="223">
        <f>VLOOKUP(W34,BUDGET_YTD,$B$70+1)</f>
        <v>78732</v>
      </c>
      <c r="F34" s="224">
        <f t="shared" si="1"/>
        <v>6506.760000000009</v>
      </c>
      <c r="G34" s="223">
        <f t="shared" si="2"/>
        <v>-214.2399999999907</v>
      </c>
      <c r="H34" s="223">
        <f>VLOOKUP(J34,BUDGET_MONTH,$B$70+1)</f>
        <v>6721</v>
      </c>
      <c r="I34" s="222">
        <v>70938.45</v>
      </c>
      <c r="J34">
        <v>17</v>
      </c>
      <c r="K34" s="744">
        <v>6401</v>
      </c>
      <c r="L34" s="744">
        <v>6401</v>
      </c>
      <c r="M34" s="744">
        <v>6401</v>
      </c>
      <c r="N34" s="744">
        <v>6401</v>
      </c>
      <c r="O34" s="744">
        <v>6401</v>
      </c>
      <c r="P34" s="744">
        <v>6401</v>
      </c>
      <c r="Q34" s="744">
        <v>6721</v>
      </c>
      <c r="R34" s="744">
        <v>6721</v>
      </c>
      <c r="S34" s="744">
        <v>6721</v>
      </c>
      <c r="T34" s="744">
        <v>6721</v>
      </c>
      <c r="U34" s="744">
        <v>6721</v>
      </c>
      <c r="V34" s="744">
        <v>6721</v>
      </c>
      <c r="W34" s="746">
        <v>17</v>
      </c>
      <c r="X34" s="744">
        <f>SUM($K34:K34)</f>
        <v>6401</v>
      </c>
      <c r="Y34" s="744">
        <f>SUM($K34:L34)</f>
        <v>12802</v>
      </c>
      <c r="Z34" s="744">
        <f>SUM($K34:M34)</f>
        <v>19203</v>
      </c>
      <c r="AA34" s="744">
        <f>SUM($K34:N34)</f>
        <v>25604</v>
      </c>
      <c r="AB34" s="744">
        <f>SUM($K34:O34)</f>
        <v>32005</v>
      </c>
      <c r="AC34" s="744">
        <f>SUM($K34:P34)</f>
        <v>38406</v>
      </c>
      <c r="AD34" s="744">
        <f>SUM($K34:Q34)</f>
        <v>45127</v>
      </c>
      <c r="AE34" s="744">
        <f>SUM($K34:R34)</f>
        <v>51848</v>
      </c>
      <c r="AF34" s="744">
        <f>SUM($K34:S34)</f>
        <v>58569</v>
      </c>
      <c r="AG34" s="744">
        <f>SUM($K34:T34)</f>
        <v>65290</v>
      </c>
      <c r="AH34" s="744">
        <f>SUM($K34:U34)</f>
        <v>72011</v>
      </c>
      <c r="AI34" s="744">
        <f>SUM($K34:V34)</f>
        <v>78732</v>
      </c>
    </row>
    <row r="35" spans="1:35" ht="13.5" customHeight="1">
      <c r="A35" s="147" t="s">
        <v>136</v>
      </c>
      <c r="B35" s="13"/>
      <c r="C35" s="222">
        <v>2464782</v>
      </c>
      <c r="D35" s="222">
        <v>2335535.22</v>
      </c>
      <c r="E35" s="223">
        <f>VLOOKUP(W35,BUDGET_YTD,$B$70+1)</f>
        <v>2355383</v>
      </c>
      <c r="F35" s="224">
        <f t="shared" si="1"/>
        <v>195328.29000000004</v>
      </c>
      <c r="G35" s="223">
        <f t="shared" si="2"/>
        <v>3105.2900000000373</v>
      </c>
      <c r="H35" s="223">
        <f>VLOOKUP(J35,BUDGET_MONTH,$B$70+1)</f>
        <v>192223</v>
      </c>
      <c r="I35" s="222">
        <v>2140206.93</v>
      </c>
      <c r="J35">
        <v>18</v>
      </c>
      <c r="K35" s="744">
        <v>200325</v>
      </c>
      <c r="L35" s="744">
        <v>199756</v>
      </c>
      <c r="M35" s="744">
        <v>199233</v>
      </c>
      <c r="N35" s="744">
        <v>197999</v>
      </c>
      <c r="O35" s="744">
        <v>197449</v>
      </c>
      <c r="P35" s="744">
        <v>196906</v>
      </c>
      <c r="Q35" s="744">
        <v>195682</v>
      </c>
      <c r="R35" s="744">
        <v>195124</v>
      </c>
      <c r="S35" s="744">
        <v>194574</v>
      </c>
      <c r="T35" s="744">
        <v>193345</v>
      </c>
      <c r="U35" s="744">
        <v>192767</v>
      </c>
      <c r="V35" s="744">
        <v>192223</v>
      </c>
      <c r="W35" s="746">
        <v>18</v>
      </c>
      <c r="X35" s="744">
        <f>SUM($K35:K35)</f>
        <v>200325</v>
      </c>
      <c r="Y35" s="744">
        <f>SUM($K35:L35)</f>
        <v>400081</v>
      </c>
      <c r="Z35" s="744">
        <f>SUM($K35:M35)</f>
        <v>599314</v>
      </c>
      <c r="AA35" s="744">
        <f>SUM($K35:N35)</f>
        <v>797313</v>
      </c>
      <c r="AB35" s="744">
        <f>SUM($K35:O35)</f>
        <v>994762</v>
      </c>
      <c r="AC35" s="744">
        <f>SUM($K35:P35)</f>
        <v>1191668</v>
      </c>
      <c r="AD35" s="744">
        <f>SUM($K35:Q35)</f>
        <v>1387350</v>
      </c>
      <c r="AE35" s="744">
        <f>SUM($K35:R35)</f>
        <v>1582474</v>
      </c>
      <c r="AF35" s="744">
        <f>SUM($K35:S35)</f>
        <v>1777048</v>
      </c>
      <c r="AG35" s="744">
        <f>SUM($K35:T35)</f>
        <v>1970393</v>
      </c>
      <c r="AH35" s="744">
        <f>SUM($K35:U35)</f>
        <v>2163160</v>
      </c>
      <c r="AI35" s="744">
        <f>SUM($K35:V35)</f>
        <v>2355383</v>
      </c>
    </row>
    <row r="36" spans="1:35" ht="13.5" customHeight="1">
      <c r="A36" s="147" t="s">
        <v>137</v>
      </c>
      <c r="B36" s="13"/>
      <c r="C36" s="222"/>
      <c r="D36" s="222"/>
      <c r="E36" s="223"/>
      <c r="F36" s="224">
        <f t="shared" si="1"/>
        <v>0</v>
      </c>
      <c r="G36" s="223"/>
      <c r="H36" s="223"/>
      <c r="I36" s="222"/>
      <c r="J36">
        <v>19</v>
      </c>
      <c r="K36" s="744">
        <v>0</v>
      </c>
      <c r="L36" s="744"/>
      <c r="M36" s="744">
        <v>0</v>
      </c>
      <c r="N36" s="744">
        <v>0</v>
      </c>
      <c r="O36" s="744">
        <v>0</v>
      </c>
      <c r="P36" s="744">
        <v>0</v>
      </c>
      <c r="Q36" s="744">
        <v>0</v>
      </c>
      <c r="R36" s="744">
        <v>0</v>
      </c>
      <c r="S36" s="744">
        <v>0</v>
      </c>
      <c r="T36" s="744">
        <v>0</v>
      </c>
      <c r="U36" s="744">
        <v>0</v>
      </c>
      <c r="V36" s="744">
        <v>0</v>
      </c>
      <c r="W36" s="604">
        <v>19</v>
      </c>
      <c r="X36" s="744">
        <f>SUM($K36:K36)</f>
        <v>0</v>
      </c>
      <c r="Y36" s="744">
        <f>SUM($K36:L36)</f>
        <v>0</v>
      </c>
      <c r="Z36" s="744">
        <f>SUM($K36:M36)</f>
        <v>0</v>
      </c>
      <c r="AA36" s="744">
        <f>SUM($K36:N36)</f>
        <v>0</v>
      </c>
      <c r="AB36" s="744">
        <f>SUM($K36:O36)</f>
        <v>0</v>
      </c>
      <c r="AC36" s="744">
        <f>SUM($K36:P36)</f>
        <v>0</v>
      </c>
      <c r="AD36" s="744">
        <f>SUM($K36:Q36)</f>
        <v>0</v>
      </c>
      <c r="AE36" s="744">
        <f>SUM($K36:R36)</f>
        <v>0</v>
      </c>
      <c r="AF36" s="744">
        <f>SUM($K36:S36)</f>
        <v>0</v>
      </c>
      <c r="AG36" s="744">
        <f>SUM($K36:T36)</f>
        <v>0</v>
      </c>
      <c r="AH36" s="744">
        <f>SUM($K36:U36)</f>
        <v>0</v>
      </c>
      <c r="AI36" s="744">
        <f>SUM($K36:V36)</f>
        <v>0</v>
      </c>
    </row>
    <row r="37" spans="1:35" ht="13.5" customHeight="1">
      <c r="A37" s="147" t="s">
        <v>138</v>
      </c>
      <c r="B37" s="13"/>
      <c r="C37" s="222">
        <v>2548</v>
      </c>
      <c r="D37" s="222">
        <v>7801.23</v>
      </c>
      <c r="E37" s="223">
        <f>VLOOKUP(W37,BUDGET_YTD,$B$70+1)</f>
        <v>2400</v>
      </c>
      <c r="F37" s="224">
        <f>+D37-I37</f>
        <v>894.7299999999996</v>
      </c>
      <c r="G37" s="223">
        <f t="shared" si="2"/>
        <v>694.7299999999996</v>
      </c>
      <c r="H37" s="223">
        <f>VLOOKUP(J37,BUDGET_MONTH,$B$70+1)</f>
        <v>200</v>
      </c>
      <c r="I37" s="222">
        <v>6906.5</v>
      </c>
      <c r="J37">
        <v>20</v>
      </c>
      <c r="K37" s="744">
        <v>200</v>
      </c>
      <c r="L37" s="744">
        <v>200</v>
      </c>
      <c r="M37" s="744">
        <v>200</v>
      </c>
      <c r="N37" s="744">
        <v>200</v>
      </c>
      <c r="O37" s="744">
        <v>200</v>
      </c>
      <c r="P37" s="744">
        <v>200</v>
      </c>
      <c r="Q37" s="744">
        <v>200</v>
      </c>
      <c r="R37" s="744">
        <v>200</v>
      </c>
      <c r="S37" s="744">
        <v>200</v>
      </c>
      <c r="T37" s="744">
        <v>200</v>
      </c>
      <c r="U37" s="744">
        <v>200</v>
      </c>
      <c r="V37" s="744">
        <v>200</v>
      </c>
      <c r="W37" s="604">
        <v>20</v>
      </c>
      <c r="X37" s="744">
        <f>SUM($K37:K37)</f>
        <v>200</v>
      </c>
      <c r="Y37" s="744">
        <f>SUM($K37:L37)</f>
        <v>400</v>
      </c>
      <c r="Z37" s="744">
        <f>SUM($K37:M37)</f>
        <v>600</v>
      </c>
      <c r="AA37" s="744">
        <f>SUM($K37:N37)</f>
        <v>800</v>
      </c>
      <c r="AB37" s="744">
        <f>SUM($K37:O37)</f>
        <v>1000</v>
      </c>
      <c r="AC37" s="744">
        <f>SUM($K37:P37)</f>
        <v>1200</v>
      </c>
      <c r="AD37" s="744">
        <f>SUM($K37:Q37)</f>
        <v>1400</v>
      </c>
      <c r="AE37" s="744">
        <f>SUM($K37:R37)</f>
        <v>1600</v>
      </c>
      <c r="AF37" s="744">
        <f>SUM($K37:S37)</f>
        <v>1800</v>
      </c>
      <c r="AG37" s="744">
        <f>SUM($K37:T37)</f>
        <v>2000</v>
      </c>
      <c r="AH37" s="744">
        <f>SUM($K37:U37)</f>
        <v>2200</v>
      </c>
      <c r="AI37" s="744">
        <f>SUM($K37:V37)</f>
        <v>2400</v>
      </c>
    </row>
    <row r="38" spans="1:35" ht="13.5" customHeight="1">
      <c r="A38" s="147" t="s">
        <v>139</v>
      </c>
      <c r="B38" s="13"/>
      <c r="C38" s="222">
        <v>2034</v>
      </c>
      <c r="D38" s="222">
        <v>105216.77</v>
      </c>
      <c r="E38" s="223">
        <f>VLOOKUP(W38,BUDGET_YTD,$B$70+1)</f>
        <v>120</v>
      </c>
      <c r="F38" s="224">
        <f>+D38-I38</f>
        <v>103116.77</v>
      </c>
      <c r="G38" s="223">
        <f t="shared" si="2"/>
        <v>103106.77</v>
      </c>
      <c r="H38" s="223">
        <f>VLOOKUP(J38,BUDGET_MONTH,$B$70+1)</f>
        <v>10</v>
      </c>
      <c r="I38" s="222">
        <v>2100</v>
      </c>
      <c r="J38">
        <v>21</v>
      </c>
      <c r="K38" s="744">
        <v>10</v>
      </c>
      <c r="L38" s="744">
        <v>10</v>
      </c>
      <c r="M38" s="744">
        <v>10</v>
      </c>
      <c r="N38" s="744">
        <v>10</v>
      </c>
      <c r="O38" s="744">
        <v>10</v>
      </c>
      <c r="P38" s="744">
        <v>10</v>
      </c>
      <c r="Q38" s="744">
        <v>10</v>
      </c>
      <c r="R38" s="744">
        <v>10</v>
      </c>
      <c r="S38" s="744">
        <v>10</v>
      </c>
      <c r="T38" s="744">
        <v>10</v>
      </c>
      <c r="U38" s="744">
        <v>10</v>
      </c>
      <c r="V38" s="744">
        <v>10</v>
      </c>
      <c r="W38" s="604">
        <v>21</v>
      </c>
      <c r="X38" s="744">
        <f>SUM($K38:K38)</f>
        <v>10</v>
      </c>
      <c r="Y38" s="744">
        <f>SUM($K38:L38)</f>
        <v>20</v>
      </c>
      <c r="Z38" s="744">
        <f>SUM($K38:M38)</f>
        <v>30</v>
      </c>
      <c r="AA38" s="744">
        <f>SUM($K38:N38)</f>
        <v>40</v>
      </c>
      <c r="AB38" s="744">
        <f>SUM($K38:O38)</f>
        <v>50</v>
      </c>
      <c r="AC38" s="744">
        <f>SUM($K38:P38)</f>
        <v>60</v>
      </c>
      <c r="AD38" s="744">
        <f>SUM($K38:Q38)</f>
        <v>70</v>
      </c>
      <c r="AE38" s="744">
        <f>SUM($K38:R38)</f>
        <v>80</v>
      </c>
      <c r="AF38" s="744">
        <f>SUM($K38:S38)</f>
        <v>90</v>
      </c>
      <c r="AG38" s="744">
        <f>SUM($K38:T38)</f>
        <v>100</v>
      </c>
      <c r="AH38" s="744">
        <f>SUM($K38:U38)</f>
        <v>110</v>
      </c>
      <c r="AI38" s="744">
        <f>SUM($K38:V38)</f>
        <v>120</v>
      </c>
    </row>
    <row r="39" spans="1:35" ht="13.5" customHeight="1">
      <c r="A39" s="147" t="s">
        <v>140</v>
      </c>
      <c r="B39" s="13"/>
      <c r="C39" s="276">
        <f>SUM(C31:C38)</f>
        <v>60493853</v>
      </c>
      <c r="D39" s="275">
        <f>ROUND(SUM(D31:D38),0)</f>
        <v>66561784</v>
      </c>
      <c r="E39" s="223">
        <f>VLOOKUP(W39,BUDGET_YTD,$B$70+1)</f>
        <v>74953012</v>
      </c>
      <c r="F39" s="277">
        <f>SUM(F31:F38)</f>
        <v>7295486.65</v>
      </c>
      <c r="G39" s="223">
        <f t="shared" si="2"/>
        <v>124539.65000000037</v>
      </c>
      <c r="H39" s="223">
        <f>VLOOKUP(J39,BUDGET_MONTH,$B$70+1)</f>
        <v>7170947</v>
      </c>
      <c r="I39" s="275">
        <f>ROUND(SUM(I31:I38),0)</f>
        <v>59266297</v>
      </c>
      <c r="J39">
        <v>22</v>
      </c>
      <c r="K39" s="744">
        <f>SUM(K31:K38)</f>
        <v>5977672</v>
      </c>
      <c r="L39" s="744">
        <f aca="true" t="shared" si="5" ref="L39:V39">SUM(L31:L38)</f>
        <v>5307898</v>
      </c>
      <c r="M39" s="744">
        <f t="shared" si="5"/>
        <v>5282299</v>
      </c>
      <c r="N39" s="744">
        <f t="shared" si="5"/>
        <v>4613767</v>
      </c>
      <c r="O39" s="744">
        <f t="shared" si="5"/>
        <v>5316047</v>
      </c>
      <c r="P39" s="744">
        <f t="shared" si="5"/>
        <v>6235296</v>
      </c>
      <c r="Q39" s="744">
        <f t="shared" si="5"/>
        <v>8168496</v>
      </c>
      <c r="R39" s="744">
        <f t="shared" si="5"/>
        <v>7891242</v>
      </c>
      <c r="S39" s="744">
        <f t="shared" si="5"/>
        <v>6983472</v>
      </c>
      <c r="T39" s="744">
        <f t="shared" si="5"/>
        <v>5988346</v>
      </c>
      <c r="U39" s="744">
        <f t="shared" si="5"/>
        <v>6017530</v>
      </c>
      <c r="V39" s="744">
        <f t="shared" si="5"/>
        <v>7170947</v>
      </c>
      <c r="W39" s="746">
        <v>22</v>
      </c>
      <c r="X39" s="744">
        <f>SUM($K39:K39)</f>
        <v>5977672</v>
      </c>
      <c r="Y39" s="744">
        <f>SUM($K39:L39)</f>
        <v>11285570</v>
      </c>
      <c r="Z39" s="744">
        <f>SUM($K39:M39)</f>
        <v>16567869</v>
      </c>
      <c r="AA39" s="744">
        <f>SUM($K39:N39)</f>
        <v>21181636</v>
      </c>
      <c r="AB39" s="744">
        <f>SUM($K39:O39)</f>
        <v>26497683</v>
      </c>
      <c r="AC39" s="744">
        <f>SUM($K39:P39)</f>
        <v>32732979</v>
      </c>
      <c r="AD39" s="744">
        <f>SUM($K39:Q39)</f>
        <v>40901475</v>
      </c>
      <c r="AE39" s="744">
        <f>SUM($K39:R39)</f>
        <v>48792717</v>
      </c>
      <c r="AF39" s="744">
        <f>SUM($K39:S39)</f>
        <v>55776189</v>
      </c>
      <c r="AG39" s="744">
        <f>SUM($K39:T39)</f>
        <v>61764535</v>
      </c>
      <c r="AH39" s="744">
        <f>SUM($K39:U39)</f>
        <v>67782065</v>
      </c>
      <c r="AI39" s="744">
        <f>SUM($K39:V39)</f>
        <v>74953012</v>
      </c>
    </row>
    <row r="40" spans="1:35" ht="13.5" customHeight="1">
      <c r="A40" s="147" t="s">
        <v>141</v>
      </c>
      <c r="B40" s="13"/>
      <c r="C40" s="275">
        <f>C21-C39</f>
        <v>1157423</v>
      </c>
      <c r="D40" s="275">
        <f>ROUND(($D$21-$D$39),0)</f>
        <v>230536</v>
      </c>
      <c r="E40" s="223">
        <f>VLOOKUP(W40,BUDGET_YTD,$B$70+1)</f>
        <v>-16718</v>
      </c>
      <c r="F40" s="277">
        <f>F21-F39</f>
        <v>-681203.6599999983</v>
      </c>
      <c r="G40" s="223">
        <f t="shared" si="2"/>
        <v>-825784.6599999983</v>
      </c>
      <c r="H40" s="223">
        <f>VLOOKUP(J40,BUDGET_MONTH,$B$70+1)</f>
        <v>144581</v>
      </c>
      <c r="I40" s="275">
        <f>ROUND((I21-I39),0)</f>
        <v>911740</v>
      </c>
      <c r="J40">
        <v>23</v>
      </c>
      <c r="K40" s="744">
        <f>+K21-K39</f>
        <v>188754</v>
      </c>
      <c r="L40" s="744">
        <f aca="true" t="shared" si="6" ref="L40:V40">+L21-L39</f>
        <v>-68698</v>
      </c>
      <c r="M40" s="744">
        <f t="shared" si="6"/>
        <v>-67045</v>
      </c>
      <c r="N40" s="744">
        <f t="shared" si="6"/>
        <v>-255737</v>
      </c>
      <c r="O40" s="744">
        <f t="shared" si="6"/>
        <v>-130889</v>
      </c>
      <c r="P40" s="744">
        <f t="shared" si="6"/>
        <v>65974</v>
      </c>
      <c r="Q40" s="744">
        <f t="shared" si="6"/>
        <v>328580</v>
      </c>
      <c r="R40" s="744">
        <f t="shared" si="6"/>
        <v>228140</v>
      </c>
      <c r="S40" s="744">
        <f t="shared" si="6"/>
        <v>-86049</v>
      </c>
      <c r="T40" s="744">
        <f t="shared" si="6"/>
        <v>-239416</v>
      </c>
      <c r="U40" s="744">
        <f t="shared" si="6"/>
        <v>-124913</v>
      </c>
      <c r="V40" s="744">
        <f t="shared" si="6"/>
        <v>144581</v>
      </c>
      <c r="W40" s="746">
        <v>23</v>
      </c>
      <c r="X40" s="744">
        <f>SUM($K40:K40)</f>
        <v>188754</v>
      </c>
      <c r="Y40" s="744">
        <f>SUM($K40:L40)</f>
        <v>120056</v>
      </c>
      <c r="Z40" s="744">
        <f>SUM($K40:M40)</f>
        <v>53011</v>
      </c>
      <c r="AA40" s="744">
        <f>SUM($K40:N40)</f>
        <v>-202726</v>
      </c>
      <c r="AB40" s="744">
        <f>SUM($K40:O40)</f>
        <v>-333615</v>
      </c>
      <c r="AC40" s="744">
        <f>SUM($K40:P40)</f>
        <v>-267641</v>
      </c>
      <c r="AD40" s="744">
        <f>SUM($K40:Q40)</f>
        <v>60939</v>
      </c>
      <c r="AE40" s="744">
        <f>SUM($K40:R40)</f>
        <v>289079</v>
      </c>
      <c r="AF40" s="744">
        <f>SUM($K40:S40)</f>
        <v>203030</v>
      </c>
      <c r="AG40" s="744">
        <f>SUM($K40:T40)</f>
        <v>-36386</v>
      </c>
      <c r="AH40" s="744">
        <f>SUM($K40:U40)</f>
        <v>-161299</v>
      </c>
      <c r="AI40" s="744">
        <f>SUM($K40:V40)</f>
        <v>-16718</v>
      </c>
    </row>
    <row r="41" spans="1:35" ht="13.5" customHeight="1">
      <c r="A41" s="235" t="s">
        <v>142</v>
      </c>
      <c r="B41" s="13"/>
      <c r="C41" s="222">
        <v>346613</v>
      </c>
      <c r="D41" s="222">
        <v>372841.02</v>
      </c>
      <c r="E41" s="223">
        <f>VLOOKUP(W41,BUDGET_YTD,$B$70+1)</f>
        <v>339350</v>
      </c>
      <c r="F41" s="224">
        <f>+D41-I41</f>
        <v>32244.21000000002</v>
      </c>
      <c r="G41" s="223">
        <f t="shared" si="2"/>
        <v>4444.210000000021</v>
      </c>
      <c r="H41" s="223">
        <f>VLOOKUP(J41,BUDGET_MONTH,$B$70+1)</f>
        <v>27800</v>
      </c>
      <c r="I41" s="222">
        <v>340596.81</v>
      </c>
      <c r="J41">
        <v>24</v>
      </c>
      <c r="K41" s="744">
        <v>28900</v>
      </c>
      <c r="L41" s="744">
        <v>28800</v>
      </c>
      <c r="M41" s="744">
        <v>28600</v>
      </c>
      <c r="N41" s="744">
        <v>28500</v>
      </c>
      <c r="O41" s="744">
        <v>28400</v>
      </c>
      <c r="P41" s="744">
        <v>28300</v>
      </c>
      <c r="Q41" s="744">
        <v>28200</v>
      </c>
      <c r="R41" s="744">
        <v>28100</v>
      </c>
      <c r="S41" s="744">
        <v>28000</v>
      </c>
      <c r="T41" s="744">
        <v>27900</v>
      </c>
      <c r="U41" s="744">
        <v>27850</v>
      </c>
      <c r="V41" s="744">
        <v>27800</v>
      </c>
      <c r="W41" s="746">
        <v>24</v>
      </c>
      <c r="X41" s="744">
        <f>SUM($K41:K41)</f>
        <v>28900</v>
      </c>
      <c r="Y41" s="744">
        <f>SUM($K41:L41)</f>
        <v>57700</v>
      </c>
      <c r="Z41" s="744">
        <f>SUM($K41:M41)</f>
        <v>86300</v>
      </c>
      <c r="AA41" s="744">
        <f>SUM($K41:N41)</f>
        <v>114800</v>
      </c>
      <c r="AB41" s="744">
        <f>SUM($K41:O41)</f>
        <v>143200</v>
      </c>
      <c r="AC41" s="744">
        <f>SUM($K41:P41)</f>
        <v>171500</v>
      </c>
      <c r="AD41" s="744">
        <f>SUM($K41:Q41)</f>
        <v>199700</v>
      </c>
      <c r="AE41" s="744">
        <f>SUM($K41:R41)</f>
        <v>227800</v>
      </c>
      <c r="AF41" s="744">
        <f>SUM($K41:S41)</f>
        <v>255800</v>
      </c>
      <c r="AG41" s="744">
        <f>SUM($K41:T41)</f>
        <v>283700</v>
      </c>
      <c r="AH41" s="744">
        <f>SUM($K41:U41)</f>
        <v>311550</v>
      </c>
      <c r="AI41" s="744">
        <f>SUM($K41:V41)</f>
        <v>339350</v>
      </c>
    </row>
    <row r="42" spans="1:35" ht="13.5" customHeight="1">
      <c r="A42" s="147" t="s">
        <v>143</v>
      </c>
      <c r="B42" s="13"/>
      <c r="C42" s="222"/>
      <c r="D42" s="222"/>
      <c r="E42" s="223"/>
      <c r="F42" s="224"/>
      <c r="G42" s="223"/>
      <c r="H42" s="223"/>
      <c r="I42" s="222"/>
      <c r="J42">
        <v>25</v>
      </c>
      <c r="K42" s="744">
        <v>0</v>
      </c>
      <c r="L42" s="744">
        <v>0</v>
      </c>
      <c r="M42" s="744">
        <v>0</v>
      </c>
      <c r="N42" s="744">
        <v>0</v>
      </c>
      <c r="O42" s="744">
        <v>0</v>
      </c>
      <c r="P42" s="744">
        <v>0</v>
      </c>
      <c r="Q42" s="744">
        <v>0</v>
      </c>
      <c r="R42" s="744">
        <v>0</v>
      </c>
      <c r="S42" s="744">
        <v>0</v>
      </c>
      <c r="T42" s="744">
        <v>0</v>
      </c>
      <c r="U42" s="744">
        <v>0</v>
      </c>
      <c r="V42" s="744">
        <v>0</v>
      </c>
      <c r="W42" s="604">
        <v>25</v>
      </c>
      <c r="X42" s="744">
        <f>SUM($K42:K42)</f>
        <v>0</v>
      </c>
      <c r="Y42" s="744">
        <f>SUM($K42:L42)</f>
        <v>0</v>
      </c>
      <c r="Z42" s="744">
        <f>SUM($K42:M42)</f>
        <v>0</v>
      </c>
      <c r="AA42" s="744">
        <f>SUM($K42:N42)</f>
        <v>0</v>
      </c>
      <c r="AB42" s="744">
        <f>SUM($K42:O42)</f>
        <v>0</v>
      </c>
      <c r="AC42" s="744">
        <f>SUM($K42:P42)</f>
        <v>0</v>
      </c>
      <c r="AD42" s="744">
        <f>SUM($K42:Q42)</f>
        <v>0</v>
      </c>
      <c r="AE42" s="744">
        <f>SUM($K42:R42)</f>
        <v>0</v>
      </c>
      <c r="AF42" s="744">
        <f>SUM($K42:S42)</f>
        <v>0</v>
      </c>
      <c r="AG42" s="744">
        <f>SUM($K42:T42)</f>
        <v>0</v>
      </c>
      <c r="AH42" s="744">
        <f>SUM($K42:U42)</f>
        <v>0</v>
      </c>
      <c r="AI42" s="744">
        <f>SUM($K42:V42)</f>
        <v>0</v>
      </c>
    </row>
    <row r="43" spans="1:35" ht="13.5" customHeight="1">
      <c r="A43" s="147" t="s">
        <v>23</v>
      </c>
      <c r="B43" s="13"/>
      <c r="C43" s="222"/>
      <c r="D43" s="222"/>
      <c r="E43" s="223"/>
      <c r="F43" s="224"/>
      <c r="G43" s="223"/>
      <c r="H43" s="223"/>
      <c r="I43" s="222"/>
      <c r="J43">
        <v>26</v>
      </c>
      <c r="K43" s="744">
        <v>0</v>
      </c>
      <c r="L43" s="744">
        <v>0</v>
      </c>
      <c r="M43" s="744">
        <v>0</v>
      </c>
      <c r="N43" s="744">
        <v>0</v>
      </c>
      <c r="O43" s="744">
        <v>0</v>
      </c>
      <c r="P43" s="744">
        <v>0</v>
      </c>
      <c r="Q43" s="744">
        <v>0</v>
      </c>
      <c r="R43" s="744">
        <v>0</v>
      </c>
      <c r="S43" s="744">
        <v>0</v>
      </c>
      <c r="T43" s="744">
        <v>0</v>
      </c>
      <c r="U43" s="744">
        <v>0</v>
      </c>
      <c r="V43" s="744">
        <v>0</v>
      </c>
      <c r="W43" s="604">
        <v>26</v>
      </c>
      <c r="X43" s="744">
        <f>SUM($K43:K43)</f>
        <v>0</v>
      </c>
      <c r="Y43" s="744">
        <f>SUM($K43:L43)</f>
        <v>0</v>
      </c>
      <c r="Z43" s="744">
        <f>SUM($K43:M43)</f>
        <v>0</v>
      </c>
      <c r="AA43" s="744">
        <f>SUM($K43:N43)</f>
        <v>0</v>
      </c>
      <c r="AB43" s="744">
        <f>SUM($K43:O43)</f>
        <v>0</v>
      </c>
      <c r="AC43" s="744">
        <f>SUM($K43:P43)</f>
        <v>0</v>
      </c>
      <c r="AD43" s="744">
        <f>SUM($K43:Q43)</f>
        <v>0</v>
      </c>
      <c r="AE43" s="744">
        <f>SUM($K43:R43)</f>
        <v>0</v>
      </c>
      <c r="AF43" s="744">
        <f>SUM($K43:S43)</f>
        <v>0</v>
      </c>
      <c r="AG43" s="744">
        <f>SUM($K43:T43)</f>
        <v>0</v>
      </c>
      <c r="AH43" s="744">
        <f>SUM($K43:U43)</f>
        <v>0</v>
      </c>
      <c r="AI43" s="744">
        <f>SUM($K43:V43)</f>
        <v>0</v>
      </c>
    </row>
    <row r="44" spans="1:35" ht="13.5" customHeight="1">
      <c r="A44" s="147" t="s">
        <v>24</v>
      </c>
      <c r="B44" s="25"/>
      <c r="C44" s="222">
        <v>16527</v>
      </c>
      <c r="D44" s="222">
        <v>38827.12</v>
      </c>
      <c r="E44" s="223">
        <f>VLOOKUP(W44,BUDGET_YTD,$B$70+1)</f>
        <v>300</v>
      </c>
      <c r="F44" s="224">
        <f>+D44-I44</f>
        <v>22791.97</v>
      </c>
      <c r="G44" s="223">
        <f t="shared" si="2"/>
        <v>22766.97</v>
      </c>
      <c r="H44" s="223">
        <f>VLOOKUP(J44,BUDGET_MONTH,$B$70+1)</f>
        <v>25</v>
      </c>
      <c r="I44" s="222">
        <v>16035.15</v>
      </c>
      <c r="J44">
        <v>27</v>
      </c>
      <c r="K44" s="744">
        <v>25</v>
      </c>
      <c r="L44" s="744">
        <v>25</v>
      </c>
      <c r="M44" s="744">
        <v>25</v>
      </c>
      <c r="N44" s="744">
        <v>25</v>
      </c>
      <c r="O44" s="744">
        <v>25</v>
      </c>
      <c r="P44" s="744">
        <v>25</v>
      </c>
      <c r="Q44" s="744">
        <v>25</v>
      </c>
      <c r="R44" s="744">
        <v>25</v>
      </c>
      <c r="S44" s="744">
        <v>25</v>
      </c>
      <c r="T44" s="744">
        <v>25</v>
      </c>
      <c r="U44" s="744">
        <v>25</v>
      </c>
      <c r="V44" s="744">
        <v>25</v>
      </c>
      <c r="W44" s="604">
        <v>27</v>
      </c>
      <c r="X44" s="744">
        <f>SUM($K44:K44)</f>
        <v>25</v>
      </c>
      <c r="Y44" s="744">
        <f>SUM($K44:L44)</f>
        <v>50</v>
      </c>
      <c r="Z44" s="744">
        <f>SUM($K44:M44)</f>
        <v>75</v>
      </c>
      <c r="AA44" s="744">
        <f>SUM($K44:N44)</f>
        <v>100</v>
      </c>
      <c r="AB44" s="744">
        <f>SUM($K44:O44)</f>
        <v>125</v>
      </c>
      <c r="AC44" s="744">
        <f>SUM($K44:P44)</f>
        <v>150</v>
      </c>
      <c r="AD44" s="744">
        <f>SUM($K44:Q44)</f>
        <v>175</v>
      </c>
      <c r="AE44" s="744">
        <f>SUM($K44:R44)</f>
        <v>200</v>
      </c>
      <c r="AF44" s="744">
        <f>SUM($K44:S44)</f>
        <v>225</v>
      </c>
      <c r="AG44" s="744">
        <f>SUM($K44:T44)</f>
        <v>250</v>
      </c>
      <c r="AH44" s="744">
        <f>SUM($K44:U44)</f>
        <v>275</v>
      </c>
      <c r="AI44" s="744">
        <f>SUM($K44:V44)</f>
        <v>300</v>
      </c>
    </row>
    <row r="45" spans="1:35" ht="13.5" customHeight="1">
      <c r="A45" s="147" t="s">
        <v>25</v>
      </c>
      <c r="B45" s="25"/>
      <c r="C45" s="222"/>
      <c r="D45" s="222"/>
      <c r="E45" s="223"/>
      <c r="F45" s="224"/>
      <c r="G45" s="223"/>
      <c r="H45" s="223"/>
      <c r="I45" s="222"/>
      <c r="J45">
        <v>28</v>
      </c>
      <c r="K45" s="744">
        <v>0</v>
      </c>
      <c r="L45" s="744">
        <v>0</v>
      </c>
      <c r="M45" s="744">
        <v>0</v>
      </c>
      <c r="N45" s="744">
        <v>0</v>
      </c>
      <c r="O45" s="744">
        <v>0</v>
      </c>
      <c r="P45" s="744">
        <v>0</v>
      </c>
      <c r="Q45" s="744">
        <v>0</v>
      </c>
      <c r="R45" s="744">
        <v>0</v>
      </c>
      <c r="S45" s="744">
        <v>0</v>
      </c>
      <c r="T45" s="744">
        <v>0</v>
      </c>
      <c r="U45" s="744">
        <v>0</v>
      </c>
      <c r="V45" s="744">
        <v>0</v>
      </c>
      <c r="W45" s="746">
        <v>28</v>
      </c>
      <c r="X45" s="744">
        <f>SUM($K45:K45)</f>
        <v>0</v>
      </c>
      <c r="Y45" s="744">
        <f>SUM($K45:L45)</f>
        <v>0</v>
      </c>
      <c r="Z45" s="744">
        <f>SUM($K45:M45)</f>
        <v>0</v>
      </c>
      <c r="AA45" s="744">
        <f>SUM($K45:N45)</f>
        <v>0</v>
      </c>
      <c r="AB45" s="744">
        <f>SUM($K45:O45)</f>
        <v>0</v>
      </c>
      <c r="AC45" s="744">
        <f>SUM($K45:P45)</f>
        <v>0</v>
      </c>
      <c r="AD45" s="744">
        <f>SUM($K45:Q45)</f>
        <v>0</v>
      </c>
      <c r="AE45" s="744">
        <f>SUM($K45:R45)</f>
        <v>0</v>
      </c>
      <c r="AF45" s="744">
        <f>SUM($K45:S45)</f>
        <v>0</v>
      </c>
      <c r="AG45" s="744">
        <f>SUM($K45:T45)</f>
        <v>0</v>
      </c>
      <c r="AH45" s="744">
        <f>SUM($K45:U45)</f>
        <v>0</v>
      </c>
      <c r="AI45" s="744">
        <f>SUM($K45:V45)</f>
        <v>0</v>
      </c>
    </row>
    <row r="46" spans="1:35" ht="13.5" customHeight="1">
      <c r="A46" s="147" t="s">
        <v>26</v>
      </c>
      <c r="B46" s="25"/>
      <c r="C46" s="222">
        <v>267549</v>
      </c>
      <c r="D46" s="222">
        <v>262538.32</v>
      </c>
      <c r="E46" s="223">
        <f>VLOOKUP(W46,BUDGET_YTD,$B$70+1)</f>
        <v>275300</v>
      </c>
      <c r="F46" s="224">
        <f>+D46-I46</f>
        <v>22572.080000000016</v>
      </c>
      <c r="G46" s="223">
        <f t="shared" si="2"/>
        <v>-5427.919999999984</v>
      </c>
      <c r="H46" s="223">
        <f>VLOOKUP(J46,BUDGET_MONTH,$B$70+1)</f>
        <v>28000</v>
      </c>
      <c r="I46" s="222">
        <v>239966.24</v>
      </c>
      <c r="J46">
        <v>29</v>
      </c>
      <c r="K46" s="744">
        <v>0</v>
      </c>
      <c r="L46" s="744">
        <v>0</v>
      </c>
      <c r="M46" s="744">
        <v>244000</v>
      </c>
      <c r="N46" s="744">
        <v>0</v>
      </c>
      <c r="O46" s="744">
        <v>0</v>
      </c>
      <c r="P46" s="744">
        <v>0</v>
      </c>
      <c r="Q46" s="744">
        <v>0</v>
      </c>
      <c r="R46" s="744">
        <v>1100</v>
      </c>
      <c r="S46" s="744">
        <v>2200</v>
      </c>
      <c r="T46" s="744">
        <v>0</v>
      </c>
      <c r="U46" s="744">
        <v>0</v>
      </c>
      <c r="V46" s="744">
        <v>28000</v>
      </c>
      <c r="W46" s="746">
        <v>29</v>
      </c>
      <c r="X46" s="744">
        <f>SUM($K46:K46)</f>
        <v>0</v>
      </c>
      <c r="Y46" s="744">
        <f>SUM($K46:L46)</f>
        <v>0</v>
      </c>
      <c r="Z46" s="744">
        <f>SUM($K46:M46)</f>
        <v>244000</v>
      </c>
      <c r="AA46" s="744">
        <f>SUM($K46:N46)</f>
        <v>244000</v>
      </c>
      <c r="AB46" s="744">
        <f>SUM($K46:O46)</f>
        <v>244000</v>
      </c>
      <c r="AC46" s="744">
        <f>SUM($K46:P46)</f>
        <v>244000</v>
      </c>
      <c r="AD46" s="744">
        <f>SUM($K46:Q46)</f>
        <v>244000</v>
      </c>
      <c r="AE46" s="744">
        <f>SUM($K46:R46)</f>
        <v>245100</v>
      </c>
      <c r="AF46" s="744">
        <f>SUM($K46:S46)</f>
        <v>247300</v>
      </c>
      <c r="AG46" s="744">
        <f>SUM($K46:T46)</f>
        <v>247300</v>
      </c>
      <c r="AH46" s="744">
        <f>SUM($K46:U46)</f>
        <v>247300</v>
      </c>
      <c r="AI46" s="744">
        <f>SUM($K46:V46)</f>
        <v>275300</v>
      </c>
    </row>
    <row r="47" spans="1:35" ht="13.5" customHeight="1">
      <c r="A47" s="147" t="s">
        <v>27</v>
      </c>
      <c r="B47" s="25"/>
      <c r="C47" s="222"/>
      <c r="D47" s="222"/>
      <c r="E47" s="223"/>
      <c r="F47" s="224"/>
      <c r="G47" s="223"/>
      <c r="H47" s="223"/>
      <c r="I47" s="222"/>
      <c r="J47">
        <v>30</v>
      </c>
      <c r="K47" s="744">
        <v>0</v>
      </c>
      <c r="L47" s="744">
        <v>0</v>
      </c>
      <c r="M47" s="744">
        <v>0</v>
      </c>
      <c r="N47" s="744">
        <v>0</v>
      </c>
      <c r="O47" s="744">
        <v>0</v>
      </c>
      <c r="P47" s="744">
        <v>0</v>
      </c>
      <c r="Q47" s="744">
        <v>0</v>
      </c>
      <c r="R47" s="744">
        <v>0</v>
      </c>
      <c r="S47" s="744">
        <v>0</v>
      </c>
      <c r="T47" s="744">
        <v>0</v>
      </c>
      <c r="U47" s="744">
        <v>0</v>
      </c>
      <c r="V47" s="744">
        <v>0</v>
      </c>
      <c r="W47" s="746">
        <v>30</v>
      </c>
      <c r="X47" s="744">
        <f>SUM($K47:K47)</f>
        <v>0</v>
      </c>
      <c r="Y47" s="744">
        <f>SUM($K47:L47)</f>
        <v>0</v>
      </c>
      <c r="Z47" s="744">
        <f>SUM($K47:M47)</f>
        <v>0</v>
      </c>
      <c r="AA47" s="744">
        <f>SUM($K47:N47)</f>
        <v>0</v>
      </c>
      <c r="AB47" s="744">
        <f>SUM($K47:O47)</f>
        <v>0</v>
      </c>
      <c r="AC47" s="744">
        <f>SUM($K47:P47)</f>
        <v>0</v>
      </c>
      <c r="AD47" s="744">
        <f>SUM($K47:Q47)</f>
        <v>0</v>
      </c>
      <c r="AE47" s="744">
        <f>SUM($K47:R47)</f>
        <v>0</v>
      </c>
      <c r="AF47" s="744">
        <f>SUM($K47:S47)</f>
        <v>0</v>
      </c>
      <c r="AG47" s="744">
        <f>SUM($K47:T47)</f>
        <v>0</v>
      </c>
      <c r="AH47" s="744">
        <f>SUM($K47:U47)</f>
        <v>0</v>
      </c>
      <c r="AI47" s="744">
        <f>SUM($K47:V47)</f>
        <v>0</v>
      </c>
    </row>
    <row r="48" spans="1:35" ht="13.5" customHeight="1">
      <c r="A48" s="147" t="s">
        <v>28</v>
      </c>
      <c r="B48" s="25"/>
      <c r="C48" s="278">
        <f>SUM(C40:C47)</f>
        <v>1788112</v>
      </c>
      <c r="D48" s="278">
        <f>ROUND(SUM(D40:D47),0)</f>
        <v>904742</v>
      </c>
      <c r="E48" s="223">
        <f>VLOOKUP(W48,BUDGET_YTD,$B$70+1)</f>
        <v>598232</v>
      </c>
      <c r="F48" s="279">
        <f>SUM(F40:F47)</f>
        <v>-603595.3999999983</v>
      </c>
      <c r="G48" s="223">
        <f t="shared" si="2"/>
        <v>-804001.3999999983</v>
      </c>
      <c r="H48" s="223">
        <f>VLOOKUP(J48,BUDGET_MONTH,$B$70+1)</f>
        <v>200406</v>
      </c>
      <c r="I48" s="278">
        <f>ROUND(SUM(I40:I47),0)</f>
        <v>1508338</v>
      </c>
      <c r="J48">
        <v>31</v>
      </c>
      <c r="K48" s="744">
        <f>SUM(K40:K47)</f>
        <v>217679</v>
      </c>
      <c r="L48" s="744">
        <f aca="true" t="shared" si="7" ref="L48:V48">SUM(L40:L47)</f>
        <v>-39873</v>
      </c>
      <c r="M48" s="744">
        <f t="shared" si="7"/>
        <v>205580</v>
      </c>
      <c r="N48" s="744">
        <f t="shared" si="7"/>
        <v>-227212</v>
      </c>
      <c r="O48" s="744">
        <f t="shared" si="7"/>
        <v>-102464</v>
      </c>
      <c r="P48" s="744">
        <f t="shared" si="7"/>
        <v>94299</v>
      </c>
      <c r="Q48" s="744">
        <f t="shared" si="7"/>
        <v>356805</v>
      </c>
      <c r="R48" s="744">
        <f t="shared" si="7"/>
        <v>257365</v>
      </c>
      <c r="S48" s="744">
        <f t="shared" si="7"/>
        <v>-55824</v>
      </c>
      <c r="T48" s="744">
        <f t="shared" si="7"/>
        <v>-211491</v>
      </c>
      <c r="U48" s="744">
        <f t="shared" si="7"/>
        <v>-97038</v>
      </c>
      <c r="V48" s="744">
        <f t="shared" si="7"/>
        <v>200406</v>
      </c>
      <c r="W48" s="604">
        <v>31</v>
      </c>
      <c r="X48" s="744">
        <f>SUM($K48:K48)</f>
        <v>217679</v>
      </c>
      <c r="Y48" s="744">
        <f>SUM($K48:L48)</f>
        <v>177806</v>
      </c>
      <c r="Z48" s="744">
        <f>SUM($K48:M48)</f>
        <v>383386</v>
      </c>
      <c r="AA48" s="744">
        <f>SUM($K48:N48)</f>
        <v>156174</v>
      </c>
      <c r="AB48" s="744">
        <f>SUM($K48:O48)</f>
        <v>53710</v>
      </c>
      <c r="AC48" s="744">
        <f>SUM($K48:P48)</f>
        <v>148009</v>
      </c>
      <c r="AD48" s="744">
        <f>SUM($K48:Q48)</f>
        <v>504814</v>
      </c>
      <c r="AE48" s="744">
        <f>SUM($K48:R48)</f>
        <v>762179</v>
      </c>
      <c r="AF48" s="744">
        <f>SUM($K48:S48)</f>
        <v>706355</v>
      </c>
      <c r="AG48" s="744">
        <f>SUM($K48:T48)</f>
        <v>494864</v>
      </c>
      <c r="AH48" s="744">
        <f>SUM($K48:U48)</f>
        <v>397826</v>
      </c>
      <c r="AI48" s="744">
        <f>SUM($K48:V48)</f>
        <v>598232</v>
      </c>
    </row>
    <row r="49" spans="1:9" ht="13.5" customHeight="1">
      <c r="A49" s="140"/>
      <c r="B49" s="31"/>
      <c r="C49" s="31"/>
      <c r="D49" s="31"/>
      <c r="E49" s="31"/>
      <c r="F49" s="471"/>
      <c r="G49" s="736"/>
      <c r="H49" s="736"/>
      <c r="I49" s="31"/>
    </row>
    <row r="50" spans="1:9" ht="14.25" customHeight="1" thickBot="1">
      <c r="A50" s="468" t="s">
        <v>144</v>
      </c>
      <c r="B50" s="469"/>
      <c r="C50" s="469"/>
      <c r="D50" s="469"/>
      <c r="E50" s="469"/>
      <c r="F50" s="470"/>
      <c r="G50" s="737"/>
      <c r="H50" s="737"/>
      <c r="I50" s="469"/>
    </row>
    <row r="51" spans="1:8" ht="12" customHeight="1" thickTop="1">
      <c r="A51" s="466"/>
      <c r="B51" s="11" t="s">
        <v>111</v>
      </c>
      <c r="C51" s="12"/>
      <c r="D51" s="19"/>
      <c r="E51" s="364" t="s">
        <v>111</v>
      </c>
      <c r="F51" s="467"/>
      <c r="G51" s="738"/>
      <c r="H51" s="738"/>
    </row>
    <row r="52" spans="1:8" ht="12" customHeight="1">
      <c r="A52" s="464" t="s">
        <v>112</v>
      </c>
      <c r="B52" s="20" t="s">
        <v>113</v>
      </c>
      <c r="C52" s="20" t="s">
        <v>114</v>
      </c>
      <c r="D52" s="19" t="s">
        <v>112</v>
      </c>
      <c r="E52" s="24" t="s">
        <v>113</v>
      </c>
      <c r="F52" s="26" t="s">
        <v>114</v>
      </c>
      <c r="G52" s="739"/>
      <c r="H52" s="739"/>
    </row>
    <row r="53" spans="1:8" ht="12" customHeight="1">
      <c r="A53" s="465"/>
      <c r="B53" s="21" t="s">
        <v>117</v>
      </c>
      <c r="C53" s="21" t="s">
        <v>118</v>
      </c>
      <c r="D53" s="22"/>
      <c r="E53" s="21" t="s">
        <v>117</v>
      </c>
      <c r="F53" s="27" t="s">
        <v>118</v>
      </c>
      <c r="G53" s="740"/>
      <c r="H53" s="740"/>
    </row>
    <row r="54" spans="1:8" ht="14.25" customHeight="1">
      <c r="A54" s="147" t="s">
        <v>145</v>
      </c>
      <c r="B54" s="222">
        <v>359</v>
      </c>
      <c r="C54" s="771">
        <v>635</v>
      </c>
      <c r="D54" s="170" t="s">
        <v>146</v>
      </c>
      <c r="E54" s="222"/>
      <c r="F54" s="224"/>
      <c r="G54" s="405"/>
      <c r="H54" s="405"/>
    </row>
    <row r="55" spans="1:9" ht="24" customHeight="1">
      <c r="A55" s="147" t="s">
        <v>147</v>
      </c>
      <c r="B55" s="222">
        <v>45</v>
      </c>
      <c r="C55" s="771">
        <v>58</v>
      </c>
      <c r="D55" s="171" t="s">
        <v>148</v>
      </c>
      <c r="E55" s="222">
        <v>2384</v>
      </c>
      <c r="F55" s="768">
        <v>2384.05</v>
      </c>
      <c r="G55" s="741"/>
      <c r="H55" s="741"/>
      <c r="I55" s="716"/>
    </row>
    <row r="56" spans="1:9" ht="24.75" customHeight="1">
      <c r="A56" s="147" t="s">
        <v>149</v>
      </c>
      <c r="B56" s="222">
        <v>35986</v>
      </c>
      <c r="C56" s="772">
        <v>36327</v>
      </c>
      <c r="D56" s="171" t="s">
        <v>150</v>
      </c>
      <c r="E56" s="222">
        <v>561</v>
      </c>
      <c r="F56" s="768">
        <v>573.05</v>
      </c>
      <c r="G56" s="741"/>
      <c r="H56" s="741"/>
      <c r="I56" s="716"/>
    </row>
    <row r="57" spans="1:8" ht="24" customHeight="1">
      <c r="A57" s="140" t="s">
        <v>151</v>
      </c>
      <c r="B57" s="225">
        <v>6620</v>
      </c>
      <c r="C57" s="773">
        <v>6492</v>
      </c>
      <c r="D57" s="172" t="s">
        <v>152</v>
      </c>
      <c r="E57" s="593">
        <f>SUM(E54:E56)</f>
        <v>2945</v>
      </c>
      <c r="F57" s="593">
        <f>SUM(F54:F56)</f>
        <v>2957.1000000000004</v>
      </c>
      <c r="G57" s="742"/>
      <c r="H57" s="742"/>
    </row>
    <row r="58" spans="1:8" ht="1.5" customHeight="1" thickBot="1">
      <c r="A58" s="7"/>
      <c r="B58" s="8">
        <v>6137</v>
      </c>
      <c r="C58" s="8"/>
      <c r="D58" s="8"/>
      <c r="E58" s="8"/>
      <c r="F58" s="9"/>
      <c r="G58" s="37"/>
      <c r="H58" s="37"/>
    </row>
    <row r="59" spans="1:8" ht="12.75">
      <c r="A59" s="1" t="s">
        <v>134</v>
      </c>
      <c r="F59" s="602" t="s">
        <v>97</v>
      </c>
      <c r="G59" s="602"/>
      <c r="H59" s="602"/>
    </row>
    <row r="60" ht="12.75"/>
    <row r="61" spans="1:2" ht="12.75">
      <c r="A61" s="1" t="s">
        <v>399</v>
      </c>
      <c r="B61" s="750">
        <v>1788112</v>
      </c>
    </row>
    <row r="62" spans="1:2" ht="12.75">
      <c r="A62" s="1" t="s">
        <v>400</v>
      </c>
      <c r="B62" s="751">
        <v>2464782</v>
      </c>
    </row>
    <row r="63" spans="1:2" ht="12.75">
      <c r="A63" s="1" t="s">
        <v>367</v>
      </c>
      <c r="B63" s="717">
        <v>1788112</v>
      </c>
    </row>
    <row r="64" spans="1:2" ht="12.75">
      <c r="A64" s="1" t="s">
        <v>368</v>
      </c>
      <c r="B64" s="717">
        <v>2464782</v>
      </c>
    </row>
    <row r="65" spans="1:2" ht="12.75">
      <c r="A65" s="1" t="s">
        <v>369</v>
      </c>
      <c r="B65" s="751">
        <v>642495376</v>
      </c>
    </row>
    <row r="66" spans="1:2" ht="12.75">
      <c r="A66" s="1" t="s">
        <v>370</v>
      </c>
      <c r="B66" s="751">
        <v>670884097</v>
      </c>
    </row>
    <row r="67" spans="1:2" ht="12.75">
      <c r="A67" s="1" t="s">
        <v>365</v>
      </c>
      <c r="B67" s="726">
        <f>+Ratios!E43</f>
        <v>0.048637149547736645</v>
      </c>
    </row>
    <row r="68" spans="1:2" ht="12.75">
      <c r="A68" s="1" t="s">
        <v>395</v>
      </c>
      <c r="B68" s="726">
        <v>0.05</v>
      </c>
    </row>
    <row r="69" spans="1:2" ht="12.75">
      <c r="A69" s="1" t="s">
        <v>398</v>
      </c>
      <c r="B69" s="727">
        <f>+D21/(1-B67)*(1-B68)-D21</f>
        <v>-95681.62459527701</v>
      </c>
    </row>
    <row r="70" spans="1:2" ht="12.75">
      <c r="A70" s="1" t="s">
        <v>404</v>
      </c>
      <c r="B70" s="1">
        <f>MONTH(C6)</f>
        <v>12</v>
      </c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84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5"/>
  <sheetViews>
    <sheetView zoomScale="130" zoomScaleNormal="130" zoomScalePageLayoutView="0" workbookViewId="0" topLeftCell="A1">
      <pane ySplit="2" topLeftCell="A18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25.8515625" style="1" bestFit="1" customWidth="1"/>
    <col min="2" max="3" width="13.8515625" style="1" bestFit="1" customWidth="1"/>
    <col min="4" max="4" width="12.7109375" style="1" bestFit="1" customWidth="1"/>
    <col min="5" max="5" width="8.00390625" style="1" bestFit="1" customWidth="1"/>
    <col min="6" max="6" width="12.8515625" style="1" bestFit="1" customWidth="1"/>
    <col min="7" max="7" width="13.57421875" style="1" bestFit="1" customWidth="1"/>
    <col min="8" max="16384" width="9.140625" style="1" customWidth="1"/>
  </cols>
  <sheetData>
    <row r="1" ht="12.75"/>
    <row r="2" spans="1:8" s="764" customFormat="1" ht="12.75">
      <c r="A2" s="755" t="s">
        <v>416</v>
      </c>
      <c r="B2" s="755">
        <v>2015</v>
      </c>
      <c r="C2" s="755">
        <v>2016</v>
      </c>
      <c r="D2" s="755" t="s">
        <v>408</v>
      </c>
      <c r="E2" s="755" t="s">
        <v>409</v>
      </c>
      <c r="F2" s="764" t="s">
        <v>418</v>
      </c>
      <c r="G2" s="764" t="s">
        <v>408</v>
      </c>
      <c r="H2" s="764" t="s">
        <v>409</v>
      </c>
    </row>
    <row r="3" spans="1:4" ht="12.75">
      <c r="A3" s="1" t="s">
        <v>410</v>
      </c>
      <c r="B3" s="752">
        <f>'Page 1'!B61</f>
        <v>1788112</v>
      </c>
      <c r="D3" s="753"/>
    </row>
    <row r="4" spans="1:4" ht="12.75">
      <c r="A4" s="1" t="s">
        <v>411</v>
      </c>
      <c r="B4" s="752">
        <f>'Page 1'!B62</f>
        <v>2464782</v>
      </c>
      <c r="D4" s="753"/>
    </row>
    <row r="5" spans="1:8" ht="12.75">
      <c r="A5" s="1" t="s">
        <v>412</v>
      </c>
      <c r="B5" s="752">
        <f>'Page 1'!B63</f>
        <v>1788112</v>
      </c>
      <c r="C5" s="753">
        <f>'Page 1'!D48</f>
        <v>904742</v>
      </c>
      <c r="D5" s="753">
        <f>C5-B5</f>
        <v>-883370</v>
      </c>
      <c r="E5" s="754">
        <f>D5/B5</f>
        <v>-0.49402386427695805</v>
      </c>
      <c r="F5" s="753">
        <f>'Page 1'!E48</f>
        <v>598232</v>
      </c>
      <c r="G5" s="753">
        <f>C5-F5</f>
        <v>306510</v>
      </c>
      <c r="H5" s="754">
        <f>G5/F5</f>
        <v>0.5123597534067051</v>
      </c>
    </row>
    <row r="6" spans="1:6" ht="12.75">
      <c r="A6" s="1" t="s">
        <v>413</v>
      </c>
      <c r="B6" s="752">
        <f>'Page 1'!B64</f>
        <v>2464782</v>
      </c>
      <c r="C6" s="753">
        <f>'Page 1'!D35</f>
        <v>2335535.22</v>
      </c>
      <c r="D6" s="753">
        <f aca="true" t="shared" si="0" ref="D6:D11">C6-B6</f>
        <v>-129246.7799999998</v>
      </c>
      <c r="E6" s="754">
        <f>D6/B6</f>
        <v>-0.05243740825760647</v>
      </c>
      <c r="F6" s="753">
        <f>'Page 1'!E35</f>
        <v>2355383</v>
      </c>
    </row>
    <row r="7" spans="1:5" ht="12.75">
      <c r="A7" s="1" t="s">
        <v>414</v>
      </c>
      <c r="B7" s="752">
        <f>'Page 1'!B65</f>
        <v>642495376</v>
      </c>
      <c r="C7" s="753">
        <f>'Page 6'!I36</f>
        <v>635936623.2</v>
      </c>
      <c r="D7" s="753">
        <f t="shared" si="0"/>
        <v>-6558752.799999952</v>
      </c>
      <c r="E7" s="754">
        <f>D7/B7</f>
        <v>-0.010208249031818639</v>
      </c>
    </row>
    <row r="8" spans="1:5" ht="12.75">
      <c r="A8" s="1" t="s">
        <v>415</v>
      </c>
      <c r="B8" s="752">
        <f>'Page 1'!B66</f>
        <v>670884097</v>
      </c>
      <c r="C8" s="753">
        <f>'Page 6'!I41</f>
        <v>668448030</v>
      </c>
      <c r="D8" s="753">
        <f t="shared" si="0"/>
        <v>-2436067</v>
      </c>
      <c r="E8" s="754">
        <f>D8/B8</f>
        <v>-0.0036311294467902704</v>
      </c>
    </row>
    <row r="9" spans="1:5" ht="12.75">
      <c r="A9" s="1" t="s">
        <v>365</v>
      </c>
      <c r="B9" s="765">
        <v>0.0423</v>
      </c>
      <c r="C9" s="754">
        <f>'Page 1'!B67</f>
        <v>0.048637149547736645</v>
      </c>
      <c r="D9" s="754">
        <f>C9-B9</f>
        <v>0.006337149547736648</v>
      </c>
      <c r="E9" s="754">
        <f>D9/B9</f>
        <v>0.1498144101119775</v>
      </c>
    </row>
    <row r="10" spans="1:4" ht="12.75">
      <c r="A10" s="1" t="s">
        <v>395</v>
      </c>
      <c r="C10" s="754">
        <f>'Page 1'!B68</f>
        <v>0.05</v>
      </c>
      <c r="D10" s="754"/>
    </row>
    <row r="11" spans="1:4" ht="12.75">
      <c r="A11" s="1" t="s">
        <v>398</v>
      </c>
      <c r="B11" s="752">
        <v>-494700</v>
      </c>
      <c r="C11" s="752">
        <f>'Page 1'!B69</f>
        <v>-95681.62459527701</v>
      </c>
      <c r="D11" s="753">
        <f t="shared" si="0"/>
        <v>399018.375404723</v>
      </c>
    </row>
    <row r="12" ht="12.75">
      <c r="A12" s="748" t="s">
        <v>417</v>
      </c>
    </row>
    <row r="13" spans="1:8" ht="12.75">
      <c r="A13" s="756" t="s">
        <v>412</v>
      </c>
      <c r="B13" s="763">
        <f>B5</f>
        <v>1788112</v>
      </c>
      <c r="C13" s="763">
        <f>C5</f>
        <v>904742</v>
      </c>
      <c r="D13" s="763">
        <f>C13-B13</f>
        <v>-883370</v>
      </c>
      <c r="E13" s="759">
        <f>D13/B13</f>
        <v>-0.49402386427695805</v>
      </c>
      <c r="F13" s="763">
        <f>F5</f>
        <v>598232</v>
      </c>
      <c r="G13" s="763">
        <f>C13-F13</f>
        <v>306510</v>
      </c>
      <c r="H13" s="759">
        <f>G13/F13</f>
        <v>0.5123597534067051</v>
      </c>
    </row>
    <row r="14" spans="1:8" ht="12.75">
      <c r="A14" s="756" t="s">
        <v>365</v>
      </c>
      <c r="B14" s="760">
        <f>B9</f>
        <v>0.0423</v>
      </c>
      <c r="C14" s="760">
        <f>C9</f>
        <v>0.048637149547736645</v>
      </c>
      <c r="D14" s="758">
        <f aca="true" t="shared" si="1" ref="D14:D29">C14-B14</f>
        <v>0.006337149547736648</v>
      </c>
      <c r="E14" s="759">
        <f aca="true" t="shared" si="2" ref="E14:E29">D14/B14</f>
        <v>0.1498144101119775</v>
      </c>
      <c r="F14" s="756"/>
      <c r="G14" s="758"/>
      <c r="H14" s="759"/>
    </row>
    <row r="15" spans="1:8" ht="12.75">
      <c r="A15" s="756" t="s">
        <v>419</v>
      </c>
      <c r="B15" s="766">
        <v>1.73</v>
      </c>
      <c r="C15" s="761">
        <f>Ratios!E16</f>
        <v>1.39</v>
      </c>
      <c r="D15" s="762">
        <f t="shared" si="1"/>
        <v>-0.3400000000000001</v>
      </c>
      <c r="E15" s="759">
        <f t="shared" si="2"/>
        <v>-0.1965317919075145</v>
      </c>
      <c r="F15" s="756"/>
      <c r="G15" s="758"/>
      <c r="H15" s="759"/>
    </row>
    <row r="16" spans="1:8" ht="12.75">
      <c r="A16" s="756" t="s">
        <v>420</v>
      </c>
      <c r="B16" s="766">
        <v>1.73</v>
      </c>
      <c r="C16" s="761">
        <f>Ratios!E17</f>
        <v>1.387381013248004</v>
      </c>
      <c r="D16" s="762">
        <f t="shared" si="1"/>
        <v>-0.342618986751996</v>
      </c>
      <c r="E16" s="759">
        <f t="shared" si="2"/>
        <v>-0.1980456570820786</v>
      </c>
      <c r="F16" s="756"/>
      <c r="G16" s="758"/>
      <c r="H16" s="759"/>
    </row>
    <row r="17" spans="1:8" ht="12.75">
      <c r="A17" s="756" t="s">
        <v>421</v>
      </c>
      <c r="B17" s="767">
        <v>60347916</v>
      </c>
      <c r="C17" s="763">
        <f>'Page 1'!D21</f>
        <v>66792319.7</v>
      </c>
      <c r="D17" s="763">
        <f t="shared" si="1"/>
        <v>6444403.700000003</v>
      </c>
      <c r="E17" s="759">
        <f t="shared" si="2"/>
        <v>0.10678751027624554</v>
      </c>
      <c r="F17" s="763">
        <f>'Page 1'!E21</f>
        <v>74936294</v>
      </c>
      <c r="G17" s="763">
        <f>C17-F17</f>
        <v>-8143974.299999997</v>
      </c>
      <c r="H17" s="759">
        <f aca="true" t="shared" si="3" ref="H17:H29">G17/F17</f>
        <v>-0.10867863708338708</v>
      </c>
    </row>
    <row r="18" spans="1:8" ht="12.75">
      <c r="A18" s="756" t="s">
        <v>422</v>
      </c>
      <c r="B18" s="757">
        <f>B7</f>
        <v>642495376</v>
      </c>
      <c r="C18" s="758">
        <f>C7</f>
        <v>635936623.2</v>
      </c>
      <c r="D18" s="758">
        <f t="shared" si="1"/>
        <v>-6558752.799999952</v>
      </c>
      <c r="E18" s="759">
        <f t="shared" si="2"/>
        <v>-0.010208249031818639</v>
      </c>
      <c r="F18" s="756"/>
      <c r="G18" s="758">
        <f aca="true" t="shared" si="4" ref="G18:G29">C18-F18</f>
        <v>635936623.2</v>
      </c>
      <c r="H18" s="759"/>
    </row>
    <row r="19" spans="1:8" ht="12.75">
      <c r="A19" s="756" t="s">
        <v>423</v>
      </c>
      <c r="B19" s="767">
        <v>42857018</v>
      </c>
      <c r="C19" s="763">
        <f>'Page 1'!D23</f>
        <v>48455265.77</v>
      </c>
      <c r="D19" s="763">
        <f t="shared" si="1"/>
        <v>5598247.770000003</v>
      </c>
      <c r="E19" s="759">
        <f t="shared" si="2"/>
        <v>0.13062616185755163</v>
      </c>
      <c r="F19" s="763">
        <f>'Page 1'!E23</f>
        <v>56852627</v>
      </c>
      <c r="G19" s="763">
        <f t="shared" si="4"/>
        <v>-8397361.229999997</v>
      </c>
      <c r="H19" s="759">
        <f t="shared" si="3"/>
        <v>-0.14770401427536492</v>
      </c>
    </row>
    <row r="20" spans="1:8" ht="12.75">
      <c r="A20" s="756" t="s">
        <v>442</v>
      </c>
      <c r="B20" s="763">
        <f>B17-B19</f>
        <v>17490898</v>
      </c>
      <c r="C20" s="763">
        <f>C17-C19</f>
        <v>18337053.93</v>
      </c>
      <c r="D20" s="763">
        <f t="shared" si="1"/>
        <v>846155.9299999997</v>
      </c>
      <c r="E20" s="759">
        <f t="shared" si="2"/>
        <v>0.04837692896042271</v>
      </c>
      <c r="F20" s="763">
        <f>F17-F19</f>
        <v>18083667</v>
      </c>
      <c r="G20" s="763">
        <f>C20-F20</f>
        <v>253386.9299999997</v>
      </c>
      <c r="H20" s="759">
        <f t="shared" si="3"/>
        <v>0.01401192191827021</v>
      </c>
    </row>
    <row r="21" spans="1:8" ht="12.75">
      <c r="A21" s="756" t="s">
        <v>425</v>
      </c>
      <c r="B21" s="763">
        <f>'Page 1'!C25+'Page 1'!C26</f>
        <v>5989518</v>
      </c>
      <c r="C21" s="763">
        <f>'Page 1'!D25+'Page 1'!D26</f>
        <v>6067335.26</v>
      </c>
      <c r="D21" s="763">
        <f t="shared" si="1"/>
        <v>77817.25999999978</v>
      </c>
      <c r="E21" s="759">
        <f t="shared" si="2"/>
        <v>0.012992240777972414</v>
      </c>
      <c r="F21" s="763">
        <f>'Page 1'!E25+'Page 1'!E26</f>
        <v>6070132</v>
      </c>
      <c r="G21" s="763">
        <f t="shared" si="4"/>
        <v>-2796.7400000002235</v>
      </c>
      <c r="H21" s="759">
        <f t="shared" si="3"/>
        <v>-0.00046073792135001735</v>
      </c>
    </row>
    <row r="22" spans="1:8" ht="12.75">
      <c r="A22" s="756" t="s">
        <v>424</v>
      </c>
      <c r="B22" s="763">
        <f>'Page 1'!C27</f>
        <v>1296183</v>
      </c>
      <c r="C22" s="763">
        <f>'Page 1'!D27</f>
        <v>1363852.61</v>
      </c>
      <c r="D22" s="763">
        <f t="shared" si="1"/>
        <v>67669.6100000001</v>
      </c>
      <c r="E22" s="759">
        <f t="shared" si="2"/>
        <v>0.052206833448672066</v>
      </c>
      <c r="F22" s="763">
        <f>'Page 1'!E27</f>
        <v>1315223</v>
      </c>
      <c r="G22" s="763">
        <f t="shared" si="4"/>
        <v>48629.6100000001</v>
      </c>
      <c r="H22" s="759">
        <f t="shared" si="3"/>
        <v>0.0369744218280855</v>
      </c>
    </row>
    <row r="23" spans="1:8" ht="12.75">
      <c r="A23" s="758" t="s">
        <v>426</v>
      </c>
      <c r="B23" s="763">
        <f>'Page 1'!C28</f>
        <v>71151</v>
      </c>
      <c r="C23" s="763">
        <f>'Page 1'!D28</f>
        <v>78541.58</v>
      </c>
      <c r="D23" s="763">
        <f t="shared" si="1"/>
        <v>7390.580000000002</v>
      </c>
      <c r="E23" s="759">
        <f t="shared" si="2"/>
        <v>0.10387176568143809</v>
      </c>
      <c r="F23" s="763">
        <f>'Page 1'!E28</f>
        <v>73212</v>
      </c>
      <c r="G23" s="763">
        <f t="shared" si="4"/>
        <v>5329.580000000002</v>
      </c>
      <c r="H23" s="759">
        <f t="shared" si="3"/>
        <v>0.0727965360869803</v>
      </c>
    </row>
    <row r="24" spans="1:8" ht="12.75">
      <c r="A24" s="756" t="s">
        <v>427</v>
      </c>
      <c r="B24" s="763">
        <f>'Page 1'!C30</f>
        <v>2307496</v>
      </c>
      <c r="C24" s="763">
        <f>'Page 1'!D30</f>
        <v>2492455.03</v>
      </c>
      <c r="D24" s="763">
        <f t="shared" si="1"/>
        <v>184959.0299999998</v>
      </c>
      <c r="E24" s="759">
        <f t="shared" si="2"/>
        <v>0.08015573158089973</v>
      </c>
      <c r="F24" s="763">
        <f>'Page 1'!E30</f>
        <v>2467055</v>
      </c>
      <c r="G24" s="763">
        <f t="shared" si="4"/>
        <v>25400.029999999795</v>
      </c>
      <c r="H24" s="759">
        <f t="shared" si="3"/>
        <v>0.010295688584162004</v>
      </c>
    </row>
    <row r="25" spans="1:8" ht="12.75">
      <c r="A25" s="756" t="s">
        <v>428</v>
      </c>
      <c r="B25" s="763">
        <f>SUM(B21:B24)</f>
        <v>9664348</v>
      </c>
      <c r="C25" s="763">
        <f>SUM(C21:C24)</f>
        <v>10002184.48</v>
      </c>
      <c r="D25" s="763">
        <f t="shared" si="1"/>
        <v>337836.48000000045</v>
      </c>
      <c r="E25" s="759">
        <f t="shared" si="2"/>
        <v>0.034956986234353365</v>
      </c>
      <c r="F25" s="763">
        <f>SUM(F21:F24)</f>
        <v>9925622</v>
      </c>
      <c r="G25" s="763">
        <f t="shared" si="4"/>
        <v>76562.48000000045</v>
      </c>
      <c r="H25" s="759">
        <f t="shared" si="3"/>
        <v>0.007713620365554969</v>
      </c>
    </row>
    <row r="26" spans="1:8" ht="12.75">
      <c r="A26" s="756" t="s">
        <v>429</v>
      </c>
      <c r="B26" s="763">
        <f>'Page 1'!C32</f>
        <v>5428626</v>
      </c>
      <c r="C26" s="763">
        <f>'Page 1'!D32</f>
        <v>5578335.39</v>
      </c>
      <c r="D26" s="763">
        <f t="shared" si="1"/>
        <v>149709.38999999966</v>
      </c>
      <c r="E26" s="759">
        <f t="shared" si="2"/>
        <v>0.027577768297171266</v>
      </c>
      <c r="F26" s="763">
        <f>'Page 1'!E32</f>
        <v>5736928</v>
      </c>
      <c r="G26" s="763">
        <f t="shared" si="4"/>
        <v>-158592.61000000034</v>
      </c>
      <c r="H26" s="759">
        <f t="shared" si="3"/>
        <v>-0.02764416949280178</v>
      </c>
    </row>
    <row r="27" spans="1:8" ht="12.75">
      <c r="A27" s="756" t="s">
        <v>413</v>
      </c>
      <c r="B27" s="763">
        <f>B6</f>
        <v>2464782</v>
      </c>
      <c r="C27" s="763">
        <f>C6</f>
        <v>2335535.22</v>
      </c>
      <c r="D27" s="763">
        <f t="shared" si="1"/>
        <v>-129246.7799999998</v>
      </c>
      <c r="E27" s="759">
        <f t="shared" si="2"/>
        <v>-0.05243740825760647</v>
      </c>
      <c r="F27" s="763">
        <f>F6</f>
        <v>2355383</v>
      </c>
      <c r="G27" s="763">
        <f t="shared" si="4"/>
        <v>-19847.779999999795</v>
      </c>
      <c r="H27" s="759">
        <f t="shared" si="3"/>
        <v>-0.008426561625009519</v>
      </c>
    </row>
    <row r="28" spans="1:8" ht="12.75">
      <c r="A28" s="756" t="s">
        <v>430</v>
      </c>
      <c r="B28" s="763">
        <f>'Page 1'!C37</f>
        <v>2548</v>
      </c>
      <c r="C28" s="763">
        <f>'Page 1'!D37</f>
        <v>7801.23</v>
      </c>
      <c r="D28" s="763">
        <f t="shared" si="1"/>
        <v>5253.23</v>
      </c>
      <c r="E28" s="759">
        <f t="shared" si="2"/>
        <v>2.0617072213500784</v>
      </c>
      <c r="F28" s="763">
        <f>'Page 1'!E37</f>
        <v>2400</v>
      </c>
      <c r="G28" s="763">
        <f t="shared" si="4"/>
        <v>5401.23</v>
      </c>
      <c r="H28" s="759">
        <f t="shared" si="3"/>
        <v>2.2505124999999997</v>
      </c>
    </row>
    <row r="29" spans="1:8" ht="12.75">
      <c r="A29" s="756" t="s">
        <v>431</v>
      </c>
      <c r="B29" s="763">
        <f>'Page 1'!C41</f>
        <v>346613</v>
      </c>
      <c r="C29" s="763">
        <f>'Page 1'!D41</f>
        <v>372841.02</v>
      </c>
      <c r="D29" s="763">
        <f t="shared" si="1"/>
        <v>26228.02000000002</v>
      </c>
      <c r="E29" s="759">
        <f t="shared" si="2"/>
        <v>0.07566946421513336</v>
      </c>
      <c r="F29" s="763">
        <f>'Page 1'!E41</f>
        <v>339350</v>
      </c>
      <c r="G29" s="763">
        <f t="shared" si="4"/>
        <v>33491.02000000002</v>
      </c>
      <c r="H29" s="759">
        <f t="shared" si="3"/>
        <v>0.09869167526152944</v>
      </c>
    </row>
    <row r="30" spans="1:8" ht="12.75">
      <c r="A30" s="756" t="s">
        <v>432</v>
      </c>
      <c r="B30" s="757">
        <f>'Page 1'!B54</f>
        <v>359</v>
      </c>
      <c r="C30" s="757">
        <f>'Page 1'!C54</f>
        <v>635</v>
      </c>
      <c r="D30" s="758">
        <f aca="true" t="shared" si="5" ref="D30:D35">C30-B30</f>
        <v>276</v>
      </c>
      <c r="E30" s="759">
        <f aca="true" t="shared" si="6" ref="E30:E35">D30/B30</f>
        <v>0.7688022284122563</v>
      </c>
      <c r="F30" s="758"/>
      <c r="G30" s="756"/>
      <c r="H30" s="756"/>
    </row>
    <row r="31" spans="1:8" ht="12.75">
      <c r="A31" s="756" t="s">
        <v>433</v>
      </c>
      <c r="B31" s="757">
        <f>'Page 1'!B55</f>
        <v>45</v>
      </c>
      <c r="C31" s="757">
        <f>'Page 1'!C55</f>
        <v>58</v>
      </c>
      <c r="D31" s="758">
        <f t="shared" si="5"/>
        <v>13</v>
      </c>
      <c r="E31" s="759">
        <f t="shared" si="6"/>
        <v>0.28888888888888886</v>
      </c>
      <c r="F31" s="756"/>
      <c r="G31" s="756"/>
      <c r="H31" s="756"/>
    </row>
    <row r="32" spans="1:8" ht="12.75">
      <c r="A32" s="756" t="s">
        <v>434</v>
      </c>
      <c r="B32" s="767">
        <v>152848225</v>
      </c>
      <c r="C32" s="763">
        <f>'Page 2'!B8</f>
        <v>156837085.51000002</v>
      </c>
      <c r="D32" s="763">
        <f t="shared" si="5"/>
        <v>3988860.5100000203</v>
      </c>
      <c r="E32" s="759">
        <f t="shared" si="6"/>
        <v>0.026096871651600927</v>
      </c>
      <c r="F32" s="756"/>
      <c r="G32" s="756"/>
      <c r="H32" s="756"/>
    </row>
    <row r="33" spans="1:8" ht="12.75">
      <c r="A33" s="756" t="s">
        <v>435</v>
      </c>
      <c r="B33" s="767">
        <f>1632761+15000+3000000</f>
        <v>4647761</v>
      </c>
      <c r="C33" s="763">
        <f>SUM('Page 2'!B20:B23)</f>
        <v>4159845.84</v>
      </c>
      <c r="D33" s="763">
        <f t="shared" si="5"/>
        <v>-487915.16000000015</v>
      </c>
      <c r="E33" s="759">
        <f t="shared" si="6"/>
        <v>-0.10497853912884078</v>
      </c>
      <c r="F33" s="756"/>
      <c r="G33" s="756"/>
      <c r="H33" s="756"/>
    </row>
    <row r="34" spans="1:8" ht="12.75">
      <c r="A34" s="756" t="s">
        <v>436</v>
      </c>
      <c r="B34" s="767">
        <v>54680799</v>
      </c>
      <c r="C34" s="763">
        <f>'Page 2'!D17</f>
        <v>51645711.400000006</v>
      </c>
      <c r="D34" s="763">
        <f t="shared" si="5"/>
        <v>-3035087.599999994</v>
      </c>
      <c r="E34" s="759">
        <f t="shared" si="6"/>
        <v>-0.055505545922984664</v>
      </c>
      <c r="F34" s="756"/>
      <c r="G34" s="756"/>
      <c r="H34" s="756"/>
    </row>
    <row r="35" spans="1:8" ht="12.75">
      <c r="A35" s="756" t="s">
        <v>437</v>
      </c>
      <c r="B35" s="766">
        <v>71</v>
      </c>
      <c r="C35" s="758">
        <f>'Page 3'!E35</f>
        <v>64</v>
      </c>
      <c r="D35" s="758">
        <f t="shared" si="5"/>
        <v>-7</v>
      </c>
      <c r="E35" s="759">
        <f t="shared" si="6"/>
        <v>-0.09859154929577464</v>
      </c>
      <c r="F35" s="756"/>
      <c r="G35" s="756"/>
      <c r="H35" s="756"/>
    </row>
    <row r="36" ht="12.75">
      <c r="A36" s="748" t="s">
        <v>417</v>
      </c>
    </row>
    <row r="37" spans="1:8" ht="12.75">
      <c r="A37" s="756" t="s">
        <v>438</v>
      </c>
      <c r="B37" s="763"/>
      <c r="C37" s="763">
        <f>'Page 1'!F48</f>
        <v>-603595.3999999983</v>
      </c>
      <c r="D37" s="763"/>
      <c r="E37" s="759"/>
      <c r="F37" s="763">
        <f>'Page 1'!H48</f>
        <v>200406</v>
      </c>
      <c r="G37" s="763">
        <f aca="true" t="shared" si="7" ref="G37:G45">C37-F37</f>
        <v>-804001.3999999983</v>
      </c>
      <c r="H37" s="759">
        <f>G37/F37</f>
        <v>-4.011862918275892</v>
      </c>
    </row>
    <row r="38" spans="1:8" ht="12.75">
      <c r="A38" s="756" t="s">
        <v>439</v>
      </c>
      <c r="B38" s="763"/>
      <c r="C38" s="763">
        <f>'Page 1'!F21</f>
        <v>6614282.990000002</v>
      </c>
      <c r="D38" s="763"/>
      <c r="E38" s="759"/>
      <c r="F38" s="763">
        <f>'Page 1'!H21</f>
        <v>7315528</v>
      </c>
      <c r="G38" s="763">
        <f t="shared" si="7"/>
        <v>-701245.0099999979</v>
      </c>
      <c r="H38" s="759">
        <f aca="true" t="shared" si="8" ref="H38:H45">G38/F38</f>
        <v>-0.0958570604883199</v>
      </c>
    </row>
    <row r="39" spans="1:8" ht="12.75">
      <c r="A39" s="756" t="s">
        <v>440</v>
      </c>
      <c r="B39" s="763"/>
      <c r="C39" s="763">
        <f>'Page 1'!F23</f>
        <v>5163488.330000006</v>
      </c>
      <c r="D39" s="763"/>
      <c r="E39" s="759"/>
      <c r="F39" s="763">
        <f>'Page 1'!H23</f>
        <v>5657324</v>
      </c>
      <c r="G39" s="763">
        <f t="shared" si="7"/>
        <v>-493835.66999999434</v>
      </c>
      <c r="H39" s="759">
        <f t="shared" si="8"/>
        <v>-0.08729138900299759</v>
      </c>
    </row>
    <row r="40" spans="1:8" ht="12.75">
      <c r="A40" s="756" t="s">
        <v>441</v>
      </c>
      <c r="B40" s="763"/>
      <c r="C40" s="763">
        <f>C38-C39</f>
        <v>1450794.6599999964</v>
      </c>
      <c r="D40" s="763"/>
      <c r="E40" s="759"/>
      <c r="F40" s="763">
        <f>F38-F39</f>
        <v>1658204</v>
      </c>
      <c r="G40" s="763">
        <f t="shared" si="7"/>
        <v>-207409.34000000358</v>
      </c>
      <c r="H40" s="759">
        <f t="shared" si="8"/>
        <v>-0.12508071383255834</v>
      </c>
    </row>
    <row r="41" spans="1:8" ht="12.75">
      <c r="A41" s="756" t="s">
        <v>425</v>
      </c>
      <c r="B41" s="763"/>
      <c r="C41" s="763">
        <f>'Page 1'!F25+'Page 1'!F26</f>
        <v>936268.3400000003</v>
      </c>
      <c r="D41" s="763"/>
      <c r="E41" s="759"/>
      <c r="F41" s="763">
        <f>'Page 1'!H25+'Page 1'!H26</f>
        <v>502055</v>
      </c>
      <c r="G41" s="763">
        <f t="shared" si="7"/>
        <v>434213.3400000003</v>
      </c>
      <c r="H41" s="759">
        <f t="shared" si="8"/>
        <v>0.8648720558504552</v>
      </c>
    </row>
    <row r="42" spans="1:8" ht="12.75">
      <c r="A42" s="756" t="s">
        <v>424</v>
      </c>
      <c r="B42" s="763"/>
      <c r="C42" s="763">
        <f>'Page 1'!F27</f>
        <v>161180.13000000012</v>
      </c>
      <c r="D42" s="763"/>
      <c r="E42" s="759"/>
      <c r="F42" s="763">
        <f>'Page 1'!H27</f>
        <v>108749</v>
      </c>
      <c r="G42" s="763">
        <f t="shared" si="7"/>
        <v>52431.13000000012</v>
      </c>
      <c r="H42" s="759">
        <f t="shared" si="8"/>
        <v>0.4821297667104996</v>
      </c>
    </row>
    <row r="43" spans="1:8" ht="12.75">
      <c r="A43" s="758" t="s">
        <v>426</v>
      </c>
      <c r="B43" s="763"/>
      <c r="C43" s="763">
        <f>'Page 1'!F28</f>
        <v>5566.800000000003</v>
      </c>
      <c r="D43" s="763"/>
      <c r="E43" s="759"/>
      <c r="F43" s="763">
        <f>'Page 1'!H28</f>
        <v>6097</v>
      </c>
      <c r="G43" s="763">
        <f t="shared" si="7"/>
        <v>-530.1999999999971</v>
      </c>
      <c r="H43" s="759">
        <f t="shared" si="8"/>
        <v>-0.08696080039363574</v>
      </c>
    </row>
    <row r="44" spans="1:8" ht="12.75">
      <c r="A44" s="756" t="s">
        <v>427</v>
      </c>
      <c r="B44" s="763"/>
      <c r="C44" s="763">
        <f>'Page 1'!F30</f>
        <v>254306.53999999957</v>
      </c>
      <c r="D44" s="763"/>
      <c r="E44" s="759"/>
      <c r="F44" s="763">
        <f>'Page 1'!H30</f>
        <v>204109</v>
      </c>
      <c r="G44" s="763">
        <f t="shared" si="7"/>
        <v>50197.53999999957</v>
      </c>
      <c r="H44" s="759">
        <f t="shared" si="8"/>
        <v>0.24593496612104107</v>
      </c>
    </row>
    <row r="45" spans="1:8" ht="12.75">
      <c r="A45" s="756" t="s">
        <v>428</v>
      </c>
      <c r="B45" s="763"/>
      <c r="C45" s="763">
        <f>SUM(C41:C44)</f>
        <v>1357321.81</v>
      </c>
      <c r="D45" s="763"/>
      <c r="E45" s="759"/>
      <c r="F45" s="763">
        <f>SUM(F41:F44)</f>
        <v>821010</v>
      </c>
      <c r="G45" s="763">
        <f t="shared" si="7"/>
        <v>536311.81</v>
      </c>
      <c r="H45" s="759">
        <f t="shared" si="8"/>
        <v>0.6532341993398376</v>
      </c>
    </row>
  </sheetData>
  <sheetProtection/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rgb="FF92D050"/>
    <pageSetUpPr fitToPage="1"/>
  </sheetPr>
  <dimension ref="A1:H63"/>
  <sheetViews>
    <sheetView zoomScale="80" zoomScaleNormal="80" zoomScalePageLayoutView="0" workbookViewId="0" topLeftCell="A45">
      <selection activeCell="F56" sqref="F56"/>
    </sheetView>
  </sheetViews>
  <sheetFormatPr defaultColWidth="9.140625" defaultRowHeight="12.75"/>
  <cols>
    <col min="1" max="1" width="41.28125" style="1" customWidth="1"/>
    <col min="2" max="2" width="15.421875" style="1" customWidth="1"/>
    <col min="3" max="3" width="43.57421875" style="1" customWidth="1"/>
    <col min="4" max="4" width="15.421875" style="1" customWidth="1"/>
    <col min="6" max="6" width="15.00390625" style="0" bestFit="1" customWidth="1"/>
    <col min="7" max="8" width="14.00390625" style="0" bestFit="1" customWidth="1"/>
  </cols>
  <sheetData>
    <row r="1" spans="1:4" ht="12">
      <c r="A1" s="128"/>
      <c r="B1" s="129"/>
      <c r="C1" s="130" t="s">
        <v>102</v>
      </c>
      <c r="D1" s="131"/>
    </row>
    <row r="2" spans="1:4" ht="12">
      <c r="A2" s="132"/>
      <c r="B2" s="133"/>
      <c r="C2" s="218" t="str">
        <f>'Page 1'!C2</f>
        <v>  Kentucky 20 McCracken</v>
      </c>
      <c r="D2" s="134"/>
    </row>
    <row r="3" spans="1:4" ht="20.25" customHeight="1">
      <c r="A3" s="135" t="s">
        <v>103</v>
      </c>
      <c r="B3" s="136"/>
      <c r="C3" s="137" t="s">
        <v>364</v>
      </c>
      <c r="D3" s="610">
        <f>'Page 1'!C6</f>
        <v>42735</v>
      </c>
    </row>
    <row r="4" spans="1:4" ht="24.75" customHeight="1">
      <c r="A4" s="212" t="s">
        <v>155</v>
      </c>
      <c r="B4" s="144"/>
      <c r="C4" s="144"/>
      <c r="D4" s="145"/>
    </row>
    <row r="5" spans="1:4" ht="18.75" customHeight="1">
      <c r="A5" s="138" t="s">
        <v>156</v>
      </c>
      <c r="B5" s="213"/>
      <c r="C5" s="214" t="s">
        <v>157</v>
      </c>
      <c r="D5" s="217"/>
    </row>
    <row r="6" spans="1:4" ht="13.5" customHeight="1">
      <c r="A6" s="139" t="s">
        <v>158</v>
      </c>
      <c r="B6" s="250">
        <v>155146423.61</v>
      </c>
      <c r="C6" s="215" t="s">
        <v>48</v>
      </c>
      <c r="D6" s="252">
        <v>129055</v>
      </c>
    </row>
    <row r="7" spans="1:4" ht="13.5" customHeight="1">
      <c r="A7" s="139" t="s">
        <v>159</v>
      </c>
      <c r="B7" s="250">
        <v>1690661.9</v>
      </c>
      <c r="C7" s="215" t="s">
        <v>49</v>
      </c>
      <c r="D7" s="252">
        <v>46374697.84</v>
      </c>
    </row>
    <row r="8" spans="1:4" ht="13.5" customHeight="1">
      <c r="A8" s="138" t="s">
        <v>160</v>
      </c>
      <c r="B8" s="280">
        <f>+B6+B7</f>
        <v>156837085.51000002</v>
      </c>
      <c r="C8" s="215" t="s">
        <v>50</v>
      </c>
      <c r="D8" s="252"/>
    </row>
    <row r="9" spans="1:6" ht="13.5" customHeight="1">
      <c r="A9" s="139" t="s">
        <v>161</v>
      </c>
      <c r="B9" s="250">
        <v>62471931.78</v>
      </c>
      <c r="C9" s="215" t="s">
        <v>51</v>
      </c>
      <c r="D9" s="252">
        <v>230345.18</v>
      </c>
      <c r="F9" s="774"/>
    </row>
    <row r="10" spans="1:6" ht="13.5" customHeight="1">
      <c r="A10" s="138" t="s">
        <v>162</v>
      </c>
      <c r="B10" s="280">
        <f>ROUND((B8-B9),0)</f>
        <v>94365154</v>
      </c>
      <c r="C10" s="215" t="s">
        <v>52</v>
      </c>
      <c r="D10" s="252">
        <v>674396.91</v>
      </c>
      <c r="F10" s="774"/>
    </row>
    <row r="11" spans="1:6" ht="13.5" customHeight="1">
      <c r="A11" s="139" t="s">
        <v>163</v>
      </c>
      <c r="B11" s="250"/>
      <c r="C11" s="215" t="s">
        <v>53</v>
      </c>
      <c r="D11" s="252">
        <v>-160641.92</v>
      </c>
      <c r="F11" s="774"/>
    </row>
    <row r="12" spans="1:6" ht="13.5" customHeight="1">
      <c r="A12" s="139" t="s">
        <v>29</v>
      </c>
      <c r="B12" s="250"/>
      <c r="C12" s="214" t="s">
        <v>63</v>
      </c>
      <c r="D12" s="281">
        <f>ROUND(SUM(D6:D11),0)</f>
        <v>47247853</v>
      </c>
      <c r="F12" s="774"/>
    </row>
    <row r="13" spans="1:8" ht="13.5" customHeight="1">
      <c r="A13" s="139" t="s">
        <v>31</v>
      </c>
      <c r="B13" s="250">
        <v>1626501</v>
      </c>
      <c r="C13" s="215" t="s">
        <v>354</v>
      </c>
      <c r="D13" s="252">
        <v>41622480.400000006</v>
      </c>
      <c r="F13" s="774"/>
      <c r="H13" s="774"/>
    </row>
    <row r="14" spans="1:8" ht="13.5" customHeight="1">
      <c r="A14" s="139" t="s">
        <v>32</v>
      </c>
      <c r="B14" s="250"/>
      <c r="C14" s="215" t="s">
        <v>164</v>
      </c>
      <c r="D14" s="252">
        <v>-6206450</v>
      </c>
      <c r="F14" s="774"/>
      <c r="H14" s="774"/>
    </row>
    <row r="15" spans="1:8" ht="13.5" customHeight="1">
      <c r="A15" s="718" t="s">
        <v>374</v>
      </c>
      <c r="B15" s="250">
        <v>1712947</v>
      </c>
      <c r="C15" s="215" t="s">
        <v>54</v>
      </c>
      <c r="D15" s="252">
        <v>16229681</v>
      </c>
      <c r="F15" s="774"/>
      <c r="H15" s="774"/>
    </row>
    <row r="16" spans="1:8" ht="13.5" customHeight="1">
      <c r="A16" s="139" t="s">
        <v>30</v>
      </c>
      <c r="B16" s="250"/>
      <c r="C16" s="215" t="s">
        <v>164</v>
      </c>
      <c r="D16" s="252"/>
      <c r="F16" s="774"/>
      <c r="H16" s="774"/>
    </row>
    <row r="17" spans="1:8" ht="13.5" customHeight="1">
      <c r="A17" s="139" t="s">
        <v>33</v>
      </c>
      <c r="B17" s="250"/>
      <c r="C17" s="214" t="s">
        <v>64</v>
      </c>
      <c r="D17" s="281">
        <f>SUM(D13:D16)</f>
        <v>51645711.400000006</v>
      </c>
      <c r="F17" s="774"/>
      <c r="H17" s="774"/>
    </row>
    <row r="18" spans="1:8" ht="13.5" customHeight="1">
      <c r="A18" s="139" t="s">
        <v>34</v>
      </c>
      <c r="B18" s="250"/>
      <c r="C18" s="215" t="s">
        <v>55</v>
      </c>
      <c r="D18" s="252"/>
      <c r="F18" s="774"/>
      <c r="H18" s="774"/>
    </row>
    <row r="19" spans="1:8" ht="13.5" customHeight="1">
      <c r="A19" s="138" t="s">
        <v>35</v>
      </c>
      <c r="B19" s="280">
        <f>ROUND(SUM(B11:B18),0)</f>
        <v>3339448</v>
      </c>
      <c r="C19" s="215" t="s">
        <v>56</v>
      </c>
      <c r="D19" s="252">
        <v>2407784</v>
      </c>
      <c r="F19" s="777"/>
      <c r="H19" s="774"/>
    </row>
    <row r="20" spans="1:4" ht="13.5" customHeight="1">
      <c r="A20" s="139" t="s">
        <v>36</v>
      </c>
      <c r="B20" s="250">
        <v>1659845.84</v>
      </c>
      <c r="C20" s="214" t="s">
        <v>65</v>
      </c>
      <c r="D20" s="594">
        <f>ROUND(SUM(D18+D19),0)</f>
        <v>2407784</v>
      </c>
    </row>
    <row r="21" spans="1:4" ht="13.5" customHeight="1">
      <c r="A21" s="139" t="s">
        <v>37</v>
      </c>
      <c r="B21" s="250"/>
      <c r="C21" s="215" t="s">
        <v>57</v>
      </c>
      <c r="D21" s="252"/>
    </row>
    <row r="22" spans="1:4" ht="13.5" customHeight="1">
      <c r="A22" s="139" t="s">
        <v>38</v>
      </c>
      <c r="B22" s="250"/>
      <c r="C22" s="215" t="s">
        <v>58</v>
      </c>
      <c r="D22" s="252">
        <v>6701945.4</v>
      </c>
    </row>
    <row r="23" spans="1:4" ht="13.5" customHeight="1">
      <c r="A23" s="139" t="s">
        <v>39</v>
      </c>
      <c r="B23" s="250">
        <v>2500000</v>
      </c>
      <c r="C23" s="215" t="s">
        <v>59</v>
      </c>
      <c r="D23" s="252">
        <v>2222973.64</v>
      </c>
    </row>
    <row r="24" spans="1:7" ht="13.5" customHeight="1">
      <c r="A24" s="139" t="s">
        <v>40</v>
      </c>
      <c r="B24" s="250"/>
      <c r="C24" s="215" t="s">
        <v>60</v>
      </c>
      <c r="D24" s="252">
        <v>2036033</v>
      </c>
      <c r="F24" s="776"/>
      <c r="G24" s="774"/>
    </row>
    <row r="25" spans="1:7" ht="13.5" customHeight="1">
      <c r="A25" s="139" t="s">
        <v>41</v>
      </c>
      <c r="B25" s="250">
        <v>4201076.48</v>
      </c>
      <c r="C25" s="214" t="s">
        <v>66</v>
      </c>
      <c r="D25" s="594">
        <f>SUM(D21:D24)</f>
        <v>10960952.040000001</v>
      </c>
      <c r="G25" s="774">
        <v>1409000</v>
      </c>
    </row>
    <row r="26" spans="1:7" ht="13.5" customHeight="1">
      <c r="A26" s="139" t="s">
        <v>42</v>
      </c>
      <c r="B26" s="250">
        <v>973590.5</v>
      </c>
      <c r="C26" s="215" t="s">
        <v>61</v>
      </c>
      <c r="D26" s="252">
        <v>894267</v>
      </c>
      <c r="G26" s="774">
        <v>973591</v>
      </c>
    </row>
    <row r="27" spans="1:7" ht="13.5" customHeight="1">
      <c r="A27" s="139" t="s">
        <v>43</v>
      </c>
      <c r="B27" s="250">
        <v>1897312.15</v>
      </c>
      <c r="C27" s="216" t="s">
        <v>62</v>
      </c>
      <c r="D27" s="594">
        <f>ROUND((D12+D17+D20+D25+D26),0)</f>
        <v>113156567</v>
      </c>
      <c r="G27" s="774">
        <v>1626000</v>
      </c>
    </row>
    <row r="28" spans="1:7" ht="13.5" customHeight="1">
      <c r="A28" s="139" t="s">
        <v>44</v>
      </c>
      <c r="B28" s="250">
        <v>304651.88</v>
      </c>
      <c r="C28" s="706" t="s">
        <v>355</v>
      </c>
      <c r="D28" s="687"/>
      <c r="G28" s="774">
        <f>SUM(G24:G27)</f>
        <v>4008591</v>
      </c>
    </row>
    <row r="29" spans="1:7" ht="13.5" customHeight="1">
      <c r="A29" s="139" t="s">
        <v>45</v>
      </c>
      <c r="B29" s="250">
        <v>3907149.62</v>
      </c>
      <c r="C29" s="215" t="s">
        <v>356</v>
      </c>
      <c r="D29" s="689">
        <v>10717819</v>
      </c>
      <c r="G29" s="790">
        <f>G28/B8</f>
        <v>0.025558948554577736</v>
      </c>
    </row>
    <row r="30" spans="1:4" ht="13.5" customHeight="1">
      <c r="A30" s="138"/>
      <c r="B30" s="280">
        <f>SUM(B20:B29)</f>
        <v>15443626.470000003</v>
      </c>
      <c r="C30" s="215" t="s">
        <v>357</v>
      </c>
      <c r="D30" s="689">
        <v>378284.99</v>
      </c>
    </row>
    <row r="31" spans="1:4" ht="13.5" customHeight="1">
      <c r="A31" s="139" t="s">
        <v>46</v>
      </c>
      <c r="B31" s="250">
        <v>8339</v>
      </c>
      <c r="C31" s="216" t="s">
        <v>358</v>
      </c>
      <c r="D31" s="690">
        <f>+D29+D30</f>
        <v>11096103.99</v>
      </c>
    </row>
    <row r="32" spans="1:4" ht="13.5" customHeight="1">
      <c r="A32" s="138" t="s">
        <v>47</v>
      </c>
      <c r="B32" s="280">
        <f>ROUND((B10+B19+B30+B31),0)</f>
        <v>113156567</v>
      </c>
      <c r="C32" s="688"/>
      <c r="D32" s="687"/>
    </row>
    <row r="33" spans="1:4" ht="13.5" customHeight="1">
      <c r="A33" s="140"/>
      <c r="B33" s="251"/>
      <c r="C33" s="141"/>
      <c r="D33" s="232"/>
    </row>
    <row r="34" spans="1:4" ht="13.5" customHeight="1">
      <c r="A34" s="143" t="s">
        <v>165</v>
      </c>
      <c r="B34" s="704"/>
      <c r="C34" s="144"/>
      <c r="D34" s="145"/>
    </row>
    <row r="35" spans="1:4" ht="13.5" customHeight="1">
      <c r="A35" s="146"/>
      <c r="B35" s="141"/>
      <c r="C35" s="473"/>
      <c r="D35" s="607"/>
    </row>
    <row r="36" spans="1:4" ht="13.5" customHeight="1">
      <c r="A36" s="691" t="s">
        <v>359</v>
      </c>
      <c r="B36" s="170"/>
      <c r="C36" s="170"/>
      <c r="D36" s="608"/>
    </row>
    <row r="37" spans="1:4" ht="13.5" customHeight="1">
      <c r="A37" s="695" t="s">
        <v>387</v>
      </c>
      <c r="B37" s="694"/>
      <c r="C37" s="696"/>
      <c r="D37" s="705"/>
    </row>
    <row r="38" spans="1:4" ht="13.5" customHeight="1">
      <c r="A38" s="147" t="s">
        <v>360</v>
      </c>
      <c r="B38" s="697"/>
      <c r="C38" s="699"/>
      <c r="D38" s="618"/>
    </row>
    <row r="39" spans="1:4" ht="13.5" customHeight="1">
      <c r="A39" s="692"/>
      <c r="B39" s="697"/>
      <c r="C39" s="700"/>
      <c r="D39" s="618"/>
    </row>
    <row r="40" spans="1:4" ht="13.5" customHeight="1">
      <c r="A40" s="692"/>
      <c r="B40" s="698"/>
      <c r="C40" s="150"/>
      <c r="D40" s="151"/>
    </row>
    <row r="41" spans="1:4" ht="13.5" customHeight="1">
      <c r="A41" s="692"/>
      <c r="B41" s="698"/>
      <c r="C41" s="150"/>
      <c r="D41" s="151"/>
    </row>
    <row r="42" spans="1:4" ht="13.5" customHeight="1">
      <c r="A42" s="147"/>
      <c r="B42" s="707"/>
      <c r="C42" s="150"/>
      <c r="D42" s="151"/>
    </row>
    <row r="43" spans="1:4" ht="13.5" customHeight="1">
      <c r="A43" s="708"/>
      <c r="B43" s="702"/>
      <c r="C43" s="141"/>
      <c r="D43" s="142"/>
    </row>
    <row r="44" spans="1:4" ht="12">
      <c r="A44" s="701" t="s">
        <v>166</v>
      </c>
      <c r="B44" s="149"/>
      <c r="C44" s="170"/>
      <c r="D44" s="693"/>
    </row>
    <row r="45" spans="1:4" ht="12">
      <c r="A45" s="719"/>
      <c r="B45" s="722"/>
      <c r="C45" s="722"/>
      <c r="D45" s="723"/>
    </row>
    <row r="46" spans="1:4" ht="12">
      <c r="A46" s="692"/>
      <c r="B46" s="722"/>
      <c r="C46" s="722"/>
      <c r="D46" s="723"/>
    </row>
    <row r="47" spans="1:4" ht="12">
      <c r="A47" s="692"/>
      <c r="B47" s="720"/>
      <c r="C47" s="720"/>
      <c r="D47" s="721"/>
    </row>
    <row r="48" spans="1:4" ht="12">
      <c r="A48" s="243"/>
      <c r="B48" s="244"/>
      <c r="C48" s="244"/>
      <c r="D48" s="245"/>
    </row>
    <row r="49" spans="1:4" ht="12">
      <c r="A49" s="243"/>
      <c r="B49" s="244"/>
      <c r="C49" s="244"/>
      <c r="D49" s="245"/>
    </row>
    <row r="50" spans="1:4" ht="12">
      <c r="A50" s="243"/>
      <c r="B50" s="244"/>
      <c r="C50" s="244"/>
      <c r="D50" s="245"/>
    </row>
    <row r="51" spans="1:4" ht="12">
      <c r="A51" s="243"/>
      <c r="B51" s="244"/>
      <c r="C51" s="244"/>
      <c r="D51" s="245"/>
    </row>
    <row r="52" spans="1:4" ht="12">
      <c r="A52" s="243"/>
      <c r="B52" s="244"/>
      <c r="C52" s="244"/>
      <c r="D52" s="245"/>
    </row>
    <row r="53" spans="1:4" ht="12">
      <c r="A53" s="243"/>
      <c r="B53" s="244"/>
      <c r="C53" s="244"/>
      <c r="D53" s="245"/>
    </row>
    <row r="54" spans="1:4" ht="12">
      <c r="A54" s="243"/>
      <c r="B54" s="244"/>
      <c r="C54" s="244"/>
      <c r="D54" s="245"/>
    </row>
    <row r="55" spans="1:4" ht="12">
      <c r="A55" s="243"/>
      <c r="B55" s="244"/>
      <c r="C55" s="244"/>
      <c r="D55" s="245"/>
    </row>
    <row r="56" spans="1:4" ht="12">
      <c r="A56" s="243"/>
      <c r="B56" s="244"/>
      <c r="C56" s="244"/>
      <c r="D56" s="245"/>
    </row>
    <row r="57" spans="1:4" ht="12">
      <c r="A57" s="243"/>
      <c r="B57" s="244"/>
      <c r="C57" s="244"/>
      <c r="D57" s="245"/>
    </row>
    <row r="58" spans="1:4" ht="12">
      <c r="A58" s="243"/>
      <c r="B58" s="244"/>
      <c r="C58" s="244"/>
      <c r="D58" s="245"/>
    </row>
    <row r="59" spans="1:4" ht="12">
      <c r="A59" s="243"/>
      <c r="B59" s="244"/>
      <c r="C59" s="244"/>
      <c r="D59" s="245"/>
    </row>
    <row r="60" spans="1:4" ht="12">
      <c r="A60" s="243"/>
      <c r="B60" s="244"/>
      <c r="C60" s="244"/>
      <c r="D60" s="245"/>
    </row>
    <row r="61" spans="1:4" ht="12.75" thickBot="1">
      <c r="A61" s="246"/>
      <c r="B61" s="247"/>
      <c r="C61" s="247"/>
      <c r="D61" s="248"/>
    </row>
    <row r="62" spans="1:4" ht="12.75">
      <c r="A62" s="1" t="s">
        <v>134</v>
      </c>
      <c r="B62" s="152"/>
      <c r="C62" s="152"/>
      <c r="D62" s="603" t="s">
        <v>96</v>
      </c>
    </row>
    <row r="63" spans="1:4" ht="12">
      <c r="A63" s="152"/>
      <c r="B63" s="152"/>
      <c r="C63" s="152"/>
      <c r="D63" s="152"/>
    </row>
  </sheetData>
  <sheetProtection/>
  <printOptions horizontalCentered="1" verticalCentered="1"/>
  <pageMargins left="0.5" right="0.5" top="0.25" bottom="0.25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1614"/>
  <sheetViews>
    <sheetView zoomScalePageLayoutView="0" workbookViewId="0" topLeftCell="A16">
      <selection activeCell="L25" sqref="L25"/>
    </sheetView>
  </sheetViews>
  <sheetFormatPr defaultColWidth="9.140625" defaultRowHeight="12.75"/>
  <cols>
    <col min="1" max="1" width="3.28125" style="0" customWidth="1"/>
    <col min="2" max="2" width="35.140625" style="0" customWidth="1"/>
    <col min="3" max="3" width="3.57421875" style="0" customWidth="1"/>
    <col min="4" max="4" width="11.421875" style="0" customWidth="1"/>
    <col min="5" max="9" width="14.00390625" style="0" customWidth="1"/>
    <col min="10" max="10" width="10.7109375" style="0" bestFit="1" customWidth="1"/>
  </cols>
  <sheetData>
    <row r="1" spans="1:9" ht="12.75">
      <c r="A1" s="114" t="s">
        <v>153</v>
      </c>
      <c r="B1" s="436"/>
      <c r="C1" s="436"/>
      <c r="D1" s="115"/>
      <c r="E1" s="111" t="s">
        <v>102</v>
      </c>
      <c r="F1" s="112"/>
      <c r="G1" s="112"/>
      <c r="H1" s="472"/>
      <c r="I1" s="452"/>
    </row>
    <row r="2" spans="1:9" ht="12.75" customHeight="1">
      <c r="A2" s="116" t="s">
        <v>103</v>
      </c>
      <c r="B2" s="437"/>
      <c r="C2" s="437"/>
      <c r="D2" s="117"/>
      <c r="E2" s="595" t="str">
        <f>'Page 1'!C2</f>
        <v>  Kentucky 20 McCracken</v>
      </c>
      <c r="F2" s="104"/>
      <c r="G2" s="104"/>
      <c r="H2" s="453"/>
      <c r="I2" s="454"/>
    </row>
    <row r="3" spans="1:9" ht="24.75" customHeight="1">
      <c r="A3" s="118"/>
      <c r="B3" s="438"/>
      <c r="C3" s="438"/>
      <c r="D3" s="119"/>
      <c r="E3" s="113" t="s">
        <v>154</v>
      </c>
      <c r="F3" s="104"/>
      <c r="G3" s="611">
        <f>'Page 1'!C6</f>
        <v>42735</v>
      </c>
      <c r="H3" s="453"/>
      <c r="I3" s="455"/>
    </row>
    <row r="4" spans="1:9" ht="18" customHeight="1">
      <c r="A4" s="496"/>
      <c r="B4" s="497"/>
      <c r="C4" s="497"/>
      <c r="D4" s="498"/>
      <c r="E4" s="499"/>
      <c r="F4" s="500"/>
      <c r="G4" s="489"/>
      <c r="H4" s="490"/>
      <c r="I4" s="491"/>
    </row>
    <row r="5" spans="1:9" ht="18" customHeight="1">
      <c r="A5" s="507"/>
      <c r="B5" s="508"/>
      <c r="C5" s="508"/>
      <c r="D5" s="509"/>
      <c r="E5" s="510"/>
      <c r="F5" s="511"/>
      <c r="G5" s="512"/>
      <c r="H5" s="513"/>
      <c r="I5" s="514"/>
    </row>
    <row r="6" spans="1:9" ht="16.5" customHeight="1">
      <c r="A6" s="515"/>
      <c r="B6" s="516"/>
      <c r="C6" s="516"/>
      <c r="D6" s="517"/>
      <c r="E6" s="516" t="s">
        <v>351</v>
      </c>
      <c r="F6" s="518"/>
      <c r="G6" s="519"/>
      <c r="H6" s="520"/>
      <c r="I6" s="521"/>
    </row>
    <row r="7" spans="1:9" ht="16.5" customHeight="1">
      <c r="A7" s="501"/>
      <c r="B7" s="495"/>
      <c r="C7" s="495"/>
      <c r="D7" s="502"/>
      <c r="E7" s="516" t="s">
        <v>342</v>
      </c>
      <c r="F7" s="168"/>
      <c r="G7" s="492"/>
      <c r="H7" s="493"/>
      <c r="I7" s="494"/>
    </row>
    <row r="8" spans="1:9" ht="16.5" customHeight="1">
      <c r="A8" s="501"/>
      <c r="B8" s="495"/>
      <c r="C8" s="495"/>
      <c r="D8" s="502"/>
      <c r="E8" s="516" t="s">
        <v>13</v>
      </c>
      <c r="F8" s="168"/>
      <c r="G8" s="492"/>
      <c r="H8" s="493"/>
      <c r="I8" s="494"/>
    </row>
    <row r="9" spans="1:9" ht="16.5" customHeight="1">
      <c r="A9" s="501"/>
      <c r="B9" s="495"/>
      <c r="C9" s="495"/>
      <c r="D9" s="502"/>
      <c r="E9" s="516" t="s">
        <v>14</v>
      </c>
      <c r="F9" s="168"/>
      <c r="G9" s="492"/>
      <c r="H9" s="493"/>
      <c r="I9" s="494"/>
    </row>
    <row r="10" spans="1:9" ht="17.25" customHeight="1">
      <c r="A10" s="507"/>
      <c r="B10" s="508"/>
      <c r="C10" s="508"/>
      <c r="D10" s="509"/>
      <c r="E10" s="510"/>
      <c r="F10" s="511"/>
      <c r="G10" s="512"/>
      <c r="H10" s="513"/>
      <c r="I10" s="514"/>
    </row>
    <row r="11" spans="1:9" ht="17.25" customHeight="1">
      <c r="A11" s="503"/>
      <c r="B11" s="504"/>
      <c r="C11" s="504"/>
      <c r="D11" s="505"/>
      <c r="E11" s="506"/>
      <c r="F11" s="169"/>
      <c r="G11" s="488"/>
      <c r="H11" s="453"/>
      <c r="I11" s="454"/>
    </row>
    <row r="12" spans="1:9" ht="12.75" customHeight="1">
      <c r="A12" s="42"/>
      <c r="B12" s="42" t="s">
        <v>167</v>
      </c>
      <c r="C12" s="439"/>
      <c r="D12" s="15"/>
      <c r="E12" s="15"/>
      <c r="F12" s="15"/>
      <c r="G12" s="15"/>
      <c r="H12" s="15"/>
      <c r="I12" s="30"/>
    </row>
    <row r="13" spans="1:9" ht="33.75" customHeight="1">
      <c r="A13" s="120"/>
      <c r="B13" s="446" t="s">
        <v>15</v>
      </c>
      <c r="C13" s="458"/>
      <c r="D13" s="449"/>
      <c r="E13" s="121" t="s">
        <v>168</v>
      </c>
      <c r="F13" s="122" t="s">
        <v>169</v>
      </c>
      <c r="G13" s="123" t="s">
        <v>170</v>
      </c>
      <c r="H13" s="121" t="s">
        <v>171</v>
      </c>
      <c r="I13" s="456" t="s">
        <v>217</v>
      </c>
    </row>
    <row r="14" spans="1:9" ht="10.5" customHeight="1">
      <c r="A14" s="124"/>
      <c r="B14" s="447"/>
      <c r="C14" s="99"/>
      <c r="D14" s="440"/>
      <c r="E14" s="125" t="s">
        <v>117</v>
      </c>
      <c r="F14" s="125" t="s">
        <v>118</v>
      </c>
      <c r="G14" s="126" t="s">
        <v>119</v>
      </c>
      <c r="H14" s="125" t="s">
        <v>120</v>
      </c>
      <c r="I14" s="457" t="s">
        <v>172</v>
      </c>
    </row>
    <row r="15" spans="1:9" ht="15.75" customHeight="1">
      <c r="A15" s="442" t="s">
        <v>174</v>
      </c>
      <c r="B15" s="448" t="s">
        <v>2</v>
      </c>
      <c r="C15" s="99"/>
      <c r="D15" s="440"/>
      <c r="E15" s="254">
        <v>142185727</v>
      </c>
      <c r="F15" s="254">
        <v>3672718</v>
      </c>
      <c r="G15" s="254">
        <v>913372</v>
      </c>
      <c r="H15" s="254"/>
      <c r="I15" s="686">
        <f aca="true" t="shared" si="0" ref="I15:I23">E15+F15-G15+H15</f>
        <v>144945073</v>
      </c>
    </row>
    <row r="16" spans="1:11" ht="15.75" customHeight="1">
      <c r="A16" s="442" t="s">
        <v>175</v>
      </c>
      <c r="B16" s="448" t="s">
        <v>3</v>
      </c>
      <c r="C16" s="99"/>
      <c r="D16" s="440"/>
      <c r="E16" s="254">
        <v>9982027</v>
      </c>
      <c r="F16" s="254">
        <v>308169</v>
      </c>
      <c r="G16" s="254">
        <v>88846</v>
      </c>
      <c r="H16" s="254"/>
      <c r="I16" s="686">
        <f t="shared" si="0"/>
        <v>10201350</v>
      </c>
      <c r="K16" s="776"/>
    </row>
    <row r="17" spans="1:9" ht="15.75" customHeight="1">
      <c r="A17" s="442" t="s">
        <v>176</v>
      </c>
      <c r="B17" s="448" t="s">
        <v>0</v>
      </c>
      <c r="C17" s="99"/>
      <c r="D17" s="440"/>
      <c r="E17" s="254"/>
      <c r="F17" s="254"/>
      <c r="G17" s="254"/>
      <c r="H17" s="254"/>
      <c r="I17" s="686">
        <f t="shared" si="0"/>
        <v>0</v>
      </c>
    </row>
    <row r="18" spans="1:9" ht="15.75" customHeight="1">
      <c r="A18" s="442" t="s">
        <v>177</v>
      </c>
      <c r="B18" s="448" t="s">
        <v>4</v>
      </c>
      <c r="C18" s="99"/>
      <c r="D18" s="440"/>
      <c r="E18" s="254"/>
      <c r="F18" s="254"/>
      <c r="G18" s="254"/>
      <c r="H18" s="254"/>
      <c r="I18" s="686">
        <f t="shared" si="0"/>
        <v>0</v>
      </c>
    </row>
    <row r="19" spans="1:9" ht="15.75" customHeight="1">
      <c r="A19" s="442" t="s">
        <v>178</v>
      </c>
      <c r="B19" s="448" t="s">
        <v>8</v>
      </c>
      <c r="C19" s="99"/>
      <c r="D19" s="440"/>
      <c r="E19" s="254"/>
      <c r="F19" s="254"/>
      <c r="G19" s="254"/>
      <c r="H19" s="254"/>
      <c r="I19" s="686">
        <f t="shared" si="0"/>
        <v>0</v>
      </c>
    </row>
    <row r="20" spans="1:9" ht="15.75" customHeight="1">
      <c r="A20" s="442" t="s">
        <v>179</v>
      </c>
      <c r="B20" s="448" t="s">
        <v>9</v>
      </c>
      <c r="C20" s="99"/>
      <c r="D20" s="440"/>
      <c r="E20" s="254"/>
      <c r="F20" s="254"/>
      <c r="G20" s="254"/>
      <c r="H20" s="254"/>
      <c r="I20" s="686">
        <f t="shared" si="0"/>
        <v>0</v>
      </c>
    </row>
    <row r="21" spans="1:9" ht="15.75" customHeight="1">
      <c r="A21" s="442" t="s">
        <v>180</v>
      </c>
      <c r="B21" s="448" t="s">
        <v>10</v>
      </c>
      <c r="C21" s="99"/>
      <c r="D21" s="440"/>
      <c r="E21" s="254"/>
      <c r="F21" s="254"/>
      <c r="G21" s="254"/>
      <c r="H21" s="254"/>
      <c r="I21" s="686">
        <f t="shared" si="0"/>
        <v>0</v>
      </c>
    </row>
    <row r="22" spans="1:9" ht="15.75" customHeight="1">
      <c r="A22" s="442" t="s">
        <v>222</v>
      </c>
      <c r="B22" s="448" t="s">
        <v>11</v>
      </c>
      <c r="C22" s="99"/>
      <c r="D22" s="440"/>
      <c r="E22" s="254"/>
      <c r="F22" s="254"/>
      <c r="G22" s="254"/>
      <c r="H22" s="254"/>
      <c r="I22" s="686">
        <f t="shared" si="0"/>
        <v>0</v>
      </c>
    </row>
    <row r="23" spans="1:9" ht="15.75" customHeight="1">
      <c r="A23" s="442" t="s">
        <v>223</v>
      </c>
      <c r="B23" s="448" t="s">
        <v>67</v>
      </c>
      <c r="C23" s="99"/>
      <c r="D23" s="440"/>
      <c r="E23" s="254"/>
      <c r="F23" s="254"/>
      <c r="G23" s="254"/>
      <c r="H23" s="254"/>
      <c r="I23" s="686">
        <f t="shared" si="0"/>
        <v>0</v>
      </c>
    </row>
    <row r="24" spans="1:9" ht="15.75" customHeight="1">
      <c r="A24" s="443" t="s">
        <v>5</v>
      </c>
      <c r="B24" s="233" t="s">
        <v>12</v>
      </c>
      <c r="C24" s="99"/>
      <c r="D24" s="440"/>
      <c r="E24" s="596">
        <f>ROUND(SUM(E15:E23),0)</f>
        <v>152167754</v>
      </c>
      <c r="F24" s="596">
        <f>ROUND(SUM(F15:F23),0)</f>
        <v>3980887</v>
      </c>
      <c r="G24" s="596">
        <f>ROUND(SUM(G15:G23),0)</f>
        <v>1002218</v>
      </c>
      <c r="H24" s="596">
        <f>ROUND(SUM(H15:H23),0)</f>
        <v>0</v>
      </c>
      <c r="I24" s="597">
        <f>ROUND(SUM(I15:I23),0)</f>
        <v>155146423</v>
      </c>
    </row>
    <row r="25" spans="1:9" ht="15.75" customHeight="1" thickBot="1">
      <c r="A25" s="444" t="s">
        <v>6</v>
      </c>
      <c r="B25" s="147" t="s">
        <v>68</v>
      </c>
      <c r="C25" s="99"/>
      <c r="D25" s="440"/>
      <c r="E25" s="255">
        <v>680471</v>
      </c>
      <c r="F25" s="255">
        <v>1010191</v>
      </c>
      <c r="G25" s="256"/>
      <c r="H25" s="256"/>
      <c r="I25" s="600">
        <f>E25+F25</f>
        <v>1690662</v>
      </c>
    </row>
    <row r="26" spans="1:9" ht="15.75" customHeight="1" thickBot="1" thickTop="1">
      <c r="A26" s="445" t="s">
        <v>7</v>
      </c>
      <c r="B26" s="234" t="s">
        <v>21</v>
      </c>
      <c r="C26" s="441"/>
      <c r="D26" s="450"/>
      <c r="E26" s="598">
        <f>ROUND(SUM(E24:E25),0)</f>
        <v>152848225</v>
      </c>
      <c r="F26" s="598">
        <f>ROUND(SUM(F24:F25),0)</f>
        <v>4991078</v>
      </c>
      <c r="G26" s="598">
        <f>G24</f>
        <v>1002218</v>
      </c>
      <c r="H26" s="598">
        <f>H24</f>
        <v>0</v>
      </c>
      <c r="I26" s="599">
        <f>ROUND(SUM(I24:I25),0)</f>
        <v>156837085</v>
      </c>
    </row>
    <row r="27" spans="1:9" ht="19.5" customHeight="1">
      <c r="A27" s="487"/>
      <c r="B27" s="473"/>
      <c r="C27" s="473"/>
      <c r="D27" s="473"/>
      <c r="E27" s="475"/>
      <c r="F27" s="475"/>
      <c r="G27" s="475"/>
      <c r="H27" s="477"/>
      <c r="I27" s="476"/>
    </row>
    <row r="28" spans="1:9" ht="17.25" customHeight="1">
      <c r="A28" s="523"/>
      <c r="B28" s="524"/>
      <c r="C28" s="524"/>
      <c r="D28" s="524"/>
      <c r="E28" s="474"/>
      <c r="F28" s="474"/>
      <c r="G28" s="474"/>
      <c r="H28" s="474"/>
      <c r="I28" s="525"/>
    </row>
    <row r="29" spans="1:9" ht="17.25" customHeight="1">
      <c r="A29" s="356"/>
      <c r="B29" s="486" t="s">
        <v>339</v>
      </c>
      <c r="C29" s="481"/>
      <c r="D29" s="481"/>
      <c r="E29" s="481"/>
      <c r="F29" s="481"/>
      <c r="G29" s="481"/>
      <c r="H29" s="481"/>
      <c r="I29" s="482"/>
    </row>
    <row r="30" spans="1:9" ht="17.25" customHeight="1">
      <c r="A30" s="356"/>
      <c r="B30" s="486" t="s">
        <v>340</v>
      </c>
      <c r="C30" s="483"/>
      <c r="D30" s="483"/>
      <c r="E30" s="483"/>
      <c r="F30" s="483"/>
      <c r="G30" s="483"/>
      <c r="H30" s="483"/>
      <c r="I30" s="484"/>
    </row>
    <row r="31" spans="1:9" ht="17.25" customHeight="1">
      <c r="A31" s="356"/>
      <c r="B31" s="486" t="s">
        <v>341</v>
      </c>
      <c r="C31" s="483"/>
      <c r="D31" s="483"/>
      <c r="E31" s="483"/>
      <c r="F31" s="483"/>
      <c r="G31" s="483"/>
      <c r="H31" s="483"/>
      <c r="I31" s="484"/>
    </row>
    <row r="32" spans="1:9" ht="14.25" customHeight="1">
      <c r="A32" s="478"/>
      <c r="B32" s="485"/>
      <c r="C32" s="479"/>
      <c r="D32" s="479"/>
      <c r="E32" s="479"/>
      <c r="F32" s="479"/>
      <c r="G32" s="479"/>
      <c r="H32" s="479"/>
      <c r="I32" s="480"/>
    </row>
    <row r="33" spans="1:9" ht="21" customHeight="1">
      <c r="A33" s="522"/>
      <c r="B33" s="137"/>
      <c r="C33" s="473"/>
      <c r="D33" s="473"/>
      <c r="E33" s="475"/>
      <c r="F33" s="475"/>
      <c r="G33" s="475"/>
      <c r="H33" s="475"/>
      <c r="I33" s="476"/>
    </row>
    <row r="34" spans="1:9" ht="15.75" customHeight="1">
      <c r="A34" s="360"/>
      <c r="B34" s="351" t="s">
        <v>181</v>
      </c>
      <c r="C34" s="34"/>
      <c r="D34" s="34"/>
      <c r="E34" s="34"/>
      <c r="F34" s="34"/>
      <c r="G34" s="34"/>
      <c r="H34" s="34"/>
      <c r="I34" s="46"/>
    </row>
    <row r="35" spans="1:9" ht="15.75" customHeight="1">
      <c r="A35" s="358" t="s">
        <v>174</v>
      </c>
      <c r="B35" s="353" t="s">
        <v>182</v>
      </c>
      <c r="C35" s="99"/>
      <c r="D35" s="25"/>
      <c r="E35" s="226">
        <v>64</v>
      </c>
      <c r="F35" s="65" t="s">
        <v>183</v>
      </c>
      <c r="G35" s="25"/>
      <c r="H35" s="25"/>
      <c r="I35" s="725">
        <v>2705226</v>
      </c>
    </row>
    <row r="36" spans="1:9" ht="15.75" customHeight="1">
      <c r="A36" s="358" t="s">
        <v>175</v>
      </c>
      <c r="B36" s="353" t="s">
        <v>184</v>
      </c>
      <c r="C36" s="25"/>
      <c r="D36" s="25"/>
      <c r="E36" s="724">
        <v>138692.17</v>
      </c>
      <c r="F36" s="65" t="s">
        <v>185</v>
      </c>
      <c r="G36" s="25"/>
      <c r="H36" s="25"/>
      <c r="I36" s="725">
        <v>1386460</v>
      </c>
    </row>
    <row r="37" spans="1:9" ht="15.75" customHeight="1">
      <c r="A37" s="358" t="s">
        <v>176</v>
      </c>
      <c r="B37" s="353" t="s">
        <v>186</v>
      </c>
      <c r="C37" s="25"/>
      <c r="D37" s="25"/>
      <c r="E37" s="724">
        <v>18276</v>
      </c>
      <c r="F37" s="65" t="s">
        <v>187</v>
      </c>
      <c r="G37" s="25"/>
      <c r="H37" s="25"/>
      <c r="I37" s="725">
        <v>1223373</v>
      </c>
    </row>
    <row r="38" spans="1:9" ht="15.75" customHeight="1">
      <c r="A38" s="360"/>
      <c r="B38" s="354" t="s">
        <v>188</v>
      </c>
      <c r="C38" s="344"/>
      <c r="D38" s="344"/>
      <c r="E38" s="345"/>
      <c r="F38" s="346" t="s">
        <v>189</v>
      </c>
      <c r="G38" s="48"/>
      <c r="H38" s="48"/>
      <c r="I38" s="49"/>
    </row>
    <row r="39" spans="1:9" ht="15.75" customHeight="1">
      <c r="A39" s="356"/>
      <c r="B39" s="349"/>
      <c r="D39" s="175" t="s">
        <v>114</v>
      </c>
      <c r="E39" s="176" t="s">
        <v>190</v>
      </c>
      <c r="F39" s="35" t="s">
        <v>193</v>
      </c>
      <c r="G39" s="4"/>
      <c r="H39" s="100"/>
      <c r="I39" s="101"/>
    </row>
    <row r="40" spans="1:9" ht="15.75" customHeight="1">
      <c r="A40" s="358"/>
      <c r="B40" s="355" t="s">
        <v>191</v>
      </c>
      <c r="C40" s="236"/>
      <c r="D40" s="177" t="s">
        <v>117</v>
      </c>
      <c r="E40" s="178" t="s">
        <v>118</v>
      </c>
      <c r="F40" s="781">
        <v>59951</v>
      </c>
      <c r="G40" s="179"/>
      <c r="H40" s="100"/>
      <c r="I40" s="101"/>
    </row>
    <row r="41" spans="1:9" ht="15.75" customHeight="1">
      <c r="A41" s="358" t="s">
        <v>174</v>
      </c>
      <c r="B41" s="353" t="s">
        <v>192</v>
      </c>
      <c r="C41" s="170"/>
      <c r="D41" s="204">
        <v>0</v>
      </c>
      <c r="E41" s="780">
        <v>1589135</v>
      </c>
      <c r="F41" s="206" t="s">
        <v>388</v>
      </c>
      <c r="G41" s="4"/>
      <c r="H41" s="100"/>
      <c r="I41" s="101"/>
    </row>
    <row r="42" spans="1:9" ht="15.75" customHeight="1">
      <c r="A42" s="358" t="s">
        <v>175</v>
      </c>
      <c r="B42" s="353" t="s">
        <v>194</v>
      </c>
      <c r="C42" s="170"/>
      <c r="D42" s="204">
        <v>0</v>
      </c>
      <c r="E42" s="205">
        <v>0</v>
      </c>
      <c r="F42" s="781">
        <v>201167</v>
      </c>
      <c r="G42" s="179"/>
      <c r="H42" s="100"/>
      <c r="I42" s="101"/>
    </row>
    <row r="43" spans="1:9" ht="15.75" customHeight="1">
      <c r="A43" s="358" t="s">
        <v>176</v>
      </c>
      <c r="B43" s="355" t="s">
        <v>195</v>
      </c>
      <c r="C43" s="170"/>
      <c r="D43" s="282">
        <f>ROUND((D41+D42),0)</f>
        <v>0</v>
      </c>
      <c r="E43" s="435">
        <f>ROUND((E41+E42),0)</f>
        <v>1589135</v>
      </c>
      <c r="F43" s="17"/>
      <c r="G43" s="38"/>
      <c r="H43" s="25"/>
      <c r="I43" s="103"/>
    </row>
    <row r="44" spans="1:9" ht="15.75" customHeight="1">
      <c r="A44" s="360"/>
      <c r="B44" s="354" t="s">
        <v>196</v>
      </c>
      <c r="C44" s="48"/>
      <c r="D44" s="48"/>
      <c r="E44" s="48"/>
      <c r="F44" s="48"/>
      <c r="G44" s="48"/>
      <c r="H44" s="48"/>
      <c r="I44" s="49"/>
    </row>
    <row r="45" spans="1:9" ht="12.75">
      <c r="A45" s="356"/>
      <c r="B45" s="349"/>
      <c r="C45" s="61"/>
      <c r="D45" s="102"/>
      <c r="E45" s="63"/>
      <c r="F45" s="64"/>
      <c r="G45" s="62"/>
      <c r="H45" s="173" t="s">
        <v>197</v>
      </c>
      <c r="I45" s="50"/>
    </row>
    <row r="46" spans="1:9" ht="45">
      <c r="A46" s="361"/>
      <c r="B46" s="348" t="s">
        <v>198</v>
      </c>
      <c r="C46" s="107"/>
      <c r="D46" s="108" t="s">
        <v>199</v>
      </c>
      <c r="E46" s="109" t="s">
        <v>200</v>
      </c>
      <c r="F46" s="105" t="s">
        <v>201</v>
      </c>
      <c r="G46" s="106" t="s">
        <v>16</v>
      </c>
      <c r="H46" s="105" t="s">
        <v>202</v>
      </c>
      <c r="I46" s="110" t="s">
        <v>203</v>
      </c>
    </row>
    <row r="47" spans="1:9" ht="12.75">
      <c r="A47" s="357"/>
      <c r="B47" s="350" t="s">
        <v>117</v>
      </c>
      <c r="C47" s="180"/>
      <c r="D47" s="177" t="s">
        <v>118</v>
      </c>
      <c r="E47" s="181" t="s">
        <v>119</v>
      </c>
      <c r="F47" s="177" t="s">
        <v>120</v>
      </c>
      <c r="G47" s="177" t="s">
        <v>172</v>
      </c>
      <c r="H47" s="177" t="s">
        <v>173</v>
      </c>
      <c r="I47" s="182" t="s">
        <v>204</v>
      </c>
    </row>
    <row r="48" spans="1:10" ht="15.75" customHeight="1">
      <c r="A48" s="358" t="s">
        <v>174</v>
      </c>
      <c r="B48" s="616" t="s">
        <v>386</v>
      </c>
      <c r="C48" s="615"/>
      <c r="D48" s="183">
        <v>1692</v>
      </c>
      <c r="E48" s="257">
        <f>'Page 6'!I41</f>
        <v>668448030</v>
      </c>
      <c r="F48" s="207">
        <f>'Page 6'!I43</f>
        <v>48455266.251</v>
      </c>
      <c r="G48" s="219">
        <f>IF(E48=0,0,ROUND(F48/E48*100,2))</f>
        <v>7.25</v>
      </c>
      <c r="H48" s="779">
        <v>261613.88999999998</v>
      </c>
      <c r="I48" s="782">
        <v>-1835738.7</v>
      </c>
      <c r="J48" s="776"/>
    </row>
    <row r="49" spans="1:9" ht="15.75" customHeight="1">
      <c r="A49" s="358" t="s">
        <v>175</v>
      </c>
      <c r="B49" s="399"/>
      <c r="C49" s="526"/>
      <c r="D49" s="183"/>
      <c r="E49" s="257"/>
      <c r="F49" s="207"/>
      <c r="G49" s="219">
        <f>IF(E49=0,0,ROUND(F49/E49*100,2))</f>
        <v>0</v>
      </c>
      <c r="H49" s="207"/>
      <c r="I49" s="208"/>
    </row>
    <row r="50" spans="1:9" ht="15.75" customHeight="1">
      <c r="A50" s="358" t="s">
        <v>176</v>
      </c>
      <c r="B50" s="399"/>
      <c r="C50" s="526"/>
      <c r="D50" s="183"/>
      <c r="E50" s="257"/>
      <c r="F50" s="207"/>
      <c r="G50" s="219">
        <f>IF(E50=0,0,ROUND(F50/E50*100,2))</f>
        <v>0</v>
      </c>
      <c r="H50" s="207"/>
      <c r="I50" s="208"/>
    </row>
    <row r="51" spans="1:9" ht="15.75" customHeight="1">
      <c r="A51" s="358" t="s">
        <v>177</v>
      </c>
      <c r="B51" s="399"/>
      <c r="C51" s="526"/>
      <c r="D51" s="184"/>
      <c r="E51" s="257"/>
      <c r="F51" s="204"/>
      <c r="G51" s="219">
        <f>IF(E51=0,0,ROUND(F51/E51*100,2))</f>
        <v>0</v>
      </c>
      <c r="H51" s="204"/>
      <c r="I51" s="208"/>
    </row>
    <row r="52" spans="1:9" ht="15.75" customHeight="1" thickBot="1">
      <c r="A52" s="347"/>
      <c r="B52" s="352" t="s">
        <v>205</v>
      </c>
      <c r="C52" s="398"/>
      <c r="D52" s="185"/>
      <c r="E52" s="283">
        <f>SUM(E48:E51)</f>
        <v>668448030</v>
      </c>
      <c r="F52" s="283">
        <f>ROUND(SUM(F48:F51),0)</f>
        <v>48455266</v>
      </c>
      <c r="G52" s="392">
        <f>IF(E52=0,0,ROUND(F52/E52*100,2))</f>
        <v>7.25</v>
      </c>
      <c r="H52" s="283">
        <f>ROUND(SUM(H48:H51),0)</f>
        <v>261614</v>
      </c>
      <c r="I52" s="451">
        <f>ROUND(SUM(I48:I51),0)</f>
        <v>-1835739</v>
      </c>
    </row>
    <row r="53" spans="1:9" ht="12.75">
      <c r="A53" s="1" t="s">
        <v>134</v>
      </c>
      <c r="B53" s="41"/>
      <c r="C53" s="41"/>
      <c r="D53" s="1"/>
      <c r="E53" s="1"/>
      <c r="F53" s="1"/>
      <c r="G53" s="1"/>
      <c r="H53" s="1"/>
      <c r="I53" s="604" t="s">
        <v>95</v>
      </c>
    </row>
    <row r="54" spans="1:8" ht="12.75">
      <c r="A54" s="41"/>
      <c r="B54" s="41"/>
      <c r="C54" s="41"/>
      <c r="D54" s="1"/>
      <c r="E54" s="1"/>
      <c r="F54" s="1"/>
      <c r="G54" s="1"/>
      <c r="H54" s="1"/>
    </row>
    <row r="55" spans="1:8" ht="12.75">
      <c r="A55" s="41"/>
      <c r="B55" s="41"/>
      <c r="C55" s="41"/>
      <c r="D55" s="1"/>
      <c r="E55" s="1"/>
      <c r="F55" s="1"/>
      <c r="G55" s="1"/>
      <c r="H55" s="1"/>
    </row>
    <row r="56" spans="1:8" ht="12.75">
      <c r="A56" s="41"/>
      <c r="B56" s="41"/>
      <c r="C56" s="41"/>
      <c r="D56" s="1"/>
      <c r="E56" s="1"/>
      <c r="F56" s="1"/>
      <c r="G56" s="1"/>
      <c r="H56" s="1"/>
    </row>
    <row r="57" spans="1:8" ht="12.75">
      <c r="A57" s="41"/>
      <c r="B57" s="41"/>
      <c r="C57" s="41"/>
      <c r="D57" s="1"/>
      <c r="E57" s="1"/>
      <c r="F57" s="1"/>
      <c r="G57" s="1"/>
      <c r="H57" s="1"/>
    </row>
    <row r="58" spans="1:8" ht="12.75">
      <c r="A58" s="41"/>
      <c r="B58" s="41"/>
      <c r="C58" s="41"/>
      <c r="D58" s="1"/>
      <c r="E58" s="1"/>
      <c r="F58" s="1"/>
      <c r="G58" s="1"/>
      <c r="H58" s="1"/>
    </row>
    <row r="59" spans="1:8" ht="12.75">
      <c r="A59" s="41"/>
      <c r="B59" s="41"/>
      <c r="C59" s="41"/>
      <c r="D59" s="1"/>
      <c r="E59" s="1"/>
      <c r="F59" s="1"/>
      <c r="G59" s="1"/>
      <c r="H59" s="1"/>
    </row>
    <row r="60" spans="1:8" ht="12.75">
      <c r="A60" s="41"/>
      <c r="B60" s="41"/>
      <c r="C60" s="41"/>
      <c r="D60" s="1"/>
      <c r="E60" s="1"/>
      <c r="F60" s="1"/>
      <c r="G60" s="1"/>
      <c r="H60" s="1"/>
    </row>
    <row r="61" spans="1:8" ht="12.75">
      <c r="A61" s="41"/>
      <c r="B61" s="41"/>
      <c r="C61" s="41"/>
      <c r="D61" s="1"/>
      <c r="E61" s="1"/>
      <c r="F61" s="1"/>
      <c r="G61" s="1"/>
      <c r="H61" s="1"/>
    </row>
    <row r="62" spans="1:8" ht="12.75">
      <c r="A62" s="41"/>
      <c r="B62" s="41"/>
      <c r="C62" s="41"/>
      <c r="D62" s="1"/>
      <c r="E62" s="1"/>
      <c r="F62" s="1"/>
      <c r="G62" s="1"/>
      <c r="H62" s="1"/>
    </row>
    <row r="63" spans="1:8" ht="12.75">
      <c r="A63" s="41"/>
      <c r="B63" s="41"/>
      <c r="C63" s="41"/>
      <c r="D63" s="1"/>
      <c r="E63" s="1"/>
      <c r="F63" s="1"/>
      <c r="G63" s="1"/>
      <c r="H63" s="1"/>
    </row>
    <row r="64" spans="1:8" ht="12.75">
      <c r="A64" s="41"/>
      <c r="B64" s="41"/>
      <c r="C64" s="41"/>
      <c r="D64" s="1"/>
      <c r="E64" s="1"/>
      <c r="F64" s="1"/>
      <c r="G64" s="1"/>
      <c r="H64" s="1"/>
    </row>
    <row r="65" spans="1:8" ht="12.75">
      <c r="A65" s="41"/>
      <c r="B65" s="41"/>
      <c r="C65" s="41"/>
      <c r="D65" s="1"/>
      <c r="E65" s="1"/>
      <c r="F65" s="1"/>
      <c r="G65" s="1"/>
      <c r="H65" s="1"/>
    </row>
    <row r="66" spans="1:8" ht="12.75">
      <c r="A66" s="41"/>
      <c r="B66" s="41"/>
      <c r="C66" s="41"/>
      <c r="D66" s="1"/>
      <c r="E66" s="1"/>
      <c r="F66" s="1"/>
      <c r="G66" s="1"/>
      <c r="H66" s="1"/>
    </row>
    <row r="67" spans="1:8" ht="12.75">
      <c r="A67" s="41"/>
      <c r="B67" s="41"/>
      <c r="C67" s="41"/>
      <c r="D67" s="1"/>
      <c r="E67" s="1"/>
      <c r="F67" s="1"/>
      <c r="G67" s="1"/>
      <c r="H67" s="1"/>
    </row>
    <row r="68" spans="1:8" ht="12.75">
      <c r="A68" s="41"/>
      <c r="B68" s="41"/>
      <c r="C68" s="41"/>
      <c r="D68" s="1"/>
      <c r="E68" s="1"/>
      <c r="F68" s="1"/>
      <c r="G68" s="1"/>
      <c r="H68" s="1"/>
    </row>
    <row r="69" spans="1:8" ht="12.75">
      <c r="A69" s="41"/>
      <c r="B69" s="41"/>
      <c r="C69" s="41"/>
      <c r="D69" s="1"/>
      <c r="E69" s="1"/>
      <c r="F69" s="1"/>
      <c r="G69" s="1"/>
      <c r="H69" s="1"/>
    </row>
    <row r="70" spans="1:8" ht="12.75">
      <c r="A70" s="41"/>
      <c r="B70" s="41"/>
      <c r="C70" s="41"/>
      <c r="D70" s="1"/>
      <c r="E70" s="1"/>
      <c r="F70" s="1"/>
      <c r="G70" s="1"/>
      <c r="H70" s="1"/>
    </row>
    <row r="71" spans="1:8" ht="12.75">
      <c r="A71" s="41"/>
      <c r="B71" s="41"/>
      <c r="C71" s="41"/>
      <c r="D71" s="1"/>
      <c r="E71" s="1"/>
      <c r="F71" s="1"/>
      <c r="G71" s="1"/>
      <c r="H71" s="1"/>
    </row>
    <row r="72" spans="1:8" ht="12.75">
      <c r="A72" s="41"/>
      <c r="B72" s="41"/>
      <c r="C72" s="41"/>
      <c r="D72" s="1"/>
      <c r="E72" s="1"/>
      <c r="F72" s="1"/>
      <c r="G72" s="1"/>
      <c r="H72" s="1"/>
    </row>
    <row r="73" spans="1:8" ht="12.75">
      <c r="A73" s="41"/>
      <c r="B73" s="41"/>
      <c r="C73" s="41"/>
      <c r="D73" s="1"/>
      <c r="E73" s="1"/>
      <c r="F73" s="1"/>
      <c r="G73" s="1"/>
      <c r="H73" s="1"/>
    </row>
    <row r="74" spans="1:8" ht="12.75">
      <c r="A74" s="41"/>
      <c r="B74" s="41"/>
      <c r="C74" s="41"/>
      <c r="D74" s="1"/>
      <c r="E74" s="1"/>
      <c r="F74" s="1"/>
      <c r="G74" s="1"/>
      <c r="H74" s="1"/>
    </row>
    <row r="75" spans="1:8" ht="12.75">
      <c r="A75" s="41"/>
      <c r="B75" s="41"/>
      <c r="C75" s="41"/>
      <c r="D75" s="1"/>
      <c r="E75" s="1"/>
      <c r="F75" s="1"/>
      <c r="G75" s="1"/>
      <c r="H75" s="1"/>
    </row>
    <row r="76" spans="1:8" ht="12.75">
      <c r="A76" s="41"/>
      <c r="B76" s="41"/>
      <c r="C76" s="41"/>
      <c r="D76" s="1"/>
      <c r="E76" s="1"/>
      <c r="F76" s="1"/>
      <c r="G76" s="1"/>
      <c r="H76" s="1"/>
    </row>
    <row r="77" spans="1:8" ht="12.75">
      <c r="A77" s="41"/>
      <c r="B77" s="41"/>
      <c r="C77" s="41"/>
      <c r="D77" s="1"/>
      <c r="E77" s="1"/>
      <c r="F77" s="1"/>
      <c r="G77" s="1"/>
      <c r="H77" s="1"/>
    </row>
    <row r="78" spans="1:8" ht="12.75">
      <c r="A78" s="41"/>
      <c r="B78" s="41"/>
      <c r="C78" s="41"/>
      <c r="D78" s="1"/>
      <c r="E78" s="1"/>
      <c r="F78" s="1"/>
      <c r="G78" s="1"/>
      <c r="H78" s="1"/>
    </row>
    <row r="79" spans="1:8" ht="12.75">
      <c r="A79" s="41"/>
      <c r="B79" s="41"/>
      <c r="C79" s="41"/>
      <c r="D79" s="1"/>
      <c r="E79" s="1"/>
      <c r="F79" s="1"/>
      <c r="G79" s="1"/>
      <c r="H79" s="1"/>
    </row>
    <row r="80" spans="1:8" ht="12.75">
      <c r="A80" s="41"/>
      <c r="B80" s="41"/>
      <c r="C80" s="41"/>
      <c r="D80" s="1"/>
      <c r="E80" s="1"/>
      <c r="F80" s="1"/>
      <c r="G80" s="1"/>
      <c r="H80" s="1"/>
    </row>
    <row r="81" spans="1:8" ht="12.75">
      <c r="A81" s="41"/>
      <c r="B81" s="41"/>
      <c r="C81" s="41"/>
      <c r="D81" s="1"/>
      <c r="E81" s="1"/>
      <c r="F81" s="1"/>
      <c r="G81" s="1"/>
      <c r="H81" s="1"/>
    </row>
    <row r="82" spans="1:8" ht="12.75">
      <c r="A82" s="41"/>
      <c r="B82" s="41"/>
      <c r="C82" s="41"/>
      <c r="D82" s="1"/>
      <c r="E82" s="1"/>
      <c r="F82" s="1"/>
      <c r="G82" s="1"/>
      <c r="H82" s="1"/>
    </row>
    <row r="83" spans="1:8" ht="12.75">
      <c r="A83" s="41"/>
      <c r="B83" s="41"/>
      <c r="C83" s="41"/>
      <c r="D83" s="1"/>
      <c r="E83" s="1"/>
      <c r="F83" s="1"/>
      <c r="G83" s="1"/>
      <c r="H83" s="1"/>
    </row>
    <row r="84" spans="1:8" ht="12.75">
      <c r="A84" s="41"/>
      <c r="B84" s="41"/>
      <c r="C84" s="41"/>
      <c r="D84" s="1"/>
      <c r="E84" s="1"/>
      <c r="F84" s="1"/>
      <c r="G84" s="1"/>
      <c r="H84" s="1"/>
    </row>
    <row r="85" spans="1:8" ht="12.75">
      <c r="A85" s="41"/>
      <c r="B85" s="41"/>
      <c r="C85" s="41"/>
      <c r="D85" s="1"/>
      <c r="E85" s="1"/>
      <c r="F85" s="1"/>
      <c r="G85" s="1"/>
      <c r="H85" s="1"/>
    </row>
    <row r="86" spans="1:8" ht="12.75">
      <c r="A86" s="41"/>
      <c r="B86" s="41"/>
      <c r="C86" s="41"/>
      <c r="D86" s="1"/>
      <c r="E86" s="1"/>
      <c r="F86" s="1"/>
      <c r="G86" s="1"/>
      <c r="H86" s="1"/>
    </row>
    <row r="87" spans="1:8" ht="12.75">
      <c r="A87" s="41"/>
      <c r="B87" s="41"/>
      <c r="C87" s="41"/>
      <c r="D87" s="1"/>
      <c r="E87" s="1"/>
      <c r="F87" s="1"/>
      <c r="G87" s="1"/>
      <c r="H87" s="1"/>
    </row>
    <row r="88" spans="1:8" ht="12.75">
      <c r="A88" s="41"/>
      <c r="B88" s="41"/>
      <c r="C88" s="41"/>
      <c r="D88" s="1"/>
      <c r="E88" s="1"/>
      <c r="F88" s="1"/>
      <c r="G88" s="1"/>
      <c r="H88" s="1"/>
    </row>
    <row r="89" spans="1:8" ht="12.75">
      <c r="A89" s="41"/>
      <c r="B89" s="41"/>
      <c r="C89" s="41"/>
      <c r="D89" s="1"/>
      <c r="E89" s="1"/>
      <c r="F89" s="1"/>
      <c r="G89" s="1"/>
      <c r="H89" s="1"/>
    </row>
    <row r="90" spans="1:8" ht="12.75">
      <c r="A90" s="41"/>
      <c r="B90" s="41"/>
      <c r="C90" s="41"/>
      <c r="D90" s="1"/>
      <c r="E90" s="1"/>
      <c r="F90" s="1"/>
      <c r="G90" s="1"/>
      <c r="H90" s="1"/>
    </row>
    <row r="91" spans="1:8" ht="12.75">
      <c r="A91" s="41"/>
      <c r="B91" s="41"/>
      <c r="C91" s="41"/>
      <c r="D91" s="1"/>
      <c r="E91" s="1"/>
      <c r="F91" s="1"/>
      <c r="G91" s="1"/>
      <c r="H91" s="1"/>
    </row>
    <row r="92" spans="1:8" ht="12.75">
      <c r="A92" s="41"/>
      <c r="B92" s="41"/>
      <c r="C92" s="41"/>
      <c r="D92" s="1"/>
      <c r="E92" s="1"/>
      <c r="F92" s="1"/>
      <c r="G92" s="1"/>
      <c r="H92" s="1"/>
    </row>
    <row r="93" spans="1:8" ht="12.75">
      <c r="A93" s="41"/>
      <c r="B93" s="41"/>
      <c r="C93" s="41"/>
      <c r="D93" s="1"/>
      <c r="E93" s="1"/>
      <c r="F93" s="1"/>
      <c r="G93" s="1"/>
      <c r="H93" s="1"/>
    </row>
    <row r="94" spans="1:8" ht="12.75">
      <c r="A94" s="41"/>
      <c r="B94" s="41"/>
      <c r="C94" s="41"/>
      <c r="D94" s="1"/>
      <c r="E94" s="1"/>
      <c r="F94" s="1"/>
      <c r="G94" s="1"/>
      <c r="H94" s="1"/>
    </row>
    <row r="95" spans="1:8" ht="12.75">
      <c r="A95" s="41"/>
      <c r="B95" s="41"/>
      <c r="C95" s="41"/>
      <c r="D95" s="1"/>
      <c r="E95" s="1"/>
      <c r="F95" s="1"/>
      <c r="G95" s="1"/>
      <c r="H95" s="1"/>
    </row>
    <row r="96" spans="1:8" ht="12.75">
      <c r="A96" s="41"/>
      <c r="B96" s="41"/>
      <c r="C96" s="41"/>
      <c r="D96" s="1"/>
      <c r="E96" s="1"/>
      <c r="F96" s="1"/>
      <c r="G96" s="1"/>
      <c r="H96" s="1"/>
    </row>
    <row r="97" spans="1:8" ht="12.75">
      <c r="A97" s="41"/>
      <c r="B97" s="41"/>
      <c r="C97" s="41"/>
      <c r="D97" s="1"/>
      <c r="E97" s="1"/>
      <c r="F97" s="1"/>
      <c r="G97" s="1"/>
      <c r="H97" s="1"/>
    </row>
    <row r="98" spans="1:8" ht="12.75">
      <c r="A98" s="41"/>
      <c r="B98" s="41"/>
      <c r="C98" s="41"/>
      <c r="D98" s="1"/>
      <c r="E98" s="1"/>
      <c r="F98" s="1"/>
      <c r="G98" s="1"/>
      <c r="H98" s="1"/>
    </row>
    <row r="99" spans="1:8" ht="12.75">
      <c r="A99" s="41"/>
      <c r="B99" s="41"/>
      <c r="C99" s="41"/>
      <c r="D99" s="1"/>
      <c r="E99" s="1"/>
      <c r="F99" s="1"/>
      <c r="G99" s="1"/>
      <c r="H99" s="1"/>
    </row>
    <row r="100" spans="1:8" ht="12.75">
      <c r="A100" s="41"/>
      <c r="B100" s="41"/>
      <c r="C100" s="41"/>
      <c r="D100" s="1"/>
      <c r="E100" s="1"/>
      <c r="F100" s="1"/>
      <c r="G100" s="1"/>
      <c r="H100" s="1"/>
    </row>
    <row r="101" spans="1:8" ht="12.75">
      <c r="A101" s="41"/>
      <c r="B101" s="41"/>
      <c r="C101" s="41"/>
      <c r="D101" s="1"/>
      <c r="E101" s="1"/>
      <c r="F101" s="1"/>
      <c r="G101" s="1"/>
      <c r="H101" s="1"/>
    </row>
    <row r="102" spans="1:8" ht="12.75">
      <c r="A102" s="41"/>
      <c r="B102" s="41"/>
      <c r="C102" s="41"/>
      <c r="D102" s="1"/>
      <c r="E102" s="1"/>
      <c r="F102" s="1"/>
      <c r="G102" s="1"/>
      <c r="H102" s="1"/>
    </row>
    <row r="103" spans="1:8" ht="12.75">
      <c r="A103" s="41"/>
      <c r="B103" s="41"/>
      <c r="C103" s="41"/>
      <c r="D103" s="1"/>
      <c r="E103" s="1"/>
      <c r="F103" s="1"/>
      <c r="G103" s="1"/>
      <c r="H103" s="1"/>
    </row>
    <row r="104" spans="1:8" ht="12.75">
      <c r="A104" s="41"/>
      <c r="B104" s="41"/>
      <c r="C104" s="41"/>
      <c r="D104" s="1"/>
      <c r="E104" s="1"/>
      <c r="F104" s="1"/>
      <c r="G104" s="1"/>
      <c r="H104" s="1"/>
    </row>
    <row r="105" spans="1:8" ht="12.75">
      <c r="A105" s="41"/>
      <c r="B105" s="41"/>
      <c r="C105" s="41"/>
      <c r="D105" s="1"/>
      <c r="E105" s="1"/>
      <c r="F105" s="1"/>
      <c r="G105" s="1"/>
      <c r="H105" s="1"/>
    </row>
    <row r="106" spans="1:8" ht="12.75">
      <c r="A106" s="41"/>
      <c r="B106" s="41"/>
      <c r="C106" s="41"/>
      <c r="D106" s="1"/>
      <c r="E106" s="1"/>
      <c r="F106" s="1"/>
      <c r="G106" s="1"/>
      <c r="H106" s="1"/>
    </row>
    <row r="107" spans="1:8" ht="12.75">
      <c r="A107" s="41"/>
      <c r="B107" s="41"/>
      <c r="C107" s="41"/>
      <c r="D107" s="1"/>
      <c r="E107" s="1"/>
      <c r="F107" s="1"/>
      <c r="G107" s="1"/>
      <c r="H107" s="1"/>
    </row>
    <row r="108" spans="1:8" ht="12.75">
      <c r="A108" s="41"/>
      <c r="B108" s="41"/>
      <c r="C108" s="41"/>
      <c r="D108" s="1"/>
      <c r="E108" s="1"/>
      <c r="F108" s="1"/>
      <c r="G108" s="1"/>
      <c r="H108" s="1"/>
    </row>
    <row r="109" spans="1:8" ht="12.75">
      <c r="A109" s="41"/>
      <c r="B109" s="41"/>
      <c r="C109" s="41"/>
      <c r="D109" s="1"/>
      <c r="E109" s="1"/>
      <c r="F109" s="1"/>
      <c r="G109" s="1"/>
      <c r="H109" s="1"/>
    </row>
    <row r="110" spans="1:8" ht="12.75">
      <c r="A110" s="41"/>
      <c r="B110" s="41"/>
      <c r="C110" s="41"/>
      <c r="D110" s="1"/>
      <c r="E110" s="1"/>
      <c r="F110" s="1"/>
      <c r="G110" s="1"/>
      <c r="H110" s="1"/>
    </row>
    <row r="111" spans="1:8" ht="12.75">
      <c r="A111" s="41"/>
      <c r="B111" s="41"/>
      <c r="C111" s="41"/>
      <c r="D111" s="1"/>
      <c r="E111" s="1"/>
      <c r="F111" s="1"/>
      <c r="G111" s="1"/>
      <c r="H111" s="1"/>
    </row>
    <row r="112" spans="1:8" ht="12.75">
      <c r="A112" s="41"/>
      <c r="B112" s="41"/>
      <c r="C112" s="41"/>
      <c r="D112" s="1"/>
      <c r="E112" s="1"/>
      <c r="F112" s="1"/>
      <c r="G112" s="1"/>
      <c r="H112" s="1"/>
    </row>
    <row r="113" spans="1:8" ht="12.75">
      <c r="A113" s="41"/>
      <c r="B113" s="41"/>
      <c r="C113" s="41"/>
      <c r="D113" s="1"/>
      <c r="E113" s="1"/>
      <c r="F113" s="1"/>
      <c r="G113" s="1"/>
      <c r="H113" s="1"/>
    </row>
    <row r="114" spans="1:8" ht="12.75">
      <c r="A114" s="41"/>
      <c r="B114" s="41"/>
      <c r="C114" s="41"/>
      <c r="D114" s="1"/>
      <c r="E114" s="1"/>
      <c r="F114" s="1"/>
      <c r="G114" s="1"/>
      <c r="H114" s="1"/>
    </row>
    <row r="115" spans="1:8" ht="12.75">
      <c r="A115" s="41"/>
      <c r="B115" s="41"/>
      <c r="C115" s="41"/>
      <c r="D115" s="1"/>
      <c r="E115" s="1"/>
      <c r="F115" s="1"/>
      <c r="G115" s="1"/>
      <c r="H115" s="1"/>
    </row>
    <row r="116" spans="1:8" ht="12.75">
      <c r="A116" s="41"/>
      <c r="B116" s="41"/>
      <c r="C116" s="41"/>
      <c r="D116" s="1"/>
      <c r="E116" s="1"/>
      <c r="F116" s="1"/>
      <c r="G116" s="1"/>
      <c r="H116" s="1"/>
    </row>
    <row r="117" spans="1:8" ht="12.75">
      <c r="A117" s="41"/>
      <c r="B117" s="41"/>
      <c r="C117" s="41"/>
      <c r="D117" s="1"/>
      <c r="E117" s="1"/>
      <c r="F117" s="1"/>
      <c r="G117" s="1"/>
      <c r="H117" s="1"/>
    </row>
    <row r="118" spans="1:8" ht="12.75">
      <c r="A118" s="41"/>
      <c r="B118" s="41"/>
      <c r="C118" s="41"/>
      <c r="D118" s="1"/>
      <c r="E118" s="1"/>
      <c r="F118" s="1"/>
      <c r="G118" s="1"/>
      <c r="H118" s="1"/>
    </row>
    <row r="119" spans="1:8" ht="12.75">
      <c r="A119" s="41"/>
      <c r="B119" s="41"/>
      <c r="C119" s="41"/>
      <c r="D119" s="1"/>
      <c r="E119" s="1"/>
      <c r="F119" s="1"/>
      <c r="G119" s="1"/>
      <c r="H119" s="1"/>
    </row>
    <row r="120" spans="1:8" ht="12.75">
      <c r="A120" s="41"/>
      <c r="B120" s="41"/>
      <c r="C120" s="41"/>
      <c r="D120" s="1"/>
      <c r="E120" s="1"/>
      <c r="F120" s="1"/>
      <c r="G120" s="1"/>
      <c r="H120" s="1"/>
    </row>
    <row r="121" spans="1:8" ht="12.75">
      <c r="A121" s="41"/>
      <c r="B121" s="41"/>
      <c r="C121" s="41"/>
      <c r="D121" s="1"/>
      <c r="E121" s="1"/>
      <c r="F121" s="1"/>
      <c r="G121" s="1"/>
      <c r="H121" s="1"/>
    </row>
    <row r="122" spans="1:8" ht="12.75">
      <c r="A122" s="41"/>
      <c r="B122" s="41"/>
      <c r="C122" s="41"/>
      <c r="D122" s="1"/>
      <c r="E122" s="1"/>
      <c r="F122" s="1"/>
      <c r="G122" s="1"/>
      <c r="H122" s="1"/>
    </row>
    <row r="123" spans="1:8" ht="12.75">
      <c r="A123" s="41"/>
      <c r="B123" s="41"/>
      <c r="C123" s="41"/>
      <c r="D123" s="1"/>
      <c r="E123" s="1"/>
      <c r="F123" s="1"/>
      <c r="G123" s="1"/>
      <c r="H123" s="1"/>
    </row>
    <row r="124" spans="1:8" ht="12.75">
      <c r="A124" s="41"/>
      <c r="B124" s="41"/>
      <c r="C124" s="41"/>
      <c r="D124" s="1"/>
      <c r="E124" s="1"/>
      <c r="F124" s="1"/>
      <c r="G124" s="1"/>
      <c r="H124" s="1"/>
    </row>
    <row r="125" spans="1:8" ht="12.75">
      <c r="A125" s="41"/>
      <c r="B125" s="41"/>
      <c r="C125" s="41"/>
      <c r="D125" s="1"/>
      <c r="E125" s="1"/>
      <c r="F125" s="1"/>
      <c r="G125" s="1"/>
      <c r="H125" s="1"/>
    </row>
    <row r="126" spans="1:8" ht="12.75">
      <c r="A126" s="41"/>
      <c r="B126" s="41"/>
      <c r="C126" s="41"/>
      <c r="D126" s="1"/>
      <c r="E126" s="1"/>
      <c r="F126" s="1"/>
      <c r="G126" s="1"/>
      <c r="H126" s="1"/>
    </row>
    <row r="127" spans="1:8" ht="12.75">
      <c r="A127" s="41"/>
      <c r="B127" s="41"/>
      <c r="C127" s="41"/>
      <c r="D127" s="1"/>
      <c r="E127" s="1"/>
      <c r="F127" s="1"/>
      <c r="G127" s="1"/>
      <c r="H127" s="1"/>
    </row>
    <row r="128" spans="1:8" ht="12.75">
      <c r="A128" s="41"/>
      <c r="B128" s="41"/>
      <c r="C128" s="41"/>
      <c r="D128" s="1"/>
      <c r="E128" s="1"/>
      <c r="F128" s="1"/>
      <c r="G128" s="1"/>
      <c r="H128" s="1"/>
    </row>
    <row r="129" spans="1:8" ht="12.75">
      <c r="A129" s="41"/>
      <c r="B129" s="41"/>
      <c r="C129" s="41"/>
      <c r="D129" s="1"/>
      <c r="E129" s="1"/>
      <c r="F129" s="1"/>
      <c r="G129" s="1"/>
      <c r="H129" s="1"/>
    </row>
    <row r="130" spans="1:8" ht="12.75">
      <c r="A130" s="41"/>
      <c r="B130" s="41"/>
      <c r="C130" s="41"/>
      <c r="D130" s="1"/>
      <c r="E130" s="1"/>
      <c r="F130" s="1"/>
      <c r="G130" s="1"/>
      <c r="H130" s="1"/>
    </row>
    <row r="131" spans="1:8" ht="12.75">
      <c r="A131" s="41"/>
      <c r="B131" s="41"/>
      <c r="C131" s="41"/>
      <c r="D131" s="1"/>
      <c r="E131" s="1"/>
      <c r="F131" s="1"/>
      <c r="G131" s="1"/>
      <c r="H131" s="1"/>
    </row>
    <row r="132" spans="1:8" ht="12.75">
      <c r="A132" s="41"/>
      <c r="B132" s="41"/>
      <c r="C132" s="41"/>
      <c r="D132" s="1"/>
      <c r="E132" s="1"/>
      <c r="F132" s="1"/>
      <c r="G132" s="1"/>
      <c r="H132" s="1"/>
    </row>
    <row r="133" spans="1:8" ht="12.75">
      <c r="A133" s="41"/>
      <c r="B133" s="41"/>
      <c r="C133" s="41"/>
      <c r="D133" s="1"/>
      <c r="E133" s="1"/>
      <c r="F133" s="1"/>
      <c r="G133" s="1"/>
      <c r="H133" s="1"/>
    </row>
    <row r="134" spans="1:8" ht="12.75">
      <c r="A134" s="41"/>
      <c r="B134" s="41"/>
      <c r="C134" s="41"/>
      <c r="D134" s="1"/>
      <c r="E134" s="1"/>
      <c r="F134" s="1"/>
      <c r="G134" s="1"/>
      <c r="H134" s="1"/>
    </row>
    <row r="135" spans="1:8" ht="12.75">
      <c r="A135" s="41"/>
      <c r="B135" s="41"/>
      <c r="C135" s="41"/>
      <c r="D135" s="1"/>
      <c r="E135" s="1"/>
      <c r="F135" s="1"/>
      <c r="G135" s="1"/>
      <c r="H135" s="1"/>
    </row>
    <row r="136" spans="1:8" ht="12.75">
      <c r="A136" s="41"/>
      <c r="B136" s="41"/>
      <c r="C136" s="41"/>
      <c r="D136" s="1"/>
      <c r="E136" s="1"/>
      <c r="F136" s="1"/>
      <c r="G136" s="1"/>
      <c r="H136" s="1"/>
    </row>
    <row r="137" spans="1:8" ht="12.75">
      <c r="A137" s="41"/>
      <c r="B137" s="41"/>
      <c r="C137" s="41"/>
      <c r="D137" s="1"/>
      <c r="E137" s="1"/>
      <c r="F137" s="1"/>
      <c r="G137" s="1"/>
      <c r="H137" s="1"/>
    </row>
    <row r="138" spans="1:8" ht="12.75">
      <c r="A138" s="41"/>
      <c r="B138" s="41"/>
      <c r="C138" s="41"/>
      <c r="D138" s="1"/>
      <c r="E138" s="1"/>
      <c r="F138" s="1"/>
      <c r="G138" s="1"/>
      <c r="H138" s="1"/>
    </row>
    <row r="139" spans="1:8" ht="12.75">
      <c r="A139" s="41"/>
      <c r="B139" s="41"/>
      <c r="C139" s="41"/>
      <c r="D139" s="1"/>
      <c r="E139" s="1"/>
      <c r="F139" s="1"/>
      <c r="G139" s="1"/>
      <c r="H139" s="1"/>
    </row>
    <row r="140" spans="1:8" ht="12.75">
      <c r="A140" s="41"/>
      <c r="B140" s="41"/>
      <c r="C140" s="41"/>
      <c r="D140" s="1"/>
      <c r="E140" s="1"/>
      <c r="F140" s="1"/>
      <c r="G140" s="1"/>
      <c r="H140" s="1"/>
    </row>
    <row r="141" spans="1:8" ht="12.75">
      <c r="A141" s="41"/>
      <c r="B141" s="41"/>
      <c r="C141" s="41"/>
      <c r="D141" s="1"/>
      <c r="E141" s="1"/>
      <c r="F141" s="1"/>
      <c r="G141" s="1"/>
      <c r="H141" s="1"/>
    </row>
    <row r="142" spans="1:8" ht="12.75">
      <c r="A142" s="41"/>
      <c r="B142" s="41"/>
      <c r="C142" s="41"/>
      <c r="D142" s="1"/>
      <c r="E142" s="1"/>
      <c r="F142" s="1"/>
      <c r="G142" s="1"/>
      <c r="H142" s="1"/>
    </row>
    <row r="143" spans="1:8" ht="12.75">
      <c r="A143" s="41"/>
      <c r="B143" s="41"/>
      <c r="C143" s="41"/>
      <c r="D143" s="1"/>
      <c r="E143" s="1"/>
      <c r="F143" s="1"/>
      <c r="G143" s="1"/>
      <c r="H143" s="1"/>
    </row>
    <row r="144" spans="1:8" ht="12.75">
      <c r="A144" s="41"/>
      <c r="B144" s="41"/>
      <c r="C144" s="41"/>
      <c r="D144" s="1"/>
      <c r="E144" s="1"/>
      <c r="F144" s="1"/>
      <c r="G144" s="1"/>
      <c r="H144" s="1"/>
    </row>
    <row r="145" spans="1:8" ht="12.75">
      <c r="A145" s="41"/>
      <c r="B145" s="41"/>
      <c r="C145" s="41"/>
      <c r="D145" s="1"/>
      <c r="E145" s="1"/>
      <c r="F145" s="1"/>
      <c r="G145" s="1"/>
      <c r="H145" s="1"/>
    </row>
    <row r="146" spans="1:8" ht="12.75">
      <c r="A146" s="41"/>
      <c r="B146" s="41"/>
      <c r="C146" s="41"/>
      <c r="D146" s="1"/>
      <c r="E146" s="1"/>
      <c r="F146" s="1"/>
      <c r="G146" s="1"/>
      <c r="H146" s="1"/>
    </row>
    <row r="147" spans="1:8" ht="12.75">
      <c r="A147" s="41"/>
      <c r="B147" s="41"/>
      <c r="C147" s="41"/>
      <c r="D147" s="1"/>
      <c r="E147" s="1"/>
      <c r="F147" s="1"/>
      <c r="G147" s="1"/>
      <c r="H147" s="1"/>
    </row>
    <row r="148" spans="1:8" ht="12.75">
      <c r="A148" s="41"/>
      <c r="B148" s="41"/>
      <c r="C148" s="41"/>
      <c r="D148" s="1"/>
      <c r="E148" s="1"/>
      <c r="F148" s="1"/>
      <c r="G148" s="1"/>
      <c r="H148" s="1"/>
    </row>
    <row r="149" spans="1:8" ht="12.75">
      <c r="A149" s="41"/>
      <c r="B149" s="41"/>
      <c r="C149" s="41"/>
      <c r="D149" s="1"/>
      <c r="E149" s="1"/>
      <c r="F149" s="1"/>
      <c r="G149" s="1"/>
      <c r="H149" s="1"/>
    </row>
    <row r="150" spans="1:8" ht="12.75">
      <c r="A150" s="41"/>
      <c r="B150" s="41"/>
      <c r="C150" s="41"/>
      <c r="D150" s="1"/>
      <c r="E150" s="1"/>
      <c r="F150" s="1"/>
      <c r="G150" s="1"/>
      <c r="H150" s="1"/>
    </row>
    <row r="151" spans="1:8" ht="12.75">
      <c r="A151" s="41"/>
      <c r="B151" s="41"/>
      <c r="C151" s="41"/>
      <c r="D151" s="1"/>
      <c r="E151" s="1"/>
      <c r="F151" s="1"/>
      <c r="G151" s="1"/>
      <c r="H151" s="1"/>
    </row>
    <row r="152" spans="1:8" ht="12.75">
      <c r="A152" s="41"/>
      <c r="B152" s="41"/>
      <c r="C152" s="41"/>
      <c r="D152" s="1"/>
      <c r="E152" s="1"/>
      <c r="F152" s="1"/>
      <c r="G152" s="1"/>
      <c r="H152" s="1"/>
    </row>
    <row r="153" spans="1:8" ht="12.75">
      <c r="A153" s="41"/>
      <c r="B153" s="41"/>
      <c r="C153" s="41"/>
      <c r="D153" s="1"/>
      <c r="E153" s="1"/>
      <c r="F153" s="1"/>
      <c r="G153" s="1"/>
      <c r="H153" s="1"/>
    </row>
    <row r="154" spans="1:8" ht="12.75">
      <c r="A154" s="41"/>
      <c r="B154" s="41"/>
      <c r="C154" s="41"/>
      <c r="D154" s="1"/>
      <c r="E154" s="1"/>
      <c r="F154" s="1"/>
      <c r="G154" s="1"/>
      <c r="H154" s="1"/>
    </row>
    <row r="155" spans="1:8" ht="12.75">
      <c r="A155" s="41"/>
      <c r="B155" s="41"/>
      <c r="C155" s="41"/>
      <c r="D155" s="1"/>
      <c r="E155" s="1"/>
      <c r="F155" s="1"/>
      <c r="G155" s="1"/>
      <c r="H155" s="1"/>
    </row>
    <row r="156" spans="1:8" ht="12.75">
      <c r="A156" s="41"/>
      <c r="B156" s="41"/>
      <c r="C156" s="41"/>
      <c r="D156" s="1"/>
      <c r="E156" s="1"/>
      <c r="F156" s="1"/>
      <c r="G156" s="1"/>
      <c r="H156" s="1"/>
    </row>
    <row r="157" spans="1:8" ht="12.75">
      <c r="A157" s="41"/>
      <c r="B157" s="41"/>
      <c r="C157" s="41"/>
      <c r="D157" s="1"/>
      <c r="E157" s="1"/>
      <c r="F157" s="1"/>
      <c r="G157" s="1"/>
      <c r="H157" s="1"/>
    </row>
    <row r="158" spans="1:8" ht="12.75">
      <c r="A158" s="41"/>
      <c r="B158" s="41"/>
      <c r="C158" s="41"/>
      <c r="D158" s="1"/>
      <c r="E158" s="1"/>
      <c r="F158" s="1"/>
      <c r="G158" s="1"/>
      <c r="H158" s="1"/>
    </row>
    <row r="159" spans="1:8" ht="12.75">
      <c r="A159" s="41"/>
      <c r="B159" s="41"/>
      <c r="C159" s="41"/>
      <c r="D159" s="1"/>
      <c r="E159" s="1"/>
      <c r="F159" s="1"/>
      <c r="G159" s="1"/>
      <c r="H159" s="1"/>
    </row>
    <row r="160" spans="1:8" ht="12.75">
      <c r="A160" s="41"/>
      <c r="B160" s="41"/>
      <c r="C160" s="41"/>
      <c r="D160" s="1"/>
      <c r="E160" s="1"/>
      <c r="F160" s="1"/>
      <c r="G160" s="1"/>
      <c r="H160" s="1"/>
    </row>
    <row r="161" spans="1:8" ht="12.75">
      <c r="A161" s="41"/>
      <c r="B161" s="41"/>
      <c r="C161" s="41"/>
      <c r="D161" s="1"/>
      <c r="E161" s="1"/>
      <c r="F161" s="1"/>
      <c r="G161" s="1"/>
      <c r="H161" s="1"/>
    </row>
    <row r="162" spans="1:8" ht="12.75">
      <c r="A162" s="41"/>
      <c r="B162" s="41"/>
      <c r="C162" s="41"/>
      <c r="D162" s="1"/>
      <c r="E162" s="1"/>
      <c r="F162" s="1"/>
      <c r="G162" s="1"/>
      <c r="H162" s="1"/>
    </row>
    <row r="163" spans="1:8" ht="12.75">
      <c r="A163" s="41"/>
      <c r="B163" s="41"/>
      <c r="C163" s="41"/>
      <c r="D163" s="1"/>
      <c r="E163" s="1"/>
      <c r="F163" s="1"/>
      <c r="G163" s="1"/>
      <c r="H163" s="1"/>
    </row>
    <row r="164" spans="1:8" ht="12.75">
      <c r="A164" s="41"/>
      <c r="B164" s="41"/>
      <c r="C164" s="41"/>
      <c r="D164" s="1"/>
      <c r="E164" s="1"/>
      <c r="F164" s="1"/>
      <c r="G164" s="1"/>
      <c r="H164" s="1"/>
    </row>
    <row r="165" spans="1:8" ht="12.75">
      <c r="A165" s="41"/>
      <c r="B165" s="41"/>
      <c r="C165" s="41"/>
      <c r="D165" s="1"/>
      <c r="E165" s="1"/>
      <c r="F165" s="1"/>
      <c r="G165" s="1"/>
      <c r="H165" s="1"/>
    </row>
    <row r="166" spans="1:8" ht="12.75">
      <c r="A166" s="41"/>
      <c r="B166" s="41"/>
      <c r="C166" s="41"/>
      <c r="D166" s="1"/>
      <c r="E166" s="1"/>
      <c r="F166" s="1"/>
      <c r="G166" s="1"/>
      <c r="H166" s="1"/>
    </row>
    <row r="167" spans="1:8" ht="12.75">
      <c r="A167" s="41"/>
      <c r="B167" s="41"/>
      <c r="C167" s="41"/>
      <c r="D167" s="1"/>
      <c r="E167" s="1"/>
      <c r="F167" s="1"/>
      <c r="G167" s="1"/>
      <c r="H167" s="1"/>
    </row>
    <row r="168" spans="1:8" ht="12.75">
      <c r="A168" s="41"/>
      <c r="B168" s="41"/>
      <c r="C168" s="41"/>
      <c r="D168" s="1"/>
      <c r="E168" s="1"/>
      <c r="F168" s="1"/>
      <c r="G168" s="1"/>
      <c r="H168" s="1"/>
    </row>
    <row r="169" spans="1:8" ht="12.75">
      <c r="A169" s="41"/>
      <c r="B169" s="41"/>
      <c r="C169" s="41"/>
      <c r="D169" s="1"/>
      <c r="E169" s="1"/>
      <c r="F169" s="1"/>
      <c r="G169" s="1"/>
      <c r="H169" s="1"/>
    </row>
    <row r="170" spans="1:8" ht="12.75">
      <c r="A170" s="41"/>
      <c r="B170" s="41"/>
      <c r="C170" s="41"/>
      <c r="D170" s="1"/>
      <c r="E170" s="1"/>
      <c r="F170" s="1"/>
      <c r="G170" s="1"/>
      <c r="H170" s="1"/>
    </row>
    <row r="171" spans="1:8" ht="12.75">
      <c r="A171" s="41"/>
      <c r="B171" s="41"/>
      <c r="C171" s="41"/>
      <c r="D171" s="1"/>
      <c r="E171" s="1"/>
      <c r="F171" s="1"/>
      <c r="G171" s="1"/>
      <c r="H171" s="1"/>
    </row>
    <row r="172" spans="1:8" ht="12.75">
      <c r="A172" s="41"/>
      <c r="B172" s="41"/>
      <c r="C172" s="41"/>
      <c r="D172" s="1"/>
      <c r="E172" s="1"/>
      <c r="F172" s="1"/>
      <c r="G172" s="1"/>
      <c r="H172" s="1"/>
    </row>
    <row r="173" spans="1:8" ht="12.75">
      <c r="A173" s="41"/>
      <c r="B173" s="41"/>
      <c r="C173" s="41"/>
      <c r="D173" s="1"/>
      <c r="E173" s="1"/>
      <c r="F173" s="1"/>
      <c r="G173" s="1"/>
      <c r="H173" s="1"/>
    </row>
    <row r="174" spans="1:8" ht="12.75">
      <c r="A174" s="41"/>
      <c r="B174" s="41"/>
      <c r="C174" s="41"/>
      <c r="D174" s="1"/>
      <c r="E174" s="1"/>
      <c r="F174" s="1"/>
      <c r="G174" s="1"/>
      <c r="H174" s="1"/>
    </row>
    <row r="175" spans="1:8" ht="12.75">
      <c r="A175" s="41"/>
      <c r="B175" s="41"/>
      <c r="C175" s="41"/>
      <c r="D175" s="1"/>
      <c r="E175" s="1"/>
      <c r="F175" s="1"/>
      <c r="G175" s="1"/>
      <c r="H175" s="1"/>
    </row>
    <row r="176" spans="1:8" ht="12.75">
      <c r="A176" s="41"/>
      <c r="B176" s="41"/>
      <c r="C176" s="41"/>
      <c r="D176" s="1"/>
      <c r="E176" s="1"/>
      <c r="F176" s="1"/>
      <c r="G176" s="1"/>
      <c r="H176" s="1"/>
    </row>
    <row r="177" spans="1:8" ht="12.75">
      <c r="A177" s="41"/>
      <c r="B177" s="41"/>
      <c r="C177" s="41"/>
      <c r="D177" s="1"/>
      <c r="E177" s="1"/>
      <c r="F177" s="1"/>
      <c r="G177" s="1"/>
      <c r="H177" s="1"/>
    </row>
    <row r="178" spans="1:8" ht="12.75">
      <c r="A178" s="41"/>
      <c r="B178" s="41"/>
      <c r="C178" s="41"/>
      <c r="D178" s="1"/>
      <c r="E178" s="1"/>
      <c r="F178" s="1"/>
      <c r="G178" s="1"/>
      <c r="H178" s="1"/>
    </row>
    <row r="179" spans="1:8" ht="12.75">
      <c r="A179" s="41"/>
      <c r="B179" s="41"/>
      <c r="C179" s="41"/>
      <c r="D179" s="1"/>
      <c r="E179" s="1"/>
      <c r="F179" s="1"/>
      <c r="G179" s="1"/>
      <c r="H179" s="1"/>
    </row>
    <row r="180" spans="1:8" ht="12.75">
      <c r="A180" s="41"/>
      <c r="B180" s="41"/>
      <c r="C180" s="41"/>
      <c r="D180" s="1"/>
      <c r="E180" s="1"/>
      <c r="F180" s="1"/>
      <c r="G180" s="1"/>
      <c r="H180" s="1"/>
    </row>
    <row r="181" spans="1:8" ht="12.75">
      <c r="A181" s="41"/>
      <c r="B181" s="41"/>
      <c r="C181" s="41"/>
      <c r="D181" s="1"/>
      <c r="E181" s="1"/>
      <c r="F181" s="1"/>
      <c r="G181" s="1"/>
      <c r="H181" s="1"/>
    </row>
    <row r="182" spans="1:8" ht="12.75">
      <c r="A182" s="41"/>
      <c r="B182" s="41"/>
      <c r="C182" s="41"/>
      <c r="D182" s="1"/>
      <c r="E182" s="1"/>
      <c r="F182" s="1"/>
      <c r="G182" s="1"/>
      <c r="H182" s="1"/>
    </row>
    <row r="183" spans="1:8" ht="12.75">
      <c r="A183" s="41"/>
      <c r="B183" s="41"/>
      <c r="C183" s="41"/>
      <c r="D183" s="1"/>
      <c r="E183" s="1"/>
      <c r="F183" s="1"/>
      <c r="G183" s="1"/>
      <c r="H183" s="1"/>
    </row>
    <row r="184" spans="1:8" ht="12.75">
      <c r="A184" s="41"/>
      <c r="B184" s="41"/>
      <c r="C184" s="41"/>
      <c r="D184" s="1"/>
      <c r="E184" s="1"/>
      <c r="F184" s="1"/>
      <c r="G184" s="1"/>
      <c r="H184" s="1"/>
    </row>
    <row r="185" spans="1:8" ht="12.75">
      <c r="A185" s="41"/>
      <c r="B185" s="41"/>
      <c r="C185" s="41"/>
      <c r="D185" s="1"/>
      <c r="E185" s="1"/>
      <c r="F185" s="1"/>
      <c r="G185" s="1"/>
      <c r="H185" s="1"/>
    </row>
    <row r="186" spans="1:8" ht="12.75">
      <c r="A186" s="41"/>
      <c r="B186" s="41"/>
      <c r="C186" s="41"/>
      <c r="D186" s="1"/>
      <c r="E186" s="1"/>
      <c r="F186" s="1"/>
      <c r="G186" s="1"/>
      <c r="H186" s="1"/>
    </row>
    <row r="187" spans="1:8" ht="12.75">
      <c r="A187" s="41"/>
      <c r="B187" s="41"/>
      <c r="C187" s="41"/>
      <c r="D187" s="1"/>
      <c r="E187" s="1"/>
      <c r="F187" s="1"/>
      <c r="G187" s="1"/>
      <c r="H187" s="1"/>
    </row>
    <row r="188" spans="1:8" ht="12.75">
      <c r="A188" s="41"/>
      <c r="B188" s="41"/>
      <c r="C188" s="41"/>
      <c r="D188" s="1"/>
      <c r="E188" s="1"/>
      <c r="F188" s="1"/>
      <c r="G188" s="1"/>
      <c r="H188" s="1"/>
    </row>
    <row r="189" spans="1:8" ht="12.75">
      <c r="A189" s="41"/>
      <c r="B189" s="41"/>
      <c r="C189" s="41"/>
      <c r="D189" s="1"/>
      <c r="E189" s="1"/>
      <c r="F189" s="1"/>
      <c r="G189" s="1"/>
      <c r="H189" s="1"/>
    </row>
    <row r="190" spans="1:8" ht="12.75">
      <c r="A190" s="41"/>
      <c r="B190" s="41"/>
      <c r="C190" s="41"/>
      <c r="D190" s="1"/>
      <c r="E190" s="1"/>
      <c r="F190" s="1"/>
      <c r="G190" s="1"/>
      <c r="H190" s="1"/>
    </row>
    <row r="191" spans="1:8" ht="12.75">
      <c r="A191" s="41"/>
      <c r="B191" s="41"/>
      <c r="C191" s="41"/>
      <c r="D191" s="1"/>
      <c r="E191" s="1"/>
      <c r="F191" s="1"/>
      <c r="G191" s="1"/>
      <c r="H191" s="1"/>
    </row>
    <row r="192" spans="1:8" ht="12.75">
      <c r="A192" s="41"/>
      <c r="B192" s="41"/>
      <c r="C192" s="41"/>
      <c r="D192" s="1"/>
      <c r="E192" s="1"/>
      <c r="F192" s="1"/>
      <c r="G192" s="1"/>
      <c r="H192" s="1"/>
    </row>
    <row r="193" spans="1:8" ht="12.75">
      <c r="A193" s="41"/>
      <c r="B193" s="41"/>
      <c r="C193" s="41"/>
      <c r="D193" s="1"/>
      <c r="E193" s="1"/>
      <c r="F193" s="1"/>
      <c r="G193" s="1"/>
      <c r="H193" s="1"/>
    </row>
    <row r="194" spans="1:8" ht="12.75">
      <c r="A194" s="41"/>
      <c r="B194" s="41"/>
      <c r="C194" s="41"/>
      <c r="D194" s="1"/>
      <c r="E194" s="1"/>
      <c r="F194" s="1"/>
      <c r="G194" s="1"/>
      <c r="H194" s="1"/>
    </row>
    <row r="195" spans="1:8" ht="12.75">
      <c r="A195" s="41"/>
      <c r="B195" s="41"/>
      <c r="C195" s="41"/>
      <c r="D195" s="1"/>
      <c r="E195" s="1"/>
      <c r="F195" s="1"/>
      <c r="G195" s="1"/>
      <c r="H195" s="1"/>
    </row>
    <row r="196" spans="1:8" ht="12.75">
      <c r="A196" s="41"/>
      <c r="B196" s="41"/>
      <c r="C196" s="41"/>
      <c r="D196" s="1"/>
      <c r="E196" s="1"/>
      <c r="F196" s="1"/>
      <c r="G196" s="1"/>
      <c r="H196" s="1"/>
    </row>
    <row r="197" spans="1:8" ht="12.75">
      <c r="A197" s="41"/>
      <c r="B197" s="41"/>
      <c r="C197" s="41"/>
      <c r="D197" s="1"/>
      <c r="E197" s="1"/>
      <c r="F197" s="1"/>
      <c r="G197" s="1"/>
      <c r="H197" s="1"/>
    </row>
    <row r="198" spans="1:8" ht="12.75">
      <c r="A198" s="41"/>
      <c r="B198" s="41"/>
      <c r="C198" s="41"/>
      <c r="D198" s="1"/>
      <c r="E198" s="1"/>
      <c r="F198" s="1"/>
      <c r="G198" s="1"/>
      <c r="H198" s="1"/>
    </row>
    <row r="199" spans="1:8" ht="12.75">
      <c r="A199" s="41"/>
      <c r="B199" s="41"/>
      <c r="C199" s="41"/>
      <c r="D199" s="1"/>
      <c r="E199" s="1"/>
      <c r="F199" s="1"/>
      <c r="G199" s="1"/>
      <c r="H199" s="1"/>
    </row>
    <row r="200" spans="1:8" ht="12.75">
      <c r="A200" s="41"/>
      <c r="B200" s="41"/>
      <c r="C200" s="41"/>
      <c r="D200" s="1"/>
      <c r="E200" s="1"/>
      <c r="F200" s="1"/>
      <c r="G200" s="1"/>
      <c r="H200" s="1"/>
    </row>
    <row r="201" spans="1:8" ht="12.75">
      <c r="A201" s="41"/>
      <c r="B201" s="41"/>
      <c r="C201" s="41"/>
      <c r="D201" s="1"/>
      <c r="E201" s="1"/>
      <c r="F201" s="1"/>
      <c r="G201" s="1"/>
      <c r="H201" s="1"/>
    </row>
    <row r="202" spans="1:8" ht="12.75">
      <c r="A202" s="41"/>
      <c r="B202" s="41"/>
      <c r="C202" s="41"/>
      <c r="D202" s="1"/>
      <c r="E202" s="1"/>
      <c r="F202" s="1"/>
      <c r="G202" s="1"/>
      <c r="H202" s="1"/>
    </row>
    <row r="203" spans="1:8" ht="12.75">
      <c r="A203" s="41"/>
      <c r="B203" s="41"/>
      <c r="C203" s="41"/>
      <c r="D203" s="1"/>
      <c r="E203" s="1"/>
      <c r="F203" s="1"/>
      <c r="G203" s="1"/>
      <c r="H203" s="1"/>
    </row>
    <row r="204" spans="1:8" ht="12.75">
      <c r="A204" s="41"/>
      <c r="B204" s="41"/>
      <c r="C204" s="41"/>
      <c r="D204" s="1"/>
      <c r="E204" s="1"/>
      <c r="F204" s="1"/>
      <c r="G204" s="1"/>
      <c r="H204" s="1"/>
    </row>
    <row r="205" spans="1:8" ht="12.75">
      <c r="A205" s="41"/>
      <c r="B205" s="41"/>
      <c r="C205" s="41"/>
      <c r="D205" s="1"/>
      <c r="E205" s="1"/>
      <c r="F205" s="1"/>
      <c r="G205" s="1"/>
      <c r="H205" s="1"/>
    </row>
    <row r="206" spans="1:8" ht="12.75">
      <c r="A206" s="41"/>
      <c r="B206" s="41"/>
      <c r="C206" s="41"/>
      <c r="D206" s="1"/>
      <c r="E206" s="1"/>
      <c r="F206" s="1"/>
      <c r="G206" s="1"/>
      <c r="H206" s="1"/>
    </row>
    <row r="207" spans="1:8" ht="12.75">
      <c r="A207" s="41"/>
      <c r="B207" s="41"/>
      <c r="C207" s="41"/>
      <c r="D207" s="1"/>
      <c r="E207" s="1"/>
      <c r="F207" s="1"/>
      <c r="G207" s="1"/>
      <c r="H207" s="1"/>
    </row>
    <row r="208" spans="1:8" ht="12.75">
      <c r="A208" s="41"/>
      <c r="B208" s="41"/>
      <c r="C208" s="41"/>
      <c r="D208" s="1"/>
      <c r="E208" s="1"/>
      <c r="F208" s="1"/>
      <c r="G208" s="1"/>
      <c r="H208" s="1"/>
    </row>
    <row r="209" spans="1:8" ht="12.75">
      <c r="A209" s="41"/>
      <c r="B209" s="41"/>
      <c r="C209" s="41"/>
      <c r="D209" s="1"/>
      <c r="E209" s="1"/>
      <c r="F209" s="1"/>
      <c r="G209" s="1"/>
      <c r="H209" s="1"/>
    </row>
    <row r="210" spans="1:8" ht="12.75">
      <c r="A210" s="41"/>
      <c r="B210" s="41"/>
      <c r="C210" s="41"/>
      <c r="D210" s="1"/>
      <c r="E210" s="1"/>
      <c r="F210" s="1"/>
      <c r="G210" s="1"/>
      <c r="H210" s="1"/>
    </row>
    <row r="211" spans="1:8" ht="12.75">
      <c r="A211" s="41"/>
      <c r="B211" s="41"/>
      <c r="C211" s="41"/>
      <c r="D211" s="1"/>
      <c r="E211" s="1"/>
      <c r="F211" s="1"/>
      <c r="G211" s="1"/>
      <c r="H211" s="1"/>
    </row>
    <row r="212" spans="1:8" ht="12.75">
      <c r="A212" s="41"/>
      <c r="B212" s="41"/>
      <c r="C212" s="41"/>
      <c r="D212" s="1"/>
      <c r="E212" s="1"/>
      <c r="F212" s="1"/>
      <c r="G212" s="1"/>
      <c r="H212" s="1"/>
    </row>
    <row r="213" spans="1:8" ht="12.75">
      <c r="A213" s="41"/>
      <c r="B213" s="41"/>
      <c r="C213" s="41"/>
      <c r="D213" s="1"/>
      <c r="E213" s="1"/>
      <c r="F213" s="1"/>
      <c r="G213" s="1"/>
      <c r="H213" s="1"/>
    </row>
    <row r="214" spans="1:8" ht="12.75">
      <c r="A214" s="41"/>
      <c r="B214" s="41"/>
      <c r="C214" s="41"/>
      <c r="D214" s="1"/>
      <c r="E214" s="1"/>
      <c r="F214" s="1"/>
      <c r="G214" s="1"/>
      <c r="H214" s="1"/>
    </row>
    <row r="215" spans="1:8" ht="12.75">
      <c r="A215" s="41"/>
      <c r="B215" s="41"/>
      <c r="C215" s="41"/>
      <c r="D215" s="1"/>
      <c r="E215" s="1"/>
      <c r="F215" s="1"/>
      <c r="G215" s="1"/>
      <c r="H215" s="1"/>
    </row>
    <row r="216" spans="1:8" ht="12.75">
      <c r="A216" s="41"/>
      <c r="B216" s="41"/>
      <c r="C216" s="41"/>
      <c r="D216" s="1"/>
      <c r="E216" s="1"/>
      <c r="F216" s="1"/>
      <c r="G216" s="1"/>
      <c r="H216" s="1"/>
    </row>
    <row r="217" spans="1:8" ht="12.75">
      <c r="A217" s="41"/>
      <c r="B217" s="41"/>
      <c r="C217" s="41"/>
      <c r="D217" s="1"/>
      <c r="E217" s="1"/>
      <c r="F217" s="1"/>
      <c r="G217" s="1"/>
      <c r="H217" s="1"/>
    </row>
    <row r="218" spans="1:8" ht="12.75">
      <c r="A218" s="41"/>
      <c r="B218" s="41"/>
      <c r="C218" s="41"/>
      <c r="D218" s="1"/>
      <c r="E218" s="1"/>
      <c r="F218" s="1"/>
      <c r="G218" s="1"/>
      <c r="H218" s="1"/>
    </row>
    <row r="219" spans="1:8" ht="12.75">
      <c r="A219" s="41"/>
      <c r="B219" s="41"/>
      <c r="C219" s="41"/>
      <c r="D219" s="1"/>
      <c r="E219" s="1"/>
      <c r="F219" s="1"/>
      <c r="G219" s="1"/>
      <c r="H219" s="1"/>
    </row>
    <row r="220" spans="1:8" ht="12.75">
      <c r="A220" s="41"/>
      <c r="B220" s="41"/>
      <c r="C220" s="41"/>
      <c r="D220" s="1"/>
      <c r="E220" s="1"/>
      <c r="F220" s="1"/>
      <c r="G220" s="1"/>
      <c r="H220" s="1"/>
    </row>
    <row r="221" spans="1:8" ht="12.75">
      <c r="A221" s="41"/>
      <c r="B221" s="41"/>
      <c r="C221" s="41"/>
      <c r="D221" s="1"/>
      <c r="E221" s="1"/>
      <c r="F221" s="1"/>
      <c r="G221" s="1"/>
      <c r="H221" s="1"/>
    </row>
    <row r="222" spans="1:8" ht="12.75">
      <c r="A222" s="41"/>
      <c r="B222" s="41"/>
      <c r="C222" s="41"/>
      <c r="D222" s="1"/>
      <c r="E222" s="1"/>
      <c r="F222" s="1"/>
      <c r="G222" s="1"/>
      <c r="H222" s="1"/>
    </row>
    <row r="223" spans="1:8" ht="12.75">
      <c r="A223" s="41"/>
      <c r="B223" s="41"/>
      <c r="C223" s="41"/>
      <c r="D223" s="1"/>
      <c r="E223" s="1"/>
      <c r="F223" s="1"/>
      <c r="G223" s="1"/>
      <c r="H223" s="1"/>
    </row>
    <row r="224" spans="1:8" ht="12.75">
      <c r="A224" s="41"/>
      <c r="B224" s="41"/>
      <c r="C224" s="41"/>
      <c r="D224" s="1"/>
      <c r="E224" s="1"/>
      <c r="F224" s="1"/>
      <c r="G224" s="1"/>
      <c r="H224" s="1"/>
    </row>
    <row r="225" spans="1:8" ht="12.75">
      <c r="A225" s="41"/>
      <c r="B225" s="41"/>
      <c r="C225" s="41"/>
      <c r="D225" s="1"/>
      <c r="E225" s="1"/>
      <c r="F225" s="1"/>
      <c r="G225" s="1"/>
      <c r="H225" s="1"/>
    </row>
    <row r="226" spans="1:8" ht="12.75">
      <c r="A226" s="41"/>
      <c r="B226" s="41"/>
      <c r="C226" s="41"/>
      <c r="D226" s="1"/>
      <c r="E226" s="1"/>
      <c r="F226" s="1"/>
      <c r="G226" s="1"/>
      <c r="H226" s="1"/>
    </row>
    <row r="227" spans="1:8" ht="12.75">
      <c r="A227" s="41"/>
      <c r="B227" s="41"/>
      <c r="C227" s="41"/>
      <c r="D227" s="1"/>
      <c r="E227" s="1"/>
      <c r="F227" s="1"/>
      <c r="G227" s="1"/>
      <c r="H227" s="1"/>
    </row>
    <row r="228" spans="1:8" ht="12.75">
      <c r="A228" s="41"/>
      <c r="B228" s="41"/>
      <c r="C228" s="41"/>
      <c r="D228" s="1"/>
      <c r="E228" s="1"/>
      <c r="F228" s="1"/>
      <c r="G228" s="1"/>
      <c r="H228" s="1"/>
    </row>
    <row r="229" spans="1:8" ht="12.75">
      <c r="A229" s="41"/>
      <c r="B229" s="41"/>
      <c r="C229" s="41"/>
      <c r="D229" s="1"/>
      <c r="E229" s="1"/>
      <c r="F229" s="1"/>
      <c r="G229" s="1"/>
      <c r="H229" s="1"/>
    </row>
    <row r="230" spans="1:8" ht="12.75">
      <c r="A230" s="41"/>
      <c r="B230" s="41"/>
      <c r="C230" s="41"/>
      <c r="D230" s="1"/>
      <c r="E230" s="1"/>
      <c r="F230" s="1"/>
      <c r="G230" s="1"/>
      <c r="H230" s="1"/>
    </row>
    <row r="231" spans="1:8" ht="12.75">
      <c r="A231" s="41"/>
      <c r="B231" s="41"/>
      <c r="C231" s="41"/>
      <c r="D231" s="1"/>
      <c r="E231" s="1"/>
      <c r="F231" s="1"/>
      <c r="G231" s="1"/>
      <c r="H231" s="1"/>
    </row>
    <row r="232" spans="1:8" ht="12.75">
      <c r="A232" s="41"/>
      <c r="B232" s="41"/>
      <c r="C232" s="41"/>
      <c r="D232" s="1"/>
      <c r="E232" s="1"/>
      <c r="F232" s="1"/>
      <c r="G232" s="1"/>
      <c r="H232" s="1"/>
    </row>
    <row r="233" spans="1:8" ht="12.75">
      <c r="A233" s="41"/>
      <c r="B233" s="41"/>
      <c r="C233" s="41"/>
      <c r="D233" s="1"/>
      <c r="E233" s="1"/>
      <c r="F233" s="1"/>
      <c r="G233" s="1"/>
      <c r="H233" s="1"/>
    </row>
    <row r="234" spans="1:8" ht="12.75">
      <c r="A234" s="41"/>
      <c r="B234" s="41"/>
      <c r="C234" s="41"/>
      <c r="D234" s="1"/>
      <c r="E234" s="1"/>
      <c r="F234" s="1"/>
      <c r="G234" s="1"/>
      <c r="H234" s="1"/>
    </row>
    <row r="235" spans="1:8" ht="12.75">
      <c r="A235" s="41"/>
      <c r="B235" s="41"/>
      <c r="C235" s="41"/>
      <c r="D235" s="1"/>
      <c r="E235" s="1"/>
      <c r="F235" s="1"/>
      <c r="G235" s="1"/>
      <c r="H235" s="1"/>
    </row>
    <row r="236" spans="1:8" ht="12.75">
      <c r="A236" s="41"/>
      <c r="B236" s="41"/>
      <c r="C236" s="41"/>
      <c r="D236" s="1"/>
      <c r="E236" s="1"/>
      <c r="F236" s="1"/>
      <c r="G236" s="1"/>
      <c r="H236" s="1"/>
    </row>
    <row r="237" spans="1:8" ht="12.75">
      <c r="A237" s="41"/>
      <c r="B237" s="41"/>
      <c r="C237" s="41"/>
      <c r="D237" s="1"/>
      <c r="E237" s="1"/>
      <c r="F237" s="1"/>
      <c r="G237" s="1"/>
      <c r="H237" s="1"/>
    </row>
    <row r="238" spans="1:8" ht="12.75">
      <c r="A238" s="41"/>
      <c r="B238" s="41"/>
      <c r="C238" s="41"/>
      <c r="D238" s="1"/>
      <c r="E238" s="1"/>
      <c r="F238" s="1"/>
      <c r="G238" s="1"/>
      <c r="H238" s="1"/>
    </row>
    <row r="239" spans="1:8" ht="12.75">
      <c r="A239" s="41"/>
      <c r="B239" s="41"/>
      <c r="C239" s="41"/>
      <c r="D239" s="1"/>
      <c r="E239" s="1"/>
      <c r="F239" s="1"/>
      <c r="G239" s="1"/>
      <c r="H239" s="1"/>
    </row>
    <row r="240" spans="1:8" ht="12.75">
      <c r="A240" s="41"/>
      <c r="B240" s="41"/>
      <c r="C240" s="41"/>
      <c r="D240" s="1"/>
      <c r="E240" s="1"/>
      <c r="F240" s="1"/>
      <c r="G240" s="1"/>
      <c r="H240" s="1"/>
    </row>
    <row r="241" spans="1:8" ht="12.75">
      <c r="A241" s="41"/>
      <c r="B241" s="41"/>
      <c r="C241" s="41"/>
      <c r="D241" s="1"/>
      <c r="E241" s="1"/>
      <c r="F241" s="1"/>
      <c r="G241" s="1"/>
      <c r="H241" s="1"/>
    </row>
    <row r="242" spans="1:8" ht="12.75">
      <c r="A242" s="41"/>
      <c r="B242" s="41"/>
      <c r="C242" s="41"/>
      <c r="D242" s="1"/>
      <c r="E242" s="1"/>
      <c r="F242" s="1"/>
      <c r="G242" s="1"/>
      <c r="H242" s="1"/>
    </row>
    <row r="243" spans="1:8" ht="12.75">
      <c r="A243" s="41"/>
      <c r="B243" s="41"/>
      <c r="C243" s="41"/>
      <c r="D243" s="1"/>
      <c r="E243" s="1"/>
      <c r="F243" s="1"/>
      <c r="G243" s="1"/>
      <c r="H243" s="1"/>
    </row>
    <row r="244" spans="1:8" ht="12.75">
      <c r="A244" s="41"/>
      <c r="B244" s="41"/>
      <c r="C244" s="41"/>
      <c r="D244" s="1"/>
      <c r="E244" s="1"/>
      <c r="F244" s="1"/>
      <c r="G244" s="1"/>
      <c r="H244" s="1"/>
    </row>
    <row r="245" spans="1:8" ht="12.75">
      <c r="A245" s="41"/>
      <c r="B245" s="41"/>
      <c r="C245" s="41"/>
      <c r="D245" s="1"/>
      <c r="E245" s="1"/>
      <c r="F245" s="1"/>
      <c r="G245" s="1"/>
      <c r="H245" s="1"/>
    </row>
    <row r="246" spans="1:8" ht="12.75">
      <c r="A246" s="41"/>
      <c r="B246" s="41"/>
      <c r="C246" s="41"/>
      <c r="D246" s="1"/>
      <c r="E246" s="1"/>
      <c r="F246" s="1"/>
      <c r="G246" s="1"/>
      <c r="H246" s="1"/>
    </row>
    <row r="247" spans="1:8" ht="12.75">
      <c r="A247" s="41"/>
      <c r="B247" s="41"/>
      <c r="C247" s="41"/>
      <c r="D247" s="1"/>
      <c r="E247" s="1"/>
      <c r="F247" s="1"/>
      <c r="G247" s="1"/>
      <c r="H247" s="1"/>
    </row>
    <row r="248" spans="1:8" ht="12.75">
      <c r="A248" s="41"/>
      <c r="B248" s="41"/>
      <c r="C248" s="41"/>
      <c r="D248" s="1"/>
      <c r="E248" s="1"/>
      <c r="F248" s="1"/>
      <c r="G248" s="1"/>
      <c r="H248" s="1"/>
    </row>
    <row r="249" spans="1:8" ht="12.75">
      <c r="A249" s="41"/>
      <c r="B249" s="41"/>
      <c r="C249" s="41"/>
      <c r="D249" s="1"/>
      <c r="E249" s="1"/>
      <c r="F249" s="1"/>
      <c r="G249" s="1"/>
      <c r="H249" s="1"/>
    </row>
    <row r="250" spans="1:8" ht="12.75">
      <c r="A250" s="41"/>
      <c r="B250" s="41"/>
      <c r="C250" s="41"/>
      <c r="D250" s="1"/>
      <c r="E250" s="1"/>
      <c r="F250" s="1"/>
      <c r="G250" s="1"/>
      <c r="H250" s="1"/>
    </row>
    <row r="251" spans="1:8" ht="12.75">
      <c r="A251" s="41"/>
      <c r="B251" s="41"/>
      <c r="C251" s="41"/>
      <c r="D251" s="1"/>
      <c r="E251" s="1"/>
      <c r="F251" s="1"/>
      <c r="G251" s="1"/>
      <c r="H251" s="1"/>
    </row>
    <row r="252" spans="1:8" ht="12.75">
      <c r="A252" s="41"/>
      <c r="B252" s="41"/>
      <c r="C252" s="41"/>
      <c r="D252" s="1"/>
      <c r="E252" s="1"/>
      <c r="F252" s="1"/>
      <c r="G252" s="1"/>
      <c r="H252" s="1"/>
    </row>
    <row r="253" spans="1:8" ht="12.75">
      <c r="A253" s="41"/>
      <c r="B253" s="41"/>
      <c r="C253" s="41"/>
      <c r="D253" s="1"/>
      <c r="E253" s="1"/>
      <c r="F253" s="1"/>
      <c r="G253" s="1"/>
      <c r="H253" s="1"/>
    </row>
    <row r="254" spans="1:8" ht="12.75">
      <c r="A254" s="41"/>
      <c r="B254" s="41"/>
      <c r="C254" s="41"/>
      <c r="D254" s="1"/>
      <c r="E254" s="1"/>
      <c r="F254" s="1"/>
      <c r="G254" s="1"/>
      <c r="H254" s="1"/>
    </row>
    <row r="255" spans="1:8" ht="12.75">
      <c r="A255" s="41"/>
      <c r="B255" s="41"/>
      <c r="C255" s="41"/>
      <c r="D255" s="1"/>
      <c r="E255" s="1"/>
      <c r="F255" s="1"/>
      <c r="G255" s="1"/>
      <c r="H255" s="1"/>
    </row>
    <row r="256" spans="1:8" ht="12.75">
      <c r="A256" s="41"/>
      <c r="B256" s="41"/>
      <c r="C256" s="41"/>
      <c r="D256" s="1"/>
      <c r="E256" s="1"/>
      <c r="F256" s="1"/>
      <c r="G256" s="1"/>
      <c r="H256" s="1"/>
    </row>
    <row r="257" spans="1:8" ht="12.75">
      <c r="A257" s="41"/>
      <c r="B257" s="41"/>
      <c r="C257" s="41"/>
      <c r="D257" s="1"/>
      <c r="E257" s="1"/>
      <c r="F257" s="1"/>
      <c r="G257" s="1"/>
      <c r="H257" s="1"/>
    </row>
    <row r="258" spans="1:8" ht="12.75">
      <c r="A258" s="41"/>
      <c r="B258" s="41"/>
      <c r="C258" s="41"/>
      <c r="D258" s="1"/>
      <c r="E258" s="1"/>
      <c r="F258" s="1"/>
      <c r="G258" s="1"/>
      <c r="H258" s="1"/>
    </row>
    <row r="259" spans="1:8" ht="12.75">
      <c r="A259" s="41"/>
      <c r="B259" s="41"/>
      <c r="C259" s="41"/>
      <c r="D259" s="1"/>
      <c r="E259" s="1"/>
      <c r="F259" s="1"/>
      <c r="G259" s="1"/>
      <c r="H259" s="1"/>
    </row>
    <row r="260" spans="1:8" ht="12.75">
      <c r="A260" s="41"/>
      <c r="B260" s="41"/>
      <c r="C260" s="41"/>
      <c r="D260" s="1"/>
      <c r="E260" s="1"/>
      <c r="F260" s="1"/>
      <c r="G260" s="1"/>
      <c r="H260" s="1"/>
    </row>
    <row r="261" spans="1:8" ht="12.75">
      <c r="A261" s="41"/>
      <c r="B261" s="41"/>
      <c r="C261" s="41"/>
      <c r="D261" s="1"/>
      <c r="E261" s="1"/>
      <c r="F261" s="1"/>
      <c r="G261" s="1"/>
      <c r="H261" s="1"/>
    </row>
    <row r="262" spans="1:8" ht="12.75">
      <c r="A262" s="41"/>
      <c r="B262" s="41"/>
      <c r="C262" s="41"/>
      <c r="D262" s="1"/>
      <c r="E262" s="1"/>
      <c r="F262" s="1"/>
      <c r="G262" s="1"/>
      <c r="H262" s="1"/>
    </row>
    <row r="263" spans="1:8" ht="12.75">
      <c r="A263" s="41"/>
      <c r="B263" s="41"/>
      <c r="C263" s="41"/>
      <c r="D263" s="1"/>
      <c r="E263" s="1"/>
      <c r="F263" s="1"/>
      <c r="G263" s="1"/>
      <c r="H263" s="1"/>
    </row>
    <row r="264" spans="1:8" ht="12.75">
      <c r="A264" s="41"/>
      <c r="B264" s="41"/>
      <c r="C264" s="41"/>
      <c r="D264" s="1"/>
      <c r="E264" s="1"/>
      <c r="F264" s="1"/>
      <c r="G264" s="1"/>
      <c r="H264" s="1"/>
    </row>
    <row r="265" spans="1:8" ht="12.75">
      <c r="A265" s="41"/>
      <c r="B265" s="41"/>
      <c r="C265" s="41"/>
      <c r="D265" s="1"/>
      <c r="E265" s="1"/>
      <c r="F265" s="1"/>
      <c r="G265" s="1"/>
      <c r="H265" s="1"/>
    </row>
    <row r="266" spans="1:8" ht="12.75">
      <c r="A266" s="41"/>
      <c r="B266" s="41"/>
      <c r="C266" s="41"/>
      <c r="D266" s="1"/>
      <c r="E266" s="1"/>
      <c r="F266" s="1"/>
      <c r="G266" s="1"/>
      <c r="H266" s="1"/>
    </row>
    <row r="267" spans="1:8" ht="12.75">
      <c r="A267" s="41"/>
      <c r="B267" s="41"/>
      <c r="C267" s="41"/>
      <c r="D267" s="1"/>
      <c r="E267" s="1"/>
      <c r="F267" s="1"/>
      <c r="G267" s="1"/>
      <c r="H267" s="1"/>
    </row>
    <row r="268" spans="1:8" ht="12.75">
      <c r="A268" s="41"/>
      <c r="B268" s="41"/>
      <c r="C268" s="41"/>
      <c r="D268" s="1"/>
      <c r="E268" s="1"/>
      <c r="F268" s="1"/>
      <c r="G268" s="1"/>
      <c r="H268" s="1"/>
    </row>
    <row r="269" spans="1:8" ht="12.75">
      <c r="A269" s="41"/>
      <c r="B269" s="41"/>
      <c r="C269" s="41"/>
      <c r="D269" s="1"/>
      <c r="E269" s="1"/>
      <c r="F269" s="1"/>
      <c r="G269" s="1"/>
      <c r="H269" s="1"/>
    </row>
    <row r="270" spans="1:8" ht="12.75">
      <c r="A270" s="41"/>
      <c r="B270" s="41"/>
      <c r="C270" s="41"/>
      <c r="D270" s="1"/>
      <c r="E270" s="1"/>
      <c r="F270" s="1"/>
      <c r="G270" s="1"/>
      <c r="H270" s="1"/>
    </row>
    <row r="271" spans="1:8" ht="12.75">
      <c r="A271" s="41"/>
      <c r="B271" s="41"/>
      <c r="C271" s="41"/>
      <c r="D271" s="1"/>
      <c r="E271" s="1"/>
      <c r="F271" s="1"/>
      <c r="G271" s="1"/>
      <c r="H271" s="1"/>
    </row>
    <row r="272" spans="1:8" ht="12.75">
      <c r="A272" s="41"/>
      <c r="B272" s="41"/>
      <c r="C272" s="41"/>
      <c r="D272" s="1"/>
      <c r="E272" s="1"/>
      <c r="F272" s="1"/>
      <c r="G272" s="1"/>
      <c r="H272" s="1"/>
    </row>
    <row r="273" spans="1:8" ht="12.75">
      <c r="A273" s="41"/>
      <c r="B273" s="41"/>
      <c r="C273" s="41"/>
      <c r="D273" s="1"/>
      <c r="E273" s="1"/>
      <c r="F273" s="1"/>
      <c r="G273" s="1"/>
      <c r="H273" s="1"/>
    </row>
    <row r="274" spans="1:8" ht="12.75">
      <c r="A274" s="41"/>
      <c r="B274" s="41"/>
      <c r="C274" s="41"/>
      <c r="D274" s="1"/>
      <c r="E274" s="1"/>
      <c r="F274" s="1"/>
      <c r="G274" s="1"/>
      <c r="H274" s="1"/>
    </row>
    <row r="275" spans="1:8" ht="12.75">
      <c r="A275" s="41"/>
      <c r="B275" s="41"/>
      <c r="C275" s="41"/>
      <c r="D275" s="1"/>
      <c r="E275" s="1"/>
      <c r="F275" s="1"/>
      <c r="G275" s="1"/>
      <c r="H275" s="1"/>
    </row>
    <row r="276" spans="1:8" ht="12.75">
      <c r="A276" s="41"/>
      <c r="B276" s="41"/>
      <c r="C276" s="41"/>
      <c r="D276" s="1"/>
      <c r="E276" s="1"/>
      <c r="F276" s="1"/>
      <c r="G276" s="1"/>
      <c r="H276" s="1"/>
    </row>
    <row r="277" spans="1:8" ht="12.75">
      <c r="A277" s="41"/>
      <c r="B277" s="41"/>
      <c r="C277" s="41"/>
      <c r="D277" s="1"/>
      <c r="E277" s="1"/>
      <c r="F277" s="1"/>
      <c r="G277" s="1"/>
      <c r="H277" s="1"/>
    </row>
    <row r="278" spans="1:8" ht="12.75">
      <c r="A278" s="41"/>
      <c r="B278" s="41"/>
      <c r="C278" s="41"/>
      <c r="D278" s="1"/>
      <c r="E278" s="1"/>
      <c r="F278" s="1"/>
      <c r="G278" s="1"/>
      <c r="H278" s="1"/>
    </row>
    <row r="279" spans="1:8" ht="12.75">
      <c r="A279" s="41"/>
      <c r="B279" s="41"/>
      <c r="C279" s="41"/>
      <c r="D279" s="1"/>
      <c r="E279" s="1"/>
      <c r="F279" s="1"/>
      <c r="G279" s="1"/>
      <c r="H279" s="1"/>
    </row>
    <row r="280" spans="1:8" ht="12.75">
      <c r="A280" s="41"/>
      <c r="B280" s="41"/>
      <c r="C280" s="41"/>
      <c r="D280" s="1"/>
      <c r="E280" s="1"/>
      <c r="F280" s="1"/>
      <c r="G280" s="1"/>
      <c r="H280" s="1"/>
    </row>
    <row r="281" spans="1:8" ht="12.75">
      <c r="A281" s="41"/>
      <c r="B281" s="41"/>
      <c r="C281" s="41"/>
      <c r="D281" s="1"/>
      <c r="E281" s="1"/>
      <c r="F281" s="1"/>
      <c r="G281" s="1"/>
      <c r="H281" s="1"/>
    </row>
    <row r="282" spans="1:8" ht="12.75">
      <c r="A282" s="41"/>
      <c r="B282" s="41"/>
      <c r="C282" s="41"/>
      <c r="D282" s="1"/>
      <c r="E282" s="1"/>
      <c r="F282" s="1"/>
      <c r="G282" s="1"/>
      <c r="H282" s="1"/>
    </row>
    <row r="283" spans="1:8" ht="12.75">
      <c r="A283" s="41"/>
      <c r="B283" s="41"/>
      <c r="C283" s="41"/>
      <c r="D283" s="1"/>
      <c r="E283" s="1"/>
      <c r="F283" s="1"/>
      <c r="G283" s="1"/>
      <c r="H283" s="1"/>
    </row>
    <row r="284" spans="1:8" ht="12.75">
      <c r="A284" s="41"/>
      <c r="B284" s="41"/>
      <c r="C284" s="41"/>
      <c r="D284" s="1"/>
      <c r="E284" s="1"/>
      <c r="F284" s="1"/>
      <c r="G284" s="1"/>
      <c r="H284" s="1"/>
    </row>
    <row r="285" spans="1:8" ht="12.75">
      <c r="A285" s="41"/>
      <c r="B285" s="41"/>
      <c r="C285" s="41"/>
      <c r="D285" s="1"/>
      <c r="E285" s="1"/>
      <c r="F285" s="1"/>
      <c r="G285" s="1"/>
      <c r="H285" s="1"/>
    </row>
    <row r="286" spans="1:8" ht="12.75">
      <c r="A286" s="41"/>
      <c r="B286" s="41"/>
      <c r="C286" s="41"/>
      <c r="D286" s="1"/>
      <c r="E286" s="1"/>
      <c r="F286" s="1"/>
      <c r="G286" s="1"/>
      <c r="H286" s="1"/>
    </row>
    <row r="287" spans="1:8" ht="12.75">
      <c r="A287" s="41"/>
      <c r="B287" s="41"/>
      <c r="C287" s="41"/>
      <c r="D287" s="1"/>
      <c r="E287" s="1"/>
      <c r="F287" s="1"/>
      <c r="G287" s="1"/>
      <c r="H287" s="1"/>
    </row>
    <row r="288" spans="1:8" ht="12.75">
      <c r="A288" s="41"/>
      <c r="B288" s="41"/>
      <c r="C288" s="41"/>
      <c r="D288" s="1"/>
      <c r="E288" s="1"/>
      <c r="F288" s="1"/>
      <c r="G288" s="1"/>
      <c r="H288" s="1"/>
    </row>
    <row r="289" spans="1:8" ht="12.75">
      <c r="A289" s="41"/>
      <c r="B289" s="41"/>
      <c r="C289" s="41"/>
      <c r="D289" s="1"/>
      <c r="E289" s="1"/>
      <c r="F289" s="1"/>
      <c r="G289" s="1"/>
      <c r="H289" s="1"/>
    </row>
    <row r="290" spans="1:8" ht="12.75">
      <c r="A290" s="41"/>
      <c r="B290" s="41"/>
      <c r="C290" s="41"/>
      <c r="D290" s="1"/>
      <c r="E290" s="1"/>
      <c r="F290" s="1"/>
      <c r="G290" s="1"/>
      <c r="H290" s="1"/>
    </row>
    <row r="291" spans="1:8" ht="12.75">
      <c r="A291" s="41"/>
      <c r="B291" s="41"/>
      <c r="C291" s="41"/>
      <c r="D291" s="1"/>
      <c r="E291" s="1"/>
      <c r="F291" s="1"/>
      <c r="G291" s="1"/>
      <c r="H291" s="1"/>
    </row>
    <row r="292" spans="1:8" ht="12.75">
      <c r="A292" s="41"/>
      <c r="B292" s="41"/>
      <c r="C292" s="41"/>
      <c r="D292" s="1"/>
      <c r="E292" s="1"/>
      <c r="F292" s="1"/>
      <c r="G292" s="1"/>
      <c r="H292" s="1"/>
    </row>
    <row r="293" spans="1:8" ht="12.75">
      <c r="A293" s="41"/>
      <c r="B293" s="41"/>
      <c r="C293" s="41"/>
      <c r="D293" s="1"/>
      <c r="E293" s="1"/>
      <c r="F293" s="1"/>
      <c r="G293" s="1"/>
      <c r="H293" s="1"/>
    </row>
    <row r="294" spans="1:8" ht="12.75">
      <c r="A294" s="41"/>
      <c r="B294" s="41"/>
      <c r="C294" s="41"/>
      <c r="D294" s="1"/>
      <c r="E294" s="1"/>
      <c r="F294" s="1"/>
      <c r="G294" s="1"/>
      <c r="H294" s="1"/>
    </row>
    <row r="295" spans="1:8" ht="12.75">
      <c r="A295" s="41"/>
      <c r="B295" s="41"/>
      <c r="C295" s="41"/>
      <c r="D295" s="1"/>
      <c r="E295" s="1"/>
      <c r="F295" s="1"/>
      <c r="G295" s="1"/>
      <c r="H295" s="1"/>
    </row>
    <row r="296" spans="1:8" ht="12.75">
      <c r="A296" s="41"/>
      <c r="B296" s="41"/>
      <c r="C296" s="41"/>
      <c r="D296" s="1"/>
      <c r="E296" s="1"/>
      <c r="F296" s="1"/>
      <c r="G296" s="1"/>
      <c r="H296" s="1"/>
    </row>
    <row r="297" spans="1:8" ht="12.75">
      <c r="A297" s="41"/>
      <c r="B297" s="41"/>
      <c r="C297" s="41"/>
      <c r="D297" s="1"/>
      <c r="E297" s="1"/>
      <c r="F297" s="1"/>
      <c r="G297" s="1"/>
      <c r="H297" s="1"/>
    </row>
    <row r="298" spans="1:8" ht="12.75">
      <c r="A298" s="41"/>
      <c r="B298" s="41"/>
      <c r="C298" s="41"/>
      <c r="D298" s="1"/>
      <c r="E298" s="1"/>
      <c r="F298" s="1"/>
      <c r="G298" s="1"/>
      <c r="H298" s="1"/>
    </row>
    <row r="299" spans="1:8" ht="12.75">
      <c r="A299" s="41"/>
      <c r="B299" s="41"/>
      <c r="C299" s="41"/>
      <c r="D299" s="1"/>
      <c r="E299" s="1"/>
      <c r="F299" s="1"/>
      <c r="G299" s="1"/>
      <c r="H299" s="1"/>
    </row>
    <row r="300" spans="1:8" ht="12.75">
      <c r="A300" s="41"/>
      <c r="B300" s="41"/>
      <c r="C300" s="41"/>
      <c r="D300" s="1"/>
      <c r="E300" s="1"/>
      <c r="F300" s="1"/>
      <c r="G300" s="1"/>
      <c r="H300" s="1"/>
    </row>
    <row r="301" spans="1:8" ht="12.75">
      <c r="A301" s="41"/>
      <c r="B301" s="41"/>
      <c r="C301" s="41"/>
      <c r="D301" s="1"/>
      <c r="E301" s="1"/>
      <c r="F301" s="1"/>
      <c r="G301" s="1"/>
      <c r="H301" s="1"/>
    </row>
    <row r="302" spans="1:8" ht="12.75">
      <c r="A302" s="41"/>
      <c r="B302" s="41"/>
      <c r="C302" s="41"/>
      <c r="D302" s="1"/>
      <c r="E302" s="1"/>
      <c r="F302" s="1"/>
      <c r="G302" s="1"/>
      <c r="H302" s="1"/>
    </row>
    <row r="303" spans="1:8" ht="12.75">
      <c r="A303" s="41"/>
      <c r="B303" s="41"/>
      <c r="C303" s="41"/>
      <c r="D303" s="1"/>
      <c r="E303" s="1"/>
      <c r="F303" s="1"/>
      <c r="G303" s="1"/>
      <c r="H303" s="1"/>
    </row>
    <row r="304" spans="1:8" ht="12.75">
      <c r="A304" s="41"/>
      <c r="B304" s="41"/>
      <c r="C304" s="41"/>
      <c r="D304" s="1"/>
      <c r="E304" s="1"/>
      <c r="F304" s="1"/>
      <c r="G304" s="1"/>
      <c r="H304" s="1"/>
    </row>
    <row r="305" spans="1:8" ht="12.75">
      <c r="A305" s="41"/>
      <c r="B305" s="41"/>
      <c r="C305" s="41"/>
      <c r="D305" s="1"/>
      <c r="E305" s="1"/>
      <c r="F305" s="1"/>
      <c r="G305" s="1"/>
      <c r="H305" s="1"/>
    </row>
    <row r="306" spans="1:8" ht="12.75">
      <c r="A306" s="41"/>
      <c r="B306" s="41"/>
      <c r="C306" s="41"/>
      <c r="D306" s="1"/>
      <c r="E306" s="1"/>
      <c r="F306" s="1"/>
      <c r="G306" s="1"/>
      <c r="H306" s="1"/>
    </row>
    <row r="307" spans="1:8" ht="12.75">
      <c r="A307" s="41"/>
      <c r="B307" s="41"/>
      <c r="C307" s="41"/>
      <c r="D307" s="1"/>
      <c r="E307" s="1"/>
      <c r="F307" s="1"/>
      <c r="G307" s="1"/>
      <c r="H307" s="1"/>
    </row>
    <row r="308" spans="1:8" ht="12.75">
      <c r="A308" s="41"/>
      <c r="B308" s="41"/>
      <c r="C308" s="41"/>
      <c r="D308" s="1"/>
      <c r="E308" s="1"/>
      <c r="F308" s="1"/>
      <c r="G308" s="1"/>
      <c r="H308" s="1"/>
    </row>
    <row r="309" spans="1:8" ht="12.75">
      <c r="A309" s="41"/>
      <c r="B309" s="41"/>
      <c r="C309" s="41"/>
      <c r="D309" s="1"/>
      <c r="E309" s="1"/>
      <c r="F309" s="1"/>
      <c r="G309" s="1"/>
      <c r="H309" s="1"/>
    </row>
    <row r="310" spans="1:8" ht="12.75">
      <c r="A310" s="41"/>
      <c r="B310" s="41"/>
      <c r="C310" s="41"/>
      <c r="D310" s="1"/>
      <c r="E310" s="1"/>
      <c r="F310" s="1"/>
      <c r="G310" s="1"/>
      <c r="H310" s="1"/>
    </row>
    <row r="311" spans="1:8" ht="12.75">
      <c r="A311" s="41"/>
      <c r="B311" s="41"/>
      <c r="C311" s="41"/>
      <c r="D311" s="1"/>
      <c r="E311" s="1"/>
      <c r="F311" s="1"/>
      <c r="G311" s="1"/>
      <c r="H311" s="1"/>
    </row>
    <row r="312" spans="1:8" ht="12.75">
      <c r="A312" s="41"/>
      <c r="B312" s="41"/>
      <c r="C312" s="41"/>
      <c r="D312" s="1"/>
      <c r="E312" s="1"/>
      <c r="F312" s="1"/>
      <c r="G312" s="1"/>
      <c r="H312" s="1"/>
    </row>
    <row r="313" spans="1:8" ht="12.75">
      <c r="A313" s="41"/>
      <c r="B313" s="41"/>
      <c r="C313" s="41"/>
      <c r="D313" s="1"/>
      <c r="E313" s="1"/>
      <c r="F313" s="1"/>
      <c r="G313" s="1"/>
      <c r="H313" s="1"/>
    </row>
    <row r="314" spans="1:8" ht="12.75">
      <c r="A314" s="41"/>
      <c r="B314" s="41"/>
      <c r="C314" s="41"/>
      <c r="D314" s="1"/>
      <c r="E314" s="1"/>
      <c r="F314" s="1"/>
      <c r="G314" s="1"/>
      <c r="H314" s="1"/>
    </row>
    <row r="315" spans="1:8" ht="12.75">
      <c r="A315" s="41"/>
      <c r="B315" s="41"/>
      <c r="C315" s="41"/>
      <c r="D315" s="1"/>
      <c r="E315" s="1"/>
      <c r="F315" s="1"/>
      <c r="G315" s="1"/>
      <c r="H315" s="1"/>
    </row>
    <row r="316" spans="1:8" ht="12.75">
      <c r="A316" s="41"/>
      <c r="B316" s="41"/>
      <c r="C316" s="41"/>
      <c r="D316" s="1"/>
      <c r="E316" s="1"/>
      <c r="F316" s="1"/>
      <c r="G316" s="1"/>
      <c r="H316" s="1"/>
    </row>
    <row r="317" spans="1:8" ht="12.75">
      <c r="A317" s="41"/>
      <c r="B317" s="41"/>
      <c r="C317" s="41"/>
      <c r="D317" s="1"/>
      <c r="E317" s="1"/>
      <c r="F317" s="1"/>
      <c r="G317" s="1"/>
      <c r="H317" s="1"/>
    </row>
    <row r="318" spans="1:8" ht="12.75">
      <c r="A318" s="41"/>
      <c r="B318" s="41"/>
      <c r="C318" s="41"/>
      <c r="D318" s="1"/>
      <c r="E318" s="1"/>
      <c r="F318" s="1"/>
      <c r="G318" s="1"/>
      <c r="H318" s="1"/>
    </row>
    <row r="319" spans="1:8" ht="12.75">
      <c r="A319" s="41"/>
      <c r="B319" s="41"/>
      <c r="C319" s="41"/>
      <c r="D319" s="1"/>
      <c r="E319" s="1"/>
      <c r="F319" s="1"/>
      <c r="G319" s="1"/>
      <c r="H319" s="1"/>
    </row>
    <row r="320" spans="1:8" ht="12.75">
      <c r="A320" s="41"/>
      <c r="B320" s="41"/>
      <c r="C320" s="41"/>
      <c r="D320" s="1"/>
      <c r="E320" s="1"/>
      <c r="F320" s="1"/>
      <c r="G320" s="1"/>
      <c r="H320" s="1"/>
    </row>
    <row r="321" spans="1:8" ht="12.75">
      <c r="A321" s="41"/>
      <c r="B321" s="41"/>
      <c r="C321" s="41"/>
      <c r="D321" s="1"/>
      <c r="E321" s="1"/>
      <c r="F321" s="1"/>
      <c r="G321" s="1"/>
      <c r="H321" s="1"/>
    </row>
    <row r="322" spans="1:8" ht="12.75">
      <c r="A322" s="41"/>
      <c r="B322" s="41"/>
      <c r="C322" s="41"/>
      <c r="D322" s="1"/>
      <c r="E322" s="1"/>
      <c r="F322" s="1"/>
      <c r="G322" s="1"/>
      <c r="H322" s="1"/>
    </row>
    <row r="323" spans="1:8" ht="12.75">
      <c r="A323" s="41"/>
      <c r="B323" s="41"/>
      <c r="C323" s="41"/>
      <c r="D323" s="1"/>
      <c r="E323" s="1"/>
      <c r="F323" s="1"/>
      <c r="G323" s="1"/>
      <c r="H323" s="1"/>
    </row>
    <row r="324" spans="1:8" ht="12.75">
      <c r="A324" s="41"/>
      <c r="B324" s="41"/>
      <c r="C324" s="41"/>
      <c r="D324" s="1"/>
      <c r="E324" s="1"/>
      <c r="F324" s="1"/>
      <c r="G324" s="1"/>
      <c r="H324" s="1"/>
    </row>
    <row r="325" spans="1:8" ht="12.75">
      <c r="A325" s="41"/>
      <c r="B325" s="41"/>
      <c r="C325" s="41"/>
      <c r="D325" s="1"/>
      <c r="E325" s="1"/>
      <c r="F325" s="1"/>
      <c r="G325" s="1"/>
      <c r="H325" s="1"/>
    </row>
    <row r="326" spans="1:8" ht="12.75">
      <c r="A326" s="41"/>
      <c r="B326" s="41"/>
      <c r="C326" s="41"/>
      <c r="D326" s="1"/>
      <c r="E326" s="1"/>
      <c r="F326" s="1"/>
      <c r="G326" s="1"/>
      <c r="H326" s="1"/>
    </row>
    <row r="327" spans="1:8" ht="12.75">
      <c r="A327" s="41"/>
      <c r="B327" s="41"/>
      <c r="C327" s="41"/>
      <c r="D327" s="1"/>
      <c r="E327" s="1"/>
      <c r="F327" s="1"/>
      <c r="G327" s="1"/>
      <c r="H327" s="1"/>
    </row>
    <row r="328" spans="1:8" ht="12.75">
      <c r="A328" s="41"/>
      <c r="B328" s="41"/>
      <c r="C328" s="41"/>
      <c r="D328" s="1"/>
      <c r="E328" s="1"/>
      <c r="F328" s="1"/>
      <c r="G328" s="1"/>
      <c r="H328" s="1"/>
    </row>
    <row r="329" spans="1:8" ht="12.75">
      <c r="A329" s="41"/>
      <c r="B329" s="41"/>
      <c r="C329" s="41"/>
      <c r="D329" s="1"/>
      <c r="E329" s="1"/>
      <c r="F329" s="1"/>
      <c r="G329" s="1"/>
      <c r="H329" s="1"/>
    </row>
    <row r="330" spans="1:8" ht="12.75">
      <c r="A330" s="41"/>
      <c r="B330" s="41"/>
      <c r="C330" s="41"/>
      <c r="D330" s="1"/>
      <c r="E330" s="1"/>
      <c r="F330" s="1"/>
      <c r="G330" s="1"/>
      <c r="H330" s="1"/>
    </row>
    <row r="331" spans="1:8" ht="12.75">
      <c r="A331" s="41"/>
      <c r="B331" s="41"/>
      <c r="C331" s="41"/>
      <c r="D331" s="1"/>
      <c r="E331" s="1"/>
      <c r="F331" s="1"/>
      <c r="G331" s="1"/>
      <c r="H331" s="1"/>
    </row>
    <row r="332" spans="1:8" ht="12.75">
      <c r="A332" s="41"/>
      <c r="B332" s="41"/>
      <c r="C332" s="41"/>
      <c r="D332" s="1"/>
      <c r="E332" s="1"/>
      <c r="F332" s="1"/>
      <c r="G332" s="1"/>
      <c r="H332" s="1"/>
    </row>
    <row r="333" spans="1:8" ht="12.75">
      <c r="A333" s="41"/>
      <c r="B333" s="41"/>
      <c r="C333" s="41"/>
      <c r="D333" s="1"/>
      <c r="E333" s="1"/>
      <c r="F333" s="1"/>
      <c r="G333" s="1"/>
      <c r="H333" s="1"/>
    </row>
    <row r="334" spans="1:8" ht="12.75">
      <c r="A334" s="41"/>
      <c r="B334" s="41"/>
      <c r="C334" s="41"/>
      <c r="D334" s="1"/>
      <c r="E334" s="1"/>
      <c r="F334" s="1"/>
      <c r="G334" s="1"/>
      <c r="H334" s="1"/>
    </row>
    <row r="335" spans="1:8" ht="12.75">
      <c r="A335" s="41"/>
      <c r="B335" s="41"/>
      <c r="C335" s="41"/>
      <c r="D335" s="1"/>
      <c r="E335" s="1"/>
      <c r="F335" s="1"/>
      <c r="G335" s="1"/>
      <c r="H335" s="1"/>
    </row>
    <row r="336" spans="1:8" ht="12.75">
      <c r="A336" s="41"/>
      <c r="B336" s="41"/>
      <c r="C336" s="41"/>
      <c r="D336" s="1"/>
      <c r="E336" s="1"/>
      <c r="F336" s="1"/>
      <c r="G336" s="1"/>
      <c r="H336" s="1"/>
    </row>
    <row r="337" spans="1:8" ht="12.75">
      <c r="A337" s="41"/>
      <c r="B337" s="41"/>
      <c r="C337" s="41"/>
      <c r="D337" s="1"/>
      <c r="E337" s="1"/>
      <c r="F337" s="1"/>
      <c r="G337" s="1"/>
      <c r="H337" s="1"/>
    </row>
    <row r="338" spans="1:8" ht="12.75">
      <c r="A338" s="41"/>
      <c r="B338" s="41"/>
      <c r="C338" s="41"/>
      <c r="D338" s="1"/>
      <c r="E338" s="1"/>
      <c r="F338" s="1"/>
      <c r="G338" s="1"/>
      <c r="H338" s="1"/>
    </row>
    <row r="339" spans="1:8" ht="12.75">
      <c r="A339" s="41"/>
      <c r="B339" s="41"/>
      <c r="C339" s="41"/>
      <c r="D339" s="1"/>
      <c r="E339" s="1"/>
      <c r="F339" s="1"/>
      <c r="G339" s="1"/>
      <c r="H339" s="1"/>
    </row>
    <row r="340" spans="1:8" ht="12.75">
      <c r="A340" s="41"/>
      <c r="B340" s="41"/>
      <c r="C340" s="41"/>
      <c r="D340" s="1"/>
      <c r="E340" s="1"/>
      <c r="F340" s="1"/>
      <c r="G340" s="1"/>
      <c r="H340" s="1"/>
    </row>
    <row r="341" spans="1:8" ht="12.75">
      <c r="A341" s="41"/>
      <c r="B341" s="41"/>
      <c r="C341" s="41"/>
      <c r="D341" s="1"/>
      <c r="E341" s="1"/>
      <c r="F341" s="1"/>
      <c r="G341" s="1"/>
      <c r="H341" s="1"/>
    </row>
    <row r="342" spans="1:8" ht="12.75">
      <c r="A342" s="41"/>
      <c r="B342" s="41"/>
      <c r="C342" s="41"/>
      <c r="D342" s="1"/>
      <c r="E342" s="1"/>
      <c r="F342" s="1"/>
      <c r="G342" s="1"/>
      <c r="H342" s="1"/>
    </row>
    <row r="343" spans="1:8" ht="12.75">
      <c r="A343" s="41"/>
      <c r="B343" s="41"/>
      <c r="C343" s="41"/>
      <c r="D343" s="1"/>
      <c r="E343" s="1"/>
      <c r="F343" s="1"/>
      <c r="G343" s="1"/>
      <c r="H343" s="1"/>
    </row>
    <row r="344" spans="1:8" ht="12.75">
      <c r="A344" s="41"/>
      <c r="B344" s="41"/>
      <c r="C344" s="41"/>
      <c r="D344" s="1"/>
      <c r="E344" s="1"/>
      <c r="F344" s="1"/>
      <c r="G344" s="1"/>
      <c r="H344" s="1"/>
    </row>
    <row r="345" spans="1:8" ht="12.75">
      <c r="A345" s="41"/>
      <c r="B345" s="41"/>
      <c r="C345" s="41"/>
      <c r="D345" s="1"/>
      <c r="E345" s="1"/>
      <c r="F345" s="1"/>
      <c r="G345" s="1"/>
      <c r="H345" s="1"/>
    </row>
    <row r="346" spans="1:8" ht="12.75">
      <c r="A346" s="41"/>
      <c r="B346" s="41"/>
      <c r="C346" s="41"/>
      <c r="D346" s="1"/>
      <c r="E346" s="1"/>
      <c r="F346" s="1"/>
      <c r="G346" s="1"/>
      <c r="H346" s="1"/>
    </row>
    <row r="347" spans="1:8" ht="12.75">
      <c r="A347" s="41"/>
      <c r="B347" s="41"/>
      <c r="C347" s="41"/>
      <c r="D347" s="1"/>
      <c r="E347" s="1"/>
      <c r="F347" s="1"/>
      <c r="G347" s="1"/>
      <c r="H347" s="1"/>
    </row>
    <row r="348" spans="1:8" ht="12.75">
      <c r="A348" s="41"/>
      <c r="B348" s="41"/>
      <c r="C348" s="41"/>
      <c r="D348" s="1"/>
      <c r="E348" s="1"/>
      <c r="F348" s="1"/>
      <c r="G348" s="1"/>
      <c r="H348" s="1"/>
    </row>
    <row r="349" spans="1:8" ht="12.75">
      <c r="A349" s="41"/>
      <c r="B349" s="41"/>
      <c r="C349" s="41"/>
      <c r="D349" s="1"/>
      <c r="E349" s="1"/>
      <c r="F349" s="1"/>
      <c r="G349" s="1"/>
      <c r="H349" s="1"/>
    </row>
    <row r="350" spans="1:8" ht="12.75">
      <c r="A350" s="41"/>
      <c r="B350" s="41"/>
      <c r="C350" s="41"/>
      <c r="D350" s="1"/>
      <c r="E350" s="1"/>
      <c r="F350" s="1"/>
      <c r="G350" s="1"/>
      <c r="H350" s="1"/>
    </row>
    <row r="351" spans="1:8" ht="12.75">
      <c r="A351" s="41"/>
      <c r="B351" s="41"/>
      <c r="C351" s="41"/>
      <c r="D351" s="1"/>
      <c r="E351" s="1"/>
      <c r="F351" s="1"/>
      <c r="G351" s="1"/>
      <c r="H351" s="1"/>
    </row>
    <row r="352" spans="1:8" ht="12.75">
      <c r="A352" s="41"/>
      <c r="B352" s="41"/>
      <c r="C352" s="41"/>
      <c r="D352" s="1"/>
      <c r="E352" s="1"/>
      <c r="F352" s="1"/>
      <c r="G352" s="1"/>
      <c r="H352" s="1"/>
    </row>
    <row r="353" spans="1:8" ht="12.75">
      <c r="A353" s="41"/>
      <c r="B353" s="41"/>
      <c r="C353" s="41"/>
      <c r="D353" s="1"/>
      <c r="E353" s="1"/>
      <c r="F353" s="1"/>
      <c r="G353" s="1"/>
      <c r="H353" s="1"/>
    </row>
    <row r="354" spans="1:8" ht="12.75">
      <c r="A354" s="41"/>
      <c r="B354" s="41"/>
      <c r="C354" s="41"/>
      <c r="D354" s="1"/>
      <c r="E354" s="1"/>
      <c r="F354" s="1"/>
      <c r="G354" s="1"/>
      <c r="H354" s="1"/>
    </row>
    <row r="355" spans="1:8" ht="12.75">
      <c r="A355" s="41"/>
      <c r="B355" s="41"/>
      <c r="C355" s="41"/>
      <c r="D355" s="1"/>
      <c r="E355" s="1"/>
      <c r="F355" s="1"/>
      <c r="G355" s="1"/>
      <c r="H355" s="1"/>
    </row>
    <row r="356" spans="1:8" ht="12.75">
      <c r="A356" s="41"/>
      <c r="B356" s="41"/>
      <c r="C356" s="41"/>
      <c r="D356" s="1"/>
      <c r="E356" s="1"/>
      <c r="F356" s="1"/>
      <c r="G356" s="1"/>
      <c r="H356" s="1"/>
    </row>
    <row r="357" spans="1:8" ht="12.75">
      <c r="A357" s="41"/>
      <c r="B357" s="41"/>
      <c r="C357" s="41"/>
      <c r="D357" s="1"/>
      <c r="E357" s="1"/>
      <c r="F357" s="1"/>
      <c r="G357" s="1"/>
      <c r="H357" s="1"/>
    </row>
    <row r="358" spans="1:8" ht="12.75">
      <c r="A358" s="41"/>
      <c r="B358" s="41"/>
      <c r="C358" s="41"/>
      <c r="D358" s="1"/>
      <c r="E358" s="1"/>
      <c r="F358" s="1"/>
      <c r="G358" s="1"/>
      <c r="H358" s="1"/>
    </row>
    <row r="359" spans="1:8" ht="12.75">
      <c r="A359" s="41"/>
      <c r="B359" s="41"/>
      <c r="C359" s="41"/>
      <c r="D359" s="1"/>
      <c r="E359" s="1"/>
      <c r="F359" s="1"/>
      <c r="G359" s="1"/>
      <c r="H359" s="1"/>
    </row>
    <row r="360" spans="1:8" ht="12.75">
      <c r="A360" s="41"/>
      <c r="B360" s="41"/>
      <c r="C360" s="41"/>
      <c r="D360" s="1"/>
      <c r="E360" s="1"/>
      <c r="F360" s="1"/>
      <c r="G360" s="1"/>
      <c r="H360" s="1"/>
    </row>
    <row r="361" spans="1:8" ht="12.75">
      <c r="A361" s="41"/>
      <c r="B361" s="41"/>
      <c r="C361" s="41"/>
      <c r="D361" s="1"/>
      <c r="E361" s="1"/>
      <c r="F361" s="1"/>
      <c r="G361" s="1"/>
      <c r="H361" s="1"/>
    </row>
    <row r="362" spans="1:8" ht="12.75">
      <c r="A362" s="41"/>
      <c r="B362" s="41"/>
      <c r="C362" s="41"/>
      <c r="D362" s="1"/>
      <c r="E362" s="1"/>
      <c r="F362" s="1"/>
      <c r="G362" s="1"/>
      <c r="H362" s="1"/>
    </row>
    <row r="363" spans="1:8" ht="12.75">
      <c r="A363" s="41"/>
      <c r="B363" s="41"/>
      <c r="C363" s="41"/>
      <c r="D363" s="1"/>
      <c r="E363" s="1"/>
      <c r="F363" s="1"/>
      <c r="G363" s="1"/>
      <c r="H363" s="1"/>
    </row>
    <row r="364" spans="1:8" ht="12.75">
      <c r="A364" s="41"/>
      <c r="B364" s="41"/>
      <c r="C364" s="41"/>
      <c r="D364" s="1"/>
      <c r="E364" s="1"/>
      <c r="F364" s="1"/>
      <c r="G364" s="1"/>
      <c r="H364" s="1"/>
    </row>
    <row r="365" spans="1:8" ht="12.75">
      <c r="A365" s="41"/>
      <c r="B365" s="41"/>
      <c r="C365" s="41"/>
      <c r="D365" s="1"/>
      <c r="E365" s="1"/>
      <c r="F365" s="1"/>
      <c r="G365" s="1"/>
      <c r="H365" s="1"/>
    </row>
    <row r="366" spans="1:8" ht="12.75">
      <c r="A366" s="41"/>
      <c r="B366" s="41"/>
      <c r="C366" s="41"/>
      <c r="D366" s="1"/>
      <c r="E366" s="1"/>
      <c r="F366" s="1"/>
      <c r="G366" s="1"/>
      <c r="H366" s="1"/>
    </row>
    <row r="367" spans="1:8" ht="12.75">
      <c r="A367" s="41"/>
      <c r="B367" s="41"/>
      <c r="C367" s="41"/>
      <c r="D367" s="1"/>
      <c r="E367" s="1"/>
      <c r="F367" s="1"/>
      <c r="G367" s="1"/>
      <c r="H367" s="1"/>
    </row>
    <row r="368" spans="1:8" ht="12.75">
      <c r="A368" s="41"/>
      <c r="B368" s="41"/>
      <c r="C368" s="41"/>
      <c r="D368" s="1"/>
      <c r="E368" s="1"/>
      <c r="F368" s="1"/>
      <c r="G368" s="1"/>
      <c r="H368" s="1"/>
    </row>
    <row r="369" spans="1:8" ht="12.75">
      <c r="A369" s="41"/>
      <c r="B369" s="41"/>
      <c r="C369" s="41"/>
      <c r="D369" s="1"/>
      <c r="E369" s="1"/>
      <c r="F369" s="1"/>
      <c r="G369" s="1"/>
      <c r="H369" s="1"/>
    </row>
    <row r="370" spans="1:8" ht="12.75">
      <c r="A370" s="41"/>
      <c r="B370" s="41"/>
      <c r="C370" s="41"/>
      <c r="D370" s="1"/>
      <c r="E370" s="1"/>
      <c r="F370" s="1"/>
      <c r="G370" s="1"/>
      <c r="H370" s="1"/>
    </row>
    <row r="371" spans="1:8" ht="12.75">
      <c r="A371" s="41"/>
      <c r="B371" s="41"/>
      <c r="C371" s="41"/>
      <c r="D371" s="1"/>
      <c r="E371" s="1"/>
      <c r="F371" s="1"/>
      <c r="G371" s="1"/>
      <c r="H371" s="1"/>
    </row>
    <row r="372" spans="1:8" ht="12.75">
      <c r="A372" s="41"/>
      <c r="B372" s="41"/>
      <c r="C372" s="41"/>
      <c r="D372" s="1"/>
      <c r="E372" s="1"/>
      <c r="F372" s="1"/>
      <c r="G372" s="1"/>
      <c r="H372" s="1"/>
    </row>
    <row r="373" spans="1:8" ht="12.75">
      <c r="A373" s="41"/>
      <c r="B373" s="41"/>
      <c r="C373" s="41"/>
      <c r="D373" s="1"/>
      <c r="E373" s="1"/>
      <c r="F373" s="1"/>
      <c r="G373" s="1"/>
      <c r="H373" s="1"/>
    </row>
    <row r="374" spans="1:8" ht="12.75">
      <c r="A374" s="41"/>
      <c r="B374" s="41"/>
      <c r="C374" s="41"/>
      <c r="D374" s="1"/>
      <c r="E374" s="1"/>
      <c r="F374" s="1"/>
      <c r="G374" s="1"/>
      <c r="H374" s="1"/>
    </row>
    <row r="375" spans="1:8" ht="12.75">
      <c r="A375" s="41"/>
      <c r="B375" s="41"/>
      <c r="C375" s="41"/>
      <c r="D375" s="1"/>
      <c r="E375" s="1"/>
      <c r="F375" s="1"/>
      <c r="G375" s="1"/>
      <c r="H375" s="1"/>
    </row>
    <row r="376" spans="1:8" ht="12.75">
      <c r="A376" s="41"/>
      <c r="B376" s="41"/>
      <c r="C376" s="41"/>
      <c r="D376" s="1"/>
      <c r="E376" s="1"/>
      <c r="F376" s="1"/>
      <c r="G376" s="1"/>
      <c r="H376" s="1"/>
    </row>
    <row r="377" spans="1:8" ht="12.75">
      <c r="A377" s="41"/>
      <c r="B377" s="41"/>
      <c r="C377" s="41"/>
      <c r="D377" s="1"/>
      <c r="E377" s="1"/>
      <c r="F377" s="1"/>
      <c r="G377" s="1"/>
      <c r="H377" s="1"/>
    </row>
    <row r="378" spans="1:8" ht="12.75">
      <c r="A378" s="41"/>
      <c r="B378" s="41"/>
      <c r="C378" s="41"/>
      <c r="D378" s="1"/>
      <c r="E378" s="1"/>
      <c r="F378" s="1"/>
      <c r="G378" s="1"/>
      <c r="H378" s="1"/>
    </row>
    <row r="379" spans="1:8" ht="12.75">
      <c r="A379" s="41"/>
      <c r="B379" s="41"/>
      <c r="C379" s="41"/>
      <c r="D379" s="1"/>
      <c r="E379" s="1"/>
      <c r="F379" s="1"/>
      <c r="G379" s="1"/>
      <c r="H379" s="1"/>
    </row>
    <row r="380" spans="1:8" ht="12.75">
      <c r="A380" s="41"/>
      <c r="B380" s="41"/>
      <c r="C380" s="41"/>
      <c r="D380" s="1"/>
      <c r="E380" s="1"/>
      <c r="F380" s="1"/>
      <c r="G380" s="1"/>
      <c r="H380" s="1"/>
    </row>
    <row r="381" spans="1:8" ht="12.75">
      <c r="A381" s="41"/>
      <c r="B381" s="41"/>
      <c r="C381" s="41"/>
      <c r="D381" s="1"/>
      <c r="E381" s="1"/>
      <c r="F381" s="1"/>
      <c r="G381" s="1"/>
      <c r="H381" s="1"/>
    </row>
    <row r="382" spans="1:8" ht="12.75">
      <c r="A382" s="41"/>
      <c r="B382" s="41"/>
      <c r="C382" s="41"/>
      <c r="D382" s="1"/>
      <c r="E382" s="1"/>
      <c r="F382" s="1"/>
      <c r="G382" s="1"/>
      <c r="H382" s="1"/>
    </row>
    <row r="383" spans="1:8" ht="12.75">
      <c r="A383" s="41"/>
      <c r="B383" s="41"/>
      <c r="C383" s="41"/>
      <c r="D383" s="1"/>
      <c r="E383" s="1"/>
      <c r="F383" s="1"/>
      <c r="G383" s="1"/>
      <c r="H383" s="1"/>
    </row>
    <row r="384" spans="1:8" ht="12.75">
      <c r="A384" s="41"/>
      <c r="B384" s="41"/>
      <c r="C384" s="41"/>
      <c r="D384" s="1"/>
      <c r="E384" s="1"/>
      <c r="F384" s="1"/>
      <c r="G384" s="1"/>
      <c r="H384" s="1"/>
    </row>
    <row r="385" spans="1:8" ht="12.75">
      <c r="A385" s="41"/>
      <c r="B385" s="41"/>
      <c r="C385" s="41"/>
      <c r="D385" s="1"/>
      <c r="E385" s="1"/>
      <c r="F385" s="1"/>
      <c r="G385" s="1"/>
      <c r="H385" s="1"/>
    </row>
    <row r="386" spans="1:8" ht="12.75">
      <c r="A386" s="41"/>
      <c r="B386" s="41"/>
      <c r="C386" s="41"/>
      <c r="D386" s="1"/>
      <c r="E386" s="1"/>
      <c r="F386" s="1"/>
      <c r="G386" s="1"/>
      <c r="H386" s="1"/>
    </row>
    <row r="387" spans="1:8" ht="12.75">
      <c r="A387" s="41"/>
      <c r="B387" s="41"/>
      <c r="C387" s="41"/>
      <c r="D387" s="1"/>
      <c r="E387" s="1"/>
      <c r="F387" s="1"/>
      <c r="G387" s="1"/>
      <c r="H387" s="1"/>
    </row>
    <row r="388" spans="1:8" ht="12.75">
      <c r="A388" s="41"/>
      <c r="B388" s="41"/>
      <c r="C388" s="41"/>
      <c r="D388" s="1"/>
      <c r="E388" s="1"/>
      <c r="F388" s="1"/>
      <c r="G388" s="1"/>
      <c r="H388" s="1"/>
    </row>
    <row r="389" spans="1:8" ht="12.75">
      <c r="A389" s="41"/>
      <c r="B389" s="41"/>
      <c r="C389" s="41"/>
      <c r="D389" s="1"/>
      <c r="E389" s="1"/>
      <c r="F389" s="1"/>
      <c r="G389" s="1"/>
      <c r="H389" s="1"/>
    </row>
    <row r="390" spans="1:8" ht="12.75">
      <c r="A390" s="41"/>
      <c r="B390" s="41"/>
      <c r="C390" s="41"/>
      <c r="D390" s="1"/>
      <c r="E390" s="1"/>
      <c r="F390" s="1"/>
      <c r="G390" s="1"/>
      <c r="H390" s="1"/>
    </row>
    <row r="391" spans="1:8" ht="12.75">
      <c r="A391" s="41"/>
      <c r="B391" s="41"/>
      <c r="C391" s="41"/>
      <c r="D391" s="1"/>
      <c r="E391" s="1"/>
      <c r="F391" s="1"/>
      <c r="G391" s="1"/>
      <c r="H391" s="1"/>
    </row>
    <row r="392" spans="1:8" ht="12.75">
      <c r="A392" s="41"/>
      <c r="B392" s="41"/>
      <c r="C392" s="41"/>
      <c r="D392" s="1"/>
      <c r="E392" s="1"/>
      <c r="F392" s="1"/>
      <c r="G392" s="1"/>
      <c r="H392" s="1"/>
    </row>
    <row r="393" spans="1:8" ht="12.75">
      <c r="A393" s="41"/>
      <c r="B393" s="41"/>
      <c r="C393" s="41"/>
      <c r="D393" s="1"/>
      <c r="E393" s="1"/>
      <c r="F393" s="1"/>
      <c r="G393" s="1"/>
      <c r="H393" s="1"/>
    </row>
    <row r="394" spans="1:8" ht="12.75">
      <c r="A394" s="41"/>
      <c r="B394" s="41"/>
      <c r="C394" s="41"/>
      <c r="D394" s="1"/>
      <c r="E394" s="1"/>
      <c r="F394" s="1"/>
      <c r="G394" s="1"/>
      <c r="H394" s="1"/>
    </row>
    <row r="395" spans="1:8" ht="12.75">
      <c r="A395" s="41"/>
      <c r="B395" s="41"/>
      <c r="C395" s="41"/>
      <c r="D395" s="1"/>
      <c r="E395" s="1"/>
      <c r="F395" s="1"/>
      <c r="G395" s="1"/>
      <c r="H395" s="1"/>
    </row>
    <row r="396" spans="1:8" ht="12.75">
      <c r="A396" s="41"/>
      <c r="B396" s="41"/>
      <c r="C396" s="41"/>
      <c r="D396" s="1"/>
      <c r="E396" s="1"/>
      <c r="F396" s="1"/>
      <c r="G396" s="1"/>
      <c r="H396" s="1"/>
    </row>
    <row r="397" spans="1:8" ht="12.75">
      <c r="A397" s="41"/>
      <c r="B397" s="41"/>
      <c r="C397" s="41"/>
      <c r="D397" s="1"/>
      <c r="E397" s="1"/>
      <c r="F397" s="1"/>
      <c r="G397" s="1"/>
      <c r="H397" s="1"/>
    </row>
    <row r="398" spans="1:8" ht="12.75">
      <c r="A398" s="41"/>
      <c r="B398" s="41"/>
      <c r="C398" s="41"/>
      <c r="D398" s="1"/>
      <c r="E398" s="1"/>
      <c r="F398" s="1"/>
      <c r="G398" s="1"/>
      <c r="H398" s="1"/>
    </row>
    <row r="399" spans="1:8" ht="12.75">
      <c r="A399" s="41"/>
      <c r="B399" s="41"/>
      <c r="C399" s="41"/>
      <c r="D399" s="1"/>
      <c r="E399" s="1"/>
      <c r="F399" s="1"/>
      <c r="G399" s="1"/>
      <c r="H399" s="1"/>
    </row>
    <row r="400" spans="1:8" ht="12.75">
      <c r="A400" s="41"/>
      <c r="B400" s="41"/>
      <c r="C400" s="41"/>
      <c r="D400" s="1"/>
      <c r="E400" s="1"/>
      <c r="F400" s="1"/>
      <c r="G400" s="1"/>
      <c r="H400" s="1"/>
    </row>
    <row r="401" spans="1:8" ht="12.75">
      <c r="A401" s="41"/>
      <c r="B401" s="41"/>
      <c r="C401" s="41"/>
      <c r="D401" s="1"/>
      <c r="E401" s="1"/>
      <c r="F401" s="1"/>
      <c r="G401" s="1"/>
      <c r="H401" s="1"/>
    </row>
    <row r="402" spans="1:8" ht="12.75">
      <c r="A402" s="41"/>
      <c r="B402" s="41"/>
      <c r="C402" s="41"/>
      <c r="D402" s="1"/>
      <c r="E402" s="1"/>
      <c r="F402" s="1"/>
      <c r="G402" s="1"/>
      <c r="H402" s="1"/>
    </row>
    <row r="403" spans="1:8" ht="12.75">
      <c r="A403" s="41"/>
      <c r="B403" s="41"/>
      <c r="C403" s="41"/>
      <c r="D403" s="1"/>
      <c r="E403" s="1"/>
      <c r="F403" s="1"/>
      <c r="G403" s="1"/>
      <c r="H403" s="1"/>
    </row>
    <row r="404" spans="1:8" ht="12.75">
      <c r="A404" s="41"/>
      <c r="B404" s="41"/>
      <c r="C404" s="41"/>
      <c r="D404" s="1"/>
      <c r="E404" s="1"/>
      <c r="F404" s="1"/>
      <c r="G404" s="1"/>
      <c r="H404" s="1"/>
    </row>
    <row r="405" spans="1:8" ht="12.75">
      <c r="A405" s="41"/>
      <c r="B405" s="41"/>
      <c r="C405" s="41"/>
      <c r="D405" s="1"/>
      <c r="E405" s="1"/>
      <c r="F405" s="1"/>
      <c r="G405" s="1"/>
      <c r="H405" s="1"/>
    </row>
    <row r="406" spans="1:8" ht="12.75">
      <c r="A406" s="41"/>
      <c r="B406" s="41"/>
      <c r="C406" s="41"/>
      <c r="D406" s="1"/>
      <c r="E406" s="1"/>
      <c r="F406" s="1"/>
      <c r="G406" s="1"/>
      <c r="H406" s="1"/>
    </row>
    <row r="407" spans="1:8" ht="12.75">
      <c r="A407" s="41"/>
      <c r="B407" s="41"/>
      <c r="C407" s="41"/>
      <c r="D407" s="1"/>
      <c r="E407" s="1"/>
      <c r="F407" s="1"/>
      <c r="G407" s="1"/>
      <c r="H407" s="1"/>
    </row>
    <row r="408" spans="1:8" ht="12.75">
      <c r="A408" s="41"/>
      <c r="B408" s="41"/>
      <c r="C408" s="41"/>
      <c r="D408" s="1"/>
      <c r="E408" s="1"/>
      <c r="F408" s="1"/>
      <c r="G408" s="1"/>
      <c r="H408" s="1"/>
    </row>
    <row r="409" spans="1:8" ht="12.75">
      <c r="A409" s="41"/>
      <c r="B409" s="41"/>
      <c r="C409" s="41"/>
      <c r="D409" s="1"/>
      <c r="E409" s="1"/>
      <c r="F409" s="1"/>
      <c r="G409" s="1"/>
      <c r="H409" s="1"/>
    </row>
    <row r="410" spans="1:8" ht="12.75">
      <c r="A410" s="41"/>
      <c r="B410" s="41"/>
      <c r="C410" s="41"/>
      <c r="D410" s="1"/>
      <c r="E410" s="1"/>
      <c r="F410" s="1"/>
      <c r="G410" s="1"/>
      <c r="H410" s="1"/>
    </row>
    <row r="411" spans="1:8" ht="12.75">
      <c r="A411" s="41"/>
      <c r="B411" s="41"/>
      <c r="C411" s="41"/>
      <c r="D411" s="1"/>
      <c r="E411" s="1"/>
      <c r="F411" s="1"/>
      <c r="G411" s="1"/>
      <c r="H411" s="1"/>
    </row>
    <row r="412" spans="1:8" ht="12.75">
      <c r="A412" s="41"/>
      <c r="B412" s="41"/>
      <c r="C412" s="41"/>
      <c r="D412" s="1"/>
      <c r="E412" s="1"/>
      <c r="F412" s="1"/>
      <c r="G412" s="1"/>
      <c r="H412" s="1"/>
    </row>
    <row r="413" spans="1:8" ht="12.75">
      <c r="A413" s="41"/>
      <c r="B413" s="41"/>
      <c r="C413" s="41"/>
      <c r="D413" s="1"/>
      <c r="E413" s="1"/>
      <c r="F413" s="1"/>
      <c r="G413" s="1"/>
      <c r="H413" s="1"/>
    </row>
    <row r="414" spans="1:8" ht="12.75">
      <c r="A414" s="41"/>
      <c r="B414" s="41"/>
      <c r="C414" s="41"/>
      <c r="D414" s="1"/>
      <c r="E414" s="1"/>
      <c r="F414" s="1"/>
      <c r="G414" s="1"/>
      <c r="H414" s="1"/>
    </row>
    <row r="415" spans="1:8" ht="12.75">
      <c r="A415" s="41"/>
      <c r="B415" s="41"/>
      <c r="C415" s="41"/>
      <c r="D415" s="1"/>
      <c r="E415" s="1"/>
      <c r="F415" s="1"/>
      <c r="G415" s="1"/>
      <c r="H415" s="1"/>
    </row>
    <row r="416" spans="1:8" ht="12.75">
      <c r="A416" s="41"/>
      <c r="B416" s="41"/>
      <c r="C416" s="41"/>
      <c r="D416" s="1"/>
      <c r="E416" s="1"/>
      <c r="F416" s="1"/>
      <c r="G416" s="1"/>
      <c r="H416" s="1"/>
    </row>
    <row r="417" spans="1:8" ht="12.75">
      <c r="A417" s="41"/>
      <c r="B417" s="41"/>
      <c r="C417" s="41"/>
      <c r="D417" s="1"/>
      <c r="E417" s="1"/>
      <c r="F417" s="1"/>
      <c r="G417" s="1"/>
      <c r="H417" s="1"/>
    </row>
    <row r="418" spans="1:8" ht="12.75">
      <c r="A418" s="41"/>
      <c r="B418" s="41"/>
      <c r="C418" s="41"/>
      <c r="D418" s="1"/>
      <c r="E418" s="1"/>
      <c r="F418" s="1"/>
      <c r="G418" s="1"/>
      <c r="H418" s="1"/>
    </row>
    <row r="419" spans="1:8" ht="12.75">
      <c r="A419" s="41"/>
      <c r="B419" s="41"/>
      <c r="C419" s="41"/>
      <c r="D419" s="1"/>
      <c r="E419" s="1"/>
      <c r="F419" s="1"/>
      <c r="G419" s="1"/>
      <c r="H419" s="1"/>
    </row>
    <row r="420" spans="1:8" ht="12.75">
      <c r="A420" s="41"/>
      <c r="B420" s="41"/>
      <c r="C420" s="41"/>
      <c r="D420" s="1"/>
      <c r="E420" s="1"/>
      <c r="F420" s="1"/>
      <c r="G420" s="1"/>
      <c r="H420" s="1"/>
    </row>
    <row r="421" spans="1:8" ht="12.75">
      <c r="A421" s="41"/>
      <c r="B421" s="41"/>
      <c r="C421" s="41"/>
      <c r="D421" s="1"/>
      <c r="E421" s="1"/>
      <c r="F421" s="1"/>
      <c r="G421" s="1"/>
      <c r="H421" s="1"/>
    </row>
    <row r="422" spans="1:8" ht="12.75">
      <c r="A422" s="41"/>
      <c r="B422" s="41"/>
      <c r="C422" s="41"/>
      <c r="D422" s="1"/>
      <c r="E422" s="1"/>
      <c r="F422" s="1"/>
      <c r="G422" s="1"/>
      <c r="H422" s="1"/>
    </row>
    <row r="423" spans="1:8" ht="12.75">
      <c r="A423" s="41"/>
      <c r="B423" s="41"/>
      <c r="C423" s="41"/>
      <c r="D423" s="1"/>
      <c r="E423" s="1"/>
      <c r="F423" s="1"/>
      <c r="G423" s="1"/>
      <c r="H423" s="1"/>
    </row>
    <row r="424" spans="1:8" ht="12.75">
      <c r="A424" s="41"/>
      <c r="B424" s="41"/>
      <c r="C424" s="41"/>
      <c r="D424" s="1"/>
      <c r="E424" s="1"/>
      <c r="F424" s="1"/>
      <c r="G424" s="1"/>
      <c r="H424" s="1"/>
    </row>
    <row r="425" spans="1:8" ht="12.75">
      <c r="A425" s="41"/>
      <c r="B425" s="41"/>
      <c r="C425" s="41"/>
      <c r="D425" s="1"/>
      <c r="E425" s="1"/>
      <c r="F425" s="1"/>
      <c r="G425" s="1"/>
      <c r="H425" s="1"/>
    </row>
    <row r="426" spans="1:8" ht="12.75">
      <c r="A426" s="41"/>
      <c r="B426" s="41"/>
      <c r="C426" s="41"/>
      <c r="D426" s="1"/>
      <c r="E426" s="1"/>
      <c r="F426" s="1"/>
      <c r="G426" s="1"/>
      <c r="H426" s="1"/>
    </row>
    <row r="427" spans="1:8" ht="12.75">
      <c r="A427" s="41"/>
      <c r="B427" s="41"/>
      <c r="C427" s="41"/>
      <c r="D427" s="1"/>
      <c r="E427" s="1"/>
      <c r="F427" s="1"/>
      <c r="G427" s="1"/>
      <c r="H427" s="1"/>
    </row>
    <row r="428" spans="1:8" ht="12.75">
      <c r="A428" s="41"/>
      <c r="B428" s="41"/>
      <c r="C428" s="41"/>
      <c r="D428" s="1"/>
      <c r="E428" s="1"/>
      <c r="F428" s="1"/>
      <c r="G428" s="1"/>
      <c r="H428" s="1"/>
    </row>
    <row r="429" spans="1:8" ht="12.75">
      <c r="A429" s="41"/>
      <c r="B429" s="41"/>
      <c r="C429" s="41"/>
      <c r="D429" s="1"/>
      <c r="E429" s="1"/>
      <c r="F429" s="1"/>
      <c r="G429" s="1"/>
      <c r="H429" s="1"/>
    </row>
    <row r="430" spans="1:8" ht="12.75">
      <c r="A430" s="41"/>
      <c r="B430" s="41"/>
      <c r="C430" s="41"/>
      <c r="D430" s="1"/>
      <c r="E430" s="1"/>
      <c r="F430" s="1"/>
      <c r="G430" s="1"/>
      <c r="H430" s="1"/>
    </row>
    <row r="431" spans="1:8" ht="12.75">
      <c r="A431" s="41"/>
      <c r="B431" s="41"/>
      <c r="C431" s="41"/>
      <c r="D431" s="1"/>
      <c r="E431" s="1"/>
      <c r="F431" s="1"/>
      <c r="G431" s="1"/>
      <c r="H431" s="1"/>
    </row>
    <row r="432" spans="1:8" ht="12.75">
      <c r="A432" s="41"/>
      <c r="B432" s="41"/>
      <c r="C432" s="41"/>
      <c r="D432" s="1"/>
      <c r="E432" s="1"/>
      <c r="F432" s="1"/>
      <c r="G432" s="1"/>
      <c r="H432" s="1"/>
    </row>
    <row r="433" spans="1:8" ht="12.75">
      <c r="A433" s="41"/>
      <c r="B433" s="41"/>
      <c r="C433" s="41"/>
      <c r="D433" s="1"/>
      <c r="E433" s="1"/>
      <c r="F433" s="1"/>
      <c r="G433" s="1"/>
      <c r="H433" s="1"/>
    </row>
    <row r="434" spans="1:8" ht="12.75">
      <c r="A434" s="41"/>
      <c r="B434" s="41"/>
      <c r="C434" s="41"/>
      <c r="D434" s="1"/>
      <c r="E434" s="1"/>
      <c r="F434" s="1"/>
      <c r="G434" s="1"/>
      <c r="H434" s="1"/>
    </row>
    <row r="435" spans="1:8" ht="12.75">
      <c r="A435" s="41"/>
      <c r="B435" s="41"/>
      <c r="C435" s="41"/>
      <c r="D435" s="1"/>
      <c r="E435" s="1"/>
      <c r="F435" s="1"/>
      <c r="G435" s="1"/>
      <c r="H435" s="1"/>
    </row>
    <row r="436" spans="1:8" ht="12.75">
      <c r="A436" s="41"/>
      <c r="B436" s="41"/>
      <c r="C436" s="41"/>
      <c r="D436" s="1"/>
      <c r="E436" s="1"/>
      <c r="F436" s="1"/>
      <c r="G436" s="1"/>
      <c r="H436" s="1"/>
    </row>
    <row r="437" spans="1:8" ht="12.75">
      <c r="A437" s="41"/>
      <c r="B437" s="41"/>
      <c r="C437" s="41"/>
      <c r="D437" s="1"/>
      <c r="E437" s="1"/>
      <c r="F437" s="1"/>
      <c r="G437" s="1"/>
      <c r="H437" s="1"/>
    </row>
    <row r="438" spans="1:8" ht="12.75">
      <c r="A438" s="41"/>
      <c r="B438" s="41"/>
      <c r="C438" s="41"/>
      <c r="D438" s="1"/>
      <c r="E438" s="1"/>
      <c r="F438" s="1"/>
      <c r="G438" s="1"/>
      <c r="H438" s="1"/>
    </row>
    <row r="439" spans="1:8" ht="12.75">
      <c r="A439" s="41"/>
      <c r="B439" s="41"/>
      <c r="C439" s="41"/>
      <c r="D439" s="1"/>
      <c r="E439" s="1"/>
      <c r="F439" s="1"/>
      <c r="G439" s="1"/>
      <c r="H439" s="1"/>
    </row>
    <row r="440" spans="1:8" ht="12.75">
      <c r="A440" s="41"/>
      <c r="B440" s="41"/>
      <c r="C440" s="41"/>
      <c r="D440" s="1"/>
      <c r="E440" s="1"/>
      <c r="F440" s="1"/>
      <c r="G440" s="1"/>
      <c r="H440" s="1"/>
    </row>
    <row r="441" spans="1:8" ht="12.75">
      <c r="A441" s="41"/>
      <c r="B441" s="41"/>
      <c r="C441" s="41"/>
      <c r="D441" s="1"/>
      <c r="E441" s="1"/>
      <c r="F441" s="1"/>
      <c r="G441" s="1"/>
      <c r="H441" s="1"/>
    </row>
    <row r="442" spans="1:8" ht="12.75">
      <c r="A442" s="41"/>
      <c r="B442" s="41"/>
      <c r="C442" s="41"/>
      <c r="D442" s="1"/>
      <c r="E442" s="1"/>
      <c r="F442" s="1"/>
      <c r="G442" s="1"/>
      <c r="H442" s="1"/>
    </row>
    <row r="443" spans="1:8" ht="12.75">
      <c r="A443" s="41"/>
      <c r="B443" s="41"/>
      <c r="C443" s="41"/>
      <c r="D443" s="1"/>
      <c r="E443" s="1"/>
      <c r="F443" s="1"/>
      <c r="G443" s="1"/>
      <c r="H443" s="1"/>
    </row>
    <row r="444" spans="1:8" ht="12.75">
      <c r="A444" s="41"/>
      <c r="B444" s="41"/>
      <c r="C444" s="41"/>
      <c r="D444" s="1"/>
      <c r="E444" s="1"/>
      <c r="F444" s="1"/>
      <c r="G444" s="1"/>
      <c r="H444" s="1"/>
    </row>
    <row r="445" spans="1:8" ht="12.75">
      <c r="A445" s="41"/>
      <c r="B445" s="41"/>
      <c r="C445" s="41"/>
      <c r="D445" s="1"/>
      <c r="E445" s="1"/>
      <c r="F445" s="1"/>
      <c r="G445" s="1"/>
      <c r="H445" s="1"/>
    </row>
    <row r="446" spans="1:8" ht="12.75">
      <c r="A446" s="41"/>
      <c r="B446" s="41"/>
      <c r="C446" s="41"/>
      <c r="D446" s="1"/>
      <c r="E446" s="1"/>
      <c r="F446" s="1"/>
      <c r="G446" s="1"/>
      <c r="H446" s="1"/>
    </row>
    <row r="447" spans="1:8" ht="12.75">
      <c r="A447" s="41"/>
      <c r="B447" s="41"/>
      <c r="C447" s="41"/>
      <c r="D447" s="1"/>
      <c r="E447" s="1"/>
      <c r="F447" s="1"/>
      <c r="G447" s="1"/>
      <c r="H447" s="1"/>
    </row>
    <row r="448" spans="1:8" ht="12.75">
      <c r="A448" s="41"/>
      <c r="B448" s="41"/>
      <c r="C448" s="41"/>
      <c r="D448" s="1"/>
      <c r="E448" s="1"/>
      <c r="F448" s="1"/>
      <c r="G448" s="1"/>
      <c r="H448" s="1"/>
    </row>
    <row r="449" spans="1:8" ht="12.75">
      <c r="A449" s="41"/>
      <c r="B449" s="41"/>
      <c r="C449" s="41"/>
      <c r="D449" s="1"/>
      <c r="E449" s="1"/>
      <c r="F449" s="1"/>
      <c r="G449" s="1"/>
      <c r="H449" s="1"/>
    </row>
    <row r="450" spans="1:8" ht="12.75">
      <c r="A450" s="41"/>
      <c r="B450" s="41"/>
      <c r="C450" s="41"/>
      <c r="D450" s="1"/>
      <c r="E450" s="1"/>
      <c r="F450" s="1"/>
      <c r="G450" s="1"/>
      <c r="H450" s="1"/>
    </row>
    <row r="451" spans="1:8" ht="12.75">
      <c r="A451" s="41"/>
      <c r="B451" s="41"/>
      <c r="C451" s="41"/>
      <c r="D451" s="1"/>
      <c r="E451" s="1"/>
      <c r="F451" s="1"/>
      <c r="G451" s="1"/>
      <c r="H451" s="1"/>
    </row>
    <row r="452" spans="1:8" ht="12.75">
      <c r="A452" s="41"/>
      <c r="B452" s="41"/>
      <c r="C452" s="41"/>
      <c r="D452" s="1"/>
      <c r="E452" s="1"/>
      <c r="F452" s="1"/>
      <c r="G452" s="1"/>
      <c r="H452" s="1"/>
    </row>
    <row r="453" spans="1:8" ht="12.75">
      <c r="A453" s="41"/>
      <c r="B453" s="41"/>
      <c r="C453" s="41"/>
      <c r="D453" s="1"/>
      <c r="E453" s="1"/>
      <c r="F453" s="1"/>
      <c r="G453" s="1"/>
      <c r="H453" s="1"/>
    </row>
    <row r="454" spans="1:8" ht="12.75">
      <c r="A454" s="41"/>
      <c r="B454" s="41"/>
      <c r="C454" s="41"/>
      <c r="D454" s="1"/>
      <c r="E454" s="1"/>
      <c r="F454" s="1"/>
      <c r="G454" s="1"/>
      <c r="H454" s="1"/>
    </row>
    <row r="455" spans="1:8" ht="12.75">
      <c r="A455" s="41"/>
      <c r="B455" s="41"/>
      <c r="C455" s="41"/>
      <c r="D455" s="1"/>
      <c r="E455" s="1"/>
      <c r="F455" s="1"/>
      <c r="G455" s="1"/>
      <c r="H455" s="1"/>
    </row>
    <row r="456" spans="1:8" ht="12.75">
      <c r="A456" s="41"/>
      <c r="B456" s="41"/>
      <c r="C456" s="41"/>
      <c r="D456" s="1"/>
      <c r="E456" s="1"/>
      <c r="F456" s="1"/>
      <c r="G456" s="1"/>
      <c r="H456" s="1"/>
    </row>
    <row r="457" spans="1:8" ht="12.75">
      <c r="A457" s="41"/>
      <c r="B457" s="41"/>
      <c r="C457" s="41"/>
      <c r="D457" s="1"/>
      <c r="E457" s="1"/>
      <c r="F457" s="1"/>
      <c r="G457" s="1"/>
      <c r="H457" s="1"/>
    </row>
    <row r="458" spans="1:8" ht="12.75">
      <c r="A458" s="41"/>
      <c r="B458" s="41"/>
      <c r="C458" s="41"/>
      <c r="D458" s="1"/>
      <c r="E458" s="1"/>
      <c r="F458" s="1"/>
      <c r="G458" s="1"/>
      <c r="H458" s="1"/>
    </row>
    <row r="459" spans="1:8" ht="12.75">
      <c r="A459" s="41"/>
      <c r="B459" s="41"/>
      <c r="C459" s="41"/>
      <c r="D459" s="1"/>
      <c r="E459" s="1"/>
      <c r="F459" s="1"/>
      <c r="G459" s="1"/>
      <c r="H459" s="1"/>
    </row>
    <row r="460" spans="1:8" ht="12.75">
      <c r="A460" s="41"/>
      <c r="B460" s="41"/>
      <c r="C460" s="41"/>
      <c r="D460" s="1"/>
      <c r="E460" s="1"/>
      <c r="F460" s="1"/>
      <c r="G460" s="1"/>
      <c r="H460" s="1"/>
    </row>
    <row r="461" spans="1:8" ht="12.75">
      <c r="A461" s="41"/>
      <c r="B461" s="41"/>
      <c r="C461" s="41"/>
      <c r="D461" s="1"/>
      <c r="E461" s="1"/>
      <c r="F461" s="1"/>
      <c r="G461" s="1"/>
      <c r="H461" s="1"/>
    </row>
    <row r="462" spans="1:8" ht="12.75">
      <c r="A462" s="41"/>
      <c r="B462" s="41"/>
      <c r="C462" s="41"/>
      <c r="D462" s="1"/>
      <c r="E462" s="1"/>
      <c r="F462" s="1"/>
      <c r="G462" s="1"/>
      <c r="H462" s="1"/>
    </row>
    <row r="463" spans="1:8" ht="12.75">
      <c r="A463" s="41"/>
      <c r="B463" s="41"/>
      <c r="C463" s="41"/>
      <c r="D463" s="1"/>
      <c r="E463" s="1"/>
      <c r="F463" s="1"/>
      <c r="G463" s="1"/>
      <c r="H463" s="1"/>
    </row>
    <row r="464" spans="1:8" ht="12.75">
      <c r="A464" s="41"/>
      <c r="B464" s="41"/>
      <c r="C464" s="41"/>
      <c r="D464" s="1"/>
      <c r="E464" s="1"/>
      <c r="F464" s="1"/>
      <c r="G464" s="1"/>
      <c r="H464" s="1"/>
    </row>
    <row r="465" spans="1:8" ht="12.75">
      <c r="A465" s="41"/>
      <c r="B465" s="41"/>
      <c r="C465" s="41"/>
      <c r="D465" s="1"/>
      <c r="E465" s="1"/>
      <c r="F465" s="1"/>
      <c r="G465" s="1"/>
      <c r="H465" s="1"/>
    </row>
    <row r="466" spans="1:8" ht="12.75">
      <c r="A466" s="41"/>
      <c r="B466" s="41"/>
      <c r="C466" s="41"/>
      <c r="D466" s="1"/>
      <c r="E466" s="1"/>
      <c r="F466" s="1"/>
      <c r="G466" s="1"/>
      <c r="H466" s="1"/>
    </row>
    <row r="467" spans="1:8" ht="12.75">
      <c r="A467" s="41"/>
      <c r="B467" s="41"/>
      <c r="C467" s="41"/>
      <c r="D467" s="1"/>
      <c r="E467" s="1"/>
      <c r="F467" s="1"/>
      <c r="G467" s="1"/>
      <c r="H467" s="1"/>
    </row>
    <row r="468" spans="1:8" ht="12.75">
      <c r="A468" s="41"/>
      <c r="B468" s="41"/>
      <c r="C468" s="41"/>
      <c r="D468" s="1"/>
      <c r="E468" s="1"/>
      <c r="F468" s="1"/>
      <c r="G468" s="1"/>
      <c r="H468" s="1"/>
    </row>
    <row r="469" spans="1:8" ht="12.75">
      <c r="A469" s="41"/>
      <c r="B469" s="41"/>
      <c r="C469" s="41"/>
      <c r="D469" s="1"/>
      <c r="E469" s="1"/>
      <c r="F469" s="1"/>
      <c r="G469" s="1"/>
      <c r="H469" s="1"/>
    </row>
    <row r="470" spans="1:8" ht="12.75">
      <c r="A470" s="41"/>
      <c r="B470" s="41"/>
      <c r="C470" s="41"/>
      <c r="D470" s="1"/>
      <c r="E470" s="1"/>
      <c r="F470" s="1"/>
      <c r="G470" s="1"/>
      <c r="H470" s="1"/>
    </row>
    <row r="471" spans="1:8" ht="12.75">
      <c r="A471" s="41"/>
      <c r="B471" s="41"/>
      <c r="C471" s="41"/>
      <c r="D471" s="1"/>
      <c r="E471" s="1"/>
      <c r="F471" s="1"/>
      <c r="G471" s="1"/>
      <c r="H471" s="1"/>
    </row>
    <row r="472" spans="1:8" ht="12.75">
      <c r="A472" s="41"/>
      <c r="B472" s="41"/>
      <c r="C472" s="41"/>
      <c r="D472" s="1"/>
      <c r="E472" s="1"/>
      <c r="F472" s="1"/>
      <c r="G472" s="1"/>
      <c r="H472" s="1"/>
    </row>
    <row r="473" spans="1:8" ht="12.75">
      <c r="A473" s="41"/>
      <c r="B473" s="41"/>
      <c r="C473" s="41"/>
      <c r="D473" s="1"/>
      <c r="E473" s="1"/>
      <c r="F473" s="1"/>
      <c r="G473" s="1"/>
      <c r="H473" s="1"/>
    </row>
    <row r="474" spans="1:8" ht="12.75">
      <c r="A474" s="41"/>
      <c r="B474" s="41"/>
      <c r="C474" s="41"/>
      <c r="D474" s="1"/>
      <c r="E474" s="1"/>
      <c r="F474" s="1"/>
      <c r="G474" s="1"/>
      <c r="H474" s="1"/>
    </row>
    <row r="475" spans="1:8" ht="12.75">
      <c r="A475" s="41"/>
      <c r="B475" s="41"/>
      <c r="C475" s="41"/>
      <c r="D475" s="1"/>
      <c r="E475" s="1"/>
      <c r="F475" s="1"/>
      <c r="G475" s="1"/>
      <c r="H475" s="1"/>
    </row>
    <row r="476" spans="1:8" ht="12.75">
      <c r="A476" s="41"/>
      <c r="B476" s="41"/>
      <c r="C476" s="41"/>
      <c r="D476" s="1"/>
      <c r="E476" s="1"/>
      <c r="F476" s="1"/>
      <c r="G476" s="1"/>
      <c r="H476" s="1"/>
    </row>
    <row r="477" spans="1:8" ht="12.75">
      <c r="A477" s="41"/>
      <c r="B477" s="41"/>
      <c r="C477" s="41"/>
      <c r="D477" s="1"/>
      <c r="E477" s="1"/>
      <c r="F477" s="1"/>
      <c r="G477" s="1"/>
      <c r="H477" s="1"/>
    </row>
    <row r="478" spans="1:8" ht="12.75">
      <c r="A478" s="41"/>
      <c r="B478" s="41"/>
      <c r="C478" s="41"/>
      <c r="D478" s="1"/>
      <c r="E478" s="1"/>
      <c r="F478" s="1"/>
      <c r="G478" s="1"/>
      <c r="H478" s="1"/>
    </row>
    <row r="479" spans="1:8" ht="12.75">
      <c r="A479" s="41"/>
      <c r="B479" s="41"/>
      <c r="C479" s="41"/>
      <c r="D479" s="1"/>
      <c r="E479" s="1"/>
      <c r="F479" s="1"/>
      <c r="G479" s="1"/>
      <c r="H479" s="1"/>
    </row>
    <row r="480" spans="1:8" ht="12.75">
      <c r="A480" s="41"/>
      <c r="B480" s="41"/>
      <c r="C480" s="41"/>
      <c r="D480" s="1"/>
      <c r="E480" s="1"/>
      <c r="F480" s="1"/>
      <c r="G480" s="1"/>
      <c r="H480" s="1"/>
    </row>
    <row r="481" spans="1:8" ht="12.75">
      <c r="A481" s="41"/>
      <c r="B481" s="41"/>
      <c r="C481" s="41"/>
      <c r="D481" s="1"/>
      <c r="E481" s="1"/>
      <c r="F481" s="1"/>
      <c r="G481" s="1"/>
      <c r="H481" s="1"/>
    </row>
    <row r="482" spans="1:8" ht="12.75">
      <c r="A482" s="41"/>
      <c r="B482" s="41"/>
      <c r="C482" s="41"/>
      <c r="D482" s="1"/>
      <c r="E482" s="1"/>
      <c r="F482" s="1"/>
      <c r="G482" s="1"/>
      <c r="H482" s="1"/>
    </row>
    <row r="483" spans="1:8" ht="12.75">
      <c r="A483" s="41"/>
      <c r="B483" s="41"/>
      <c r="C483" s="41"/>
      <c r="D483" s="1"/>
      <c r="E483" s="1"/>
      <c r="F483" s="1"/>
      <c r="G483" s="1"/>
      <c r="H483" s="1"/>
    </row>
    <row r="484" spans="1:8" ht="12.75">
      <c r="A484" s="41"/>
      <c r="B484" s="41"/>
      <c r="C484" s="41"/>
      <c r="D484" s="1"/>
      <c r="E484" s="1"/>
      <c r="F484" s="1"/>
      <c r="G484" s="1"/>
      <c r="H484" s="1"/>
    </row>
    <row r="485" spans="1:8" ht="12.75">
      <c r="A485" s="41"/>
      <c r="B485" s="41"/>
      <c r="C485" s="41"/>
      <c r="D485" s="1"/>
      <c r="E485" s="1"/>
      <c r="F485" s="1"/>
      <c r="G485" s="1"/>
      <c r="H485" s="1"/>
    </row>
    <row r="486" spans="1:8" ht="12.75">
      <c r="A486" s="41"/>
      <c r="B486" s="41"/>
      <c r="C486" s="41"/>
      <c r="D486" s="1"/>
      <c r="E486" s="1"/>
      <c r="F486" s="1"/>
      <c r="G486" s="1"/>
      <c r="H486" s="1"/>
    </row>
    <row r="487" spans="1:8" ht="12.75">
      <c r="A487" s="41"/>
      <c r="B487" s="41"/>
      <c r="C487" s="41"/>
      <c r="D487" s="1"/>
      <c r="E487" s="1"/>
      <c r="F487" s="1"/>
      <c r="G487" s="1"/>
      <c r="H487" s="1"/>
    </row>
    <row r="488" spans="1:8" ht="12.75">
      <c r="A488" s="41"/>
      <c r="B488" s="41"/>
      <c r="C488" s="41"/>
      <c r="D488" s="1"/>
      <c r="E488" s="1"/>
      <c r="F488" s="1"/>
      <c r="G488" s="1"/>
      <c r="H488" s="1"/>
    </row>
    <row r="489" spans="1:8" ht="12.75">
      <c r="A489" s="41"/>
      <c r="B489" s="41"/>
      <c r="C489" s="41"/>
      <c r="D489" s="1"/>
      <c r="E489" s="1"/>
      <c r="F489" s="1"/>
      <c r="G489" s="1"/>
      <c r="H489" s="1"/>
    </row>
    <row r="490" spans="1:8" ht="12.75">
      <c r="A490" s="41"/>
      <c r="B490" s="41"/>
      <c r="C490" s="41"/>
      <c r="D490" s="1"/>
      <c r="E490" s="1"/>
      <c r="F490" s="1"/>
      <c r="G490" s="1"/>
      <c r="H490" s="1"/>
    </row>
    <row r="491" spans="1:8" ht="12.75">
      <c r="A491" s="41"/>
      <c r="B491" s="41"/>
      <c r="C491" s="41"/>
      <c r="D491" s="1"/>
      <c r="E491" s="1"/>
      <c r="F491" s="1"/>
      <c r="G491" s="1"/>
      <c r="H491" s="1"/>
    </row>
    <row r="492" spans="1:8" ht="12.75">
      <c r="A492" s="41"/>
      <c r="B492" s="41"/>
      <c r="C492" s="41"/>
      <c r="D492" s="1"/>
      <c r="E492" s="1"/>
      <c r="F492" s="1"/>
      <c r="G492" s="1"/>
      <c r="H492" s="1"/>
    </row>
    <row r="493" spans="1:8" ht="12.75">
      <c r="A493" s="41"/>
      <c r="B493" s="41"/>
      <c r="C493" s="41"/>
      <c r="D493" s="1"/>
      <c r="E493" s="1"/>
      <c r="F493" s="1"/>
      <c r="G493" s="1"/>
      <c r="H493" s="1"/>
    </row>
    <row r="494" spans="1:8" ht="12.75">
      <c r="A494" s="41"/>
      <c r="B494" s="41"/>
      <c r="C494" s="41"/>
      <c r="D494" s="1"/>
      <c r="E494" s="1"/>
      <c r="F494" s="1"/>
      <c r="G494" s="1"/>
      <c r="H494" s="1"/>
    </row>
    <row r="495" spans="1:8" ht="12.75">
      <c r="A495" s="41"/>
      <c r="B495" s="41"/>
      <c r="C495" s="41"/>
      <c r="D495" s="1"/>
      <c r="E495" s="1"/>
      <c r="F495" s="1"/>
      <c r="G495" s="1"/>
      <c r="H495" s="1"/>
    </row>
    <row r="496" spans="1:8" ht="12.75">
      <c r="A496" s="41"/>
      <c r="B496" s="41"/>
      <c r="C496" s="41"/>
      <c r="D496" s="1"/>
      <c r="E496" s="1"/>
      <c r="F496" s="1"/>
      <c r="G496" s="1"/>
      <c r="H496" s="1"/>
    </row>
    <row r="497" spans="1:8" ht="12.75">
      <c r="A497" s="41"/>
      <c r="B497" s="41"/>
      <c r="C497" s="41"/>
      <c r="D497" s="1"/>
      <c r="E497" s="1"/>
      <c r="F497" s="1"/>
      <c r="G497" s="1"/>
      <c r="H497" s="1"/>
    </row>
    <row r="498" spans="1:8" ht="12.75">
      <c r="A498" s="41"/>
      <c r="B498" s="41"/>
      <c r="C498" s="41"/>
      <c r="D498" s="1"/>
      <c r="E498" s="1"/>
      <c r="F498" s="1"/>
      <c r="G498" s="1"/>
      <c r="H498" s="1"/>
    </row>
    <row r="499" spans="1:8" ht="12.75">
      <c r="A499" s="41"/>
      <c r="B499" s="41"/>
      <c r="C499" s="41"/>
      <c r="D499" s="1"/>
      <c r="E499" s="1"/>
      <c r="F499" s="1"/>
      <c r="G499" s="1"/>
      <c r="H499" s="1"/>
    </row>
    <row r="500" spans="1:8" ht="12.75">
      <c r="A500" s="41"/>
      <c r="B500" s="41"/>
      <c r="C500" s="41"/>
      <c r="D500" s="1"/>
      <c r="E500" s="1"/>
      <c r="F500" s="1"/>
      <c r="G500" s="1"/>
      <c r="H500" s="1"/>
    </row>
    <row r="501" spans="1:8" ht="12.75">
      <c r="A501" s="41"/>
      <c r="B501" s="41"/>
      <c r="C501" s="41"/>
      <c r="D501" s="1"/>
      <c r="E501" s="1"/>
      <c r="F501" s="1"/>
      <c r="G501" s="1"/>
      <c r="H501" s="1"/>
    </row>
    <row r="502" spans="1:8" ht="12.75">
      <c r="A502" s="41"/>
      <c r="B502" s="41"/>
      <c r="C502" s="41"/>
      <c r="D502" s="1"/>
      <c r="E502" s="1"/>
      <c r="F502" s="1"/>
      <c r="G502" s="1"/>
      <c r="H502" s="1"/>
    </row>
    <row r="503" spans="1:8" ht="12.75">
      <c r="A503" s="41"/>
      <c r="B503" s="41"/>
      <c r="C503" s="41"/>
      <c r="D503" s="1"/>
      <c r="E503" s="1"/>
      <c r="F503" s="1"/>
      <c r="G503" s="1"/>
      <c r="H503" s="1"/>
    </row>
    <row r="504" spans="1:8" ht="12.75">
      <c r="A504" s="41"/>
      <c r="B504" s="41"/>
      <c r="C504" s="41"/>
      <c r="D504" s="1"/>
      <c r="E504" s="1"/>
      <c r="F504" s="1"/>
      <c r="G504" s="1"/>
      <c r="H504" s="1"/>
    </row>
    <row r="505" spans="1:8" ht="12.75">
      <c r="A505" s="41"/>
      <c r="B505" s="41"/>
      <c r="C505" s="41"/>
      <c r="D505" s="1"/>
      <c r="E505" s="1"/>
      <c r="F505" s="1"/>
      <c r="G505" s="1"/>
      <c r="H505" s="1"/>
    </row>
    <row r="506" spans="1:8" ht="12.75">
      <c r="A506" s="41"/>
      <c r="B506" s="41"/>
      <c r="C506" s="41"/>
      <c r="D506" s="1"/>
      <c r="E506" s="1"/>
      <c r="F506" s="1"/>
      <c r="G506" s="1"/>
      <c r="H506" s="1"/>
    </row>
    <row r="507" spans="1:8" ht="12.75">
      <c r="A507" s="41"/>
      <c r="B507" s="41"/>
      <c r="C507" s="41"/>
      <c r="D507" s="1"/>
      <c r="E507" s="1"/>
      <c r="F507" s="1"/>
      <c r="G507" s="1"/>
      <c r="H507" s="1"/>
    </row>
    <row r="508" spans="1:8" ht="12.75">
      <c r="A508" s="41"/>
      <c r="B508" s="41"/>
      <c r="C508" s="41"/>
      <c r="D508" s="1"/>
      <c r="E508" s="1"/>
      <c r="F508" s="1"/>
      <c r="G508" s="1"/>
      <c r="H508" s="1"/>
    </row>
    <row r="509" spans="1:8" ht="12.75">
      <c r="A509" s="41"/>
      <c r="B509" s="41"/>
      <c r="C509" s="41"/>
      <c r="D509" s="1"/>
      <c r="E509" s="1"/>
      <c r="F509" s="1"/>
      <c r="G509" s="1"/>
      <c r="H509" s="1"/>
    </row>
    <row r="510" spans="1:8" ht="12.75">
      <c r="A510" s="41"/>
      <c r="B510" s="41"/>
      <c r="C510" s="41"/>
      <c r="D510" s="1"/>
      <c r="E510" s="1"/>
      <c r="F510" s="1"/>
      <c r="G510" s="1"/>
      <c r="H510" s="1"/>
    </row>
    <row r="511" spans="1:8" ht="12.75">
      <c r="A511" s="41"/>
      <c r="B511" s="41"/>
      <c r="C511" s="41"/>
      <c r="D511" s="1"/>
      <c r="E511" s="1"/>
      <c r="F511" s="1"/>
      <c r="G511" s="1"/>
      <c r="H511" s="1"/>
    </row>
    <row r="512" spans="1:8" ht="12.75">
      <c r="A512" s="41"/>
      <c r="B512" s="41"/>
      <c r="C512" s="41"/>
      <c r="D512" s="1"/>
      <c r="E512" s="1"/>
      <c r="F512" s="1"/>
      <c r="G512" s="1"/>
      <c r="H512" s="1"/>
    </row>
    <row r="513" spans="1:8" ht="12.75">
      <c r="A513" s="41"/>
      <c r="B513" s="41"/>
      <c r="C513" s="41"/>
      <c r="D513" s="1"/>
      <c r="E513" s="1"/>
      <c r="F513" s="1"/>
      <c r="G513" s="1"/>
      <c r="H513" s="1"/>
    </row>
    <row r="514" spans="1:8" ht="12.75">
      <c r="A514" s="41"/>
      <c r="B514" s="41"/>
      <c r="C514" s="41"/>
      <c r="D514" s="1"/>
      <c r="E514" s="1"/>
      <c r="F514" s="1"/>
      <c r="G514" s="1"/>
      <c r="H514" s="1"/>
    </row>
    <row r="515" spans="1:8" ht="12.75">
      <c r="A515" s="41"/>
      <c r="B515" s="41"/>
      <c r="C515" s="41"/>
      <c r="D515" s="1"/>
      <c r="E515" s="1"/>
      <c r="F515" s="1"/>
      <c r="G515" s="1"/>
      <c r="H515" s="1"/>
    </row>
    <row r="516" spans="1:8" ht="12.75">
      <c r="A516" s="41"/>
      <c r="B516" s="41"/>
      <c r="C516" s="41"/>
      <c r="D516" s="1"/>
      <c r="E516" s="1"/>
      <c r="F516" s="1"/>
      <c r="G516" s="1"/>
      <c r="H516" s="1"/>
    </row>
    <row r="517" spans="1:8" ht="12.75">
      <c r="A517" s="41"/>
      <c r="B517" s="41"/>
      <c r="C517" s="41"/>
      <c r="D517" s="1"/>
      <c r="E517" s="1"/>
      <c r="F517" s="1"/>
      <c r="G517" s="1"/>
      <c r="H517" s="1"/>
    </row>
    <row r="518" spans="1:8" ht="12.75">
      <c r="A518" s="41"/>
      <c r="B518" s="41"/>
      <c r="C518" s="41"/>
      <c r="D518" s="1"/>
      <c r="E518" s="1"/>
      <c r="F518" s="1"/>
      <c r="G518" s="1"/>
      <c r="H518" s="1"/>
    </row>
    <row r="519" spans="1:8" ht="12.75">
      <c r="A519" s="41"/>
      <c r="B519" s="41"/>
      <c r="C519" s="41"/>
      <c r="D519" s="1"/>
      <c r="E519" s="1"/>
      <c r="F519" s="1"/>
      <c r="G519" s="1"/>
      <c r="H519" s="1"/>
    </row>
    <row r="520" spans="1:8" ht="12.75">
      <c r="A520" s="41"/>
      <c r="B520" s="41"/>
      <c r="C520" s="41"/>
      <c r="D520" s="1"/>
      <c r="E520" s="1"/>
      <c r="F520" s="1"/>
      <c r="G520" s="1"/>
      <c r="H520" s="1"/>
    </row>
    <row r="521" spans="1:8" ht="12.75">
      <c r="A521" s="41"/>
      <c r="B521" s="41"/>
      <c r="C521" s="41"/>
      <c r="D521" s="1"/>
      <c r="E521" s="1"/>
      <c r="F521" s="1"/>
      <c r="G521" s="1"/>
      <c r="H521" s="1"/>
    </row>
    <row r="522" spans="1:8" ht="12.75">
      <c r="A522" s="41"/>
      <c r="B522" s="41"/>
      <c r="C522" s="41"/>
      <c r="D522" s="1"/>
      <c r="E522" s="1"/>
      <c r="F522" s="1"/>
      <c r="G522" s="1"/>
      <c r="H522" s="1"/>
    </row>
    <row r="523" spans="1:8" ht="12.75">
      <c r="A523" s="41"/>
      <c r="B523" s="41"/>
      <c r="C523" s="41"/>
      <c r="D523" s="1"/>
      <c r="E523" s="1"/>
      <c r="F523" s="1"/>
      <c r="G523" s="1"/>
      <c r="H523" s="1"/>
    </row>
    <row r="524" spans="1:8" ht="12.75">
      <c r="A524" s="41"/>
      <c r="B524" s="41"/>
      <c r="C524" s="41"/>
      <c r="D524" s="1"/>
      <c r="E524" s="1"/>
      <c r="F524" s="1"/>
      <c r="G524" s="1"/>
      <c r="H524" s="1"/>
    </row>
    <row r="525" spans="1:8" ht="12.75">
      <c r="A525" s="41"/>
      <c r="B525" s="41"/>
      <c r="C525" s="41"/>
      <c r="D525" s="1"/>
      <c r="E525" s="1"/>
      <c r="F525" s="1"/>
      <c r="G525" s="1"/>
      <c r="H525" s="1"/>
    </row>
    <row r="526" spans="1:8" ht="12.75">
      <c r="A526" s="41"/>
      <c r="B526" s="41"/>
      <c r="C526" s="41"/>
      <c r="D526" s="1"/>
      <c r="E526" s="1"/>
      <c r="F526" s="1"/>
      <c r="G526" s="1"/>
      <c r="H526" s="1"/>
    </row>
    <row r="527" spans="1:8" ht="12.75">
      <c r="A527" s="41"/>
      <c r="B527" s="41"/>
      <c r="C527" s="41"/>
      <c r="D527" s="1"/>
      <c r="E527" s="1"/>
      <c r="F527" s="1"/>
      <c r="G527" s="1"/>
      <c r="H527" s="1"/>
    </row>
    <row r="528" spans="1:8" ht="12.75">
      <c r="A528" s="41"/>
      <c r="B528" s="41"/>
      <c r="C528" s="41"/>
      <c r="D528" s="1"/>
      <c r="E528" s="1"/>
      <c r="F528" s="1"/>
      <c r="G528" s="1"/>
      <c r="H528" s="1"/>
    </row>
    <row r="529" spans="1:8" ht="12.75">
      <c r="A529" s="41"/>
      <c r="B529" s="41"/>
      <c r="C529" s="41"/>
      <c r="D529" s="1"/>
      <c r="E529" s="1"/>
      <c r="F529" s="1"/>
      <c r="G529" s="1"/>
      <c r="H529" s="1"/>
    </row>
    <row r="530" spans="1:8" ht="12.75">
      <c r="A530" s="41"/>
      <c r="B530" s="41"/>
      <c r="C530" s="41"/>
      <c r="D530" s="1"/>
      <c r="E530" s="1"/>
      <c r="F530" s="1"/>
      <c r="G530" s="1"/>
      <c r="H530" s="1"/>
    </row>
    <row r="531" spans="1:8" ht="12.75">
      <c r="A531" s="41"/>
      <c r="B531" s="41"/>
      <c r="C531" s="41"/>
      <c r="D531" s="1"/>
      <c r="E531" s="1"/>
      <c r="F531" s="1"/>
      <c r="G531" s="1"/>
      <c r="H531" s="1"/>
    </row>
    <row r="532" spans="1:8" ht="12.75">
      <c r="A532" s="41"/>
      <c r="B532" s="41"/>
      <c r="C532" s="41"/>
      <c r="D532" s="1"/>
      <c r="E532" s="1"/>
      <c r="F532" s="1"/>
      <c r="G532" s="1"/>
      <c r="H532" s="1"/>
    </row>
    <row r="533" spans="1:8" ht="12.75">
      <c r="A533" s="41"/>
      <c r="B533" s="41"/>
      <c r="C533" s="41"/>
      <c r="D533" s="1"/>
      <c r="E533" s="1"/>
      <c r="F533" s="1"/>
      <c r="G533" s="1"/>
      <c r="H533" s="1"/>
    </row>
    <row r="534" spans="1:8" ht="12.75">
      <c r="A534" s="41"/>
      <c r="B534" s="41"/>
      <c r="C534" s="41"/>
      <c r="D534" s="1"/>
      <c r="E534" s="1"/>
      <c r="F534" s="1"/>
      <c r="G534" s="1"/>
      <c r="H534" s="1"/>
    </row>
    <row r="535" spans="1:8" ht="12.75">
      <c r="A535" s="41"/>
      <c r="B535" s="41"/>
      <c r="C535" s="41"/>
      <c r="D535" s="1"/>
      <c r="E535" s="1"/>
      <c r="F535" s="1"/>
      <c r="G535" s="1"/>
      <c r="H535" s="1"/>
    </row>
    <row r="536" spans="1:8" ht="12.75">
      <c r="A536" s="41"/>
      <c r="B536" s="41"/>
      <c r="C536" s="41"/>
      <c r="D536" s="1"/>
      <c r="E536" s="1"/>
      <c r="F536" s="1"/>
      <c r="G536" s="1"/>
      <c r="H536" s="1"/>
    </row>
    <row r="537" spans="1:8" ht="12.75">
      <c r="A537" s="41"/>
      <c r="B537" s="41"/>
      <c r="C537" s="41"/>
      <c r="D537" s="1"/>
      <c r="E537" s="1"/>
      <c r="F537" s="1"/>
      <c r="G537" s="1"/>
      <c r="H537" s="1"/>
    </row>
    <row r="538" spans="1:8" ht="12.75">
      <c r="A538" s="41"/>
      <c r="B538" s="41"/>
      <c r="C538" s="41"/>
      <c r="D538" s="1"/>
      <c r="E538" s="1"/>
      <c r="F538" s="1"/>
      <c r="G538" s="1"/>
      <c r="H538" s="1"/>
    </row>
    <row r="539" spans="1:8" ht="12.75">
      <c r="A539" s="41"/>
      <c r="B539" s="41"/>
      <c r="C539" s="41"/>
      <c r="D539" s="1"/>
      <c r="E539" s="1"/>
      <c r="F539" s="1"/>
      <c r="G539" s="1"/>
      <c r="H539" s="1"/>
    </row>
    <row r="540" spans="1:8" ht="12.75">
      <c r="A540" s="41"/>
      <c r="B540" s="41"/>
      <c r="C540" s="41"/>
      <c r="D540" s="1"/>
      <c r="E540" s="1"/>
      <c r="F540" s="1"/>
      <c r="G540" s="1"/>
      <c r="H540" s="1"/>
    </row>
    <row r="541" spans="1:8" ht="12.75">
      <c r="A541" s="41"/>
      <c r="B541" s="41"/>
      <c r="C541" s="41"/>
      <c r="D541" s="1"/>
      <c r="E541" s="1"/>
      <c r="F541" s="1"/>
      <c r="G541" s="1"/>
      <c r="H541" s="1"/>
    </row>
    <row r="542" spans="1:8" ht="12.75">
      <c r="A542" s="41"/>
      <c r="B542" s="41"/>
      <c r="C542" s="41"/>
      <c r="D542" s="1"/>
      <c r="E542" s="1"/>
      <c r="F542" s="1"/>
      <c r="G542" s="1"/>
      <c r="H542" s="1"/>
    </row>
    <row r="543" spans="1:8" ht="12.75">
      <c r="A543" s="41"/>
      <c r="B543" s="41"/>
      <c r="C543" s="41"/>
      <c r="D543" s="1"/>
      <c r="E543" s="1"/>
      <c r="F543" s="1"/>
      <c r="G543" s="1"/>
      <c r="H543" s="1"/>
    </row>
    <row r="544" spans="1:8" ht="12.75">
      <c r="A544" s="41"/>
      <c r="B544" s="41"/>
      <c r="C544" s="41"/>
      <c r="D544" s="1"/>
      <c r="E544" s="1"/>
      <c r="F544" s="1"/>
      <c r="G544" s="1"/>
      <c r="H544" s="1"/>
    </row>
    <row r="545" spans="1:8" ht="12.75">
      <c r="A545" s="41"/>
      <c r="B545" s="41"/>
      <c r="C545" s="41"/>
      <c r="D545" s="1"/>
      <c r="E545" s="1"/>
      <c r="F545" s="1"/>
      <c r="G545" s="1"/>
      <c r="H545" s="1"/>
    </row>
    <row r="546" spans="1:8" ht="12.75">
      <c r="A546" s="41"/>
      <c r="B546" s="41"/>
      <c r="C546" s="41"/>
      <c r="D546" s="1"/>
      <c r="E546" s="1"/>
      <c r="F546" s="1"/>
      <c r="G546" s="1"/>
      <c r="H546" s="1"/>
    </row>
    <row r="547" spans="1:8" ht="12.75">
      <c r="A547" s="41"/>
      <c r="B547" s="41"/>
      <c r="C547" s="41"/>
      <c r="D547" s="1"/>
      <c r="E547" s="1"/>
      <c r="F547" s="1"/>
      <c r="G547" s="1"/>
      <c r="H547" s="1"/>
    </row>
    <row r="548" spans="1:8" ht="12.75">
      <c r="A548" s="41"/>
      <c r="B548" s="41"/>
      <c r="C548" s="41"/>
      <c r="D548" s="1"/>
      <c r="E548" s="1"/>
      <c r="F548" s="1"/>
      <c r="G548" s="1"/>
      <c r="H548" s="1"/>
    </row>
    <row r="549" spans="1:8" ht="12.75">
      <c r="A549" s="41"/>
      <c r="B549" s="41"/>
      <c r="C549" s="41"/>
      <c r="D549" s="1"/>
      <c r="E549" s="1"/>
      <c r="F549" s="1"/>
      <c r="G549" s="1"/>
      <c r="H549" s="1"/>
    </row>
    <row r="550" spans="1:8" ht="12.75">
      <c r="A550" s="41"/>
      <c r="B550" s="41"/>
      <c r="C550" s="41"/>
      <c r="D550" s="1"/>
      <c r="E550" s="1"/>
      <c r="F550" s="1"/>
      <c r="G550" s="1"/>
      <c r="H550" s="1"/>
    </row>
    <row r="551" spans="1:8" ht="12.75">
      <c r="A551" s="41"/>
      <c r="B551" s="41"/>
      <c r="C551" s="41"/>
      <c r="D551" s="1"/>
      <c r="E551" s="1"/>
      <c r="F551" s="1"/>
      <c r="G551" s="1"/>
      <c r="H551" s="1"/>
    </row>
    <row r="552" spans="1:8" ht="12.75">
      <c r="A552" s="41"/>
      <c r="B552" s="41"/>
      <c r="C552" s="41"/>
      <c r="D552" s="1"/>
      <c r="E552" s="1"/>
      <c r="F552" s="1"/>
      <c r="G552" s="1"/>
      <c r="H552" s="1"/>
    </row>
    <row r="553" spans="1:8" ht="12.75">
      <c r="A553" s="41"/>
      <c r="B553" s="41"/>
      <c r="C553" s="41"/>
      <c r="D553" s="1"/>
      <c r="E553" s="1"/>
      <c r="F553" s="1"/>
      <c r="G553" s="1"/>
      <c r="H553" s="1"/>
    </row>
    <row r="554" spans="1:8" ht="12.75">
      <c r="A554" s="41"/>
      <c r="B554" s="41"/>
      <c r="C554" s="41"/>
      <c r="D554" s="1"/>
      <c r="E554" s="1"/>
      <c r="F554" s="1"/>
      <c r="G554" s="1"/>
      <c r="H554" s="1"/>
    </row>
    <row r="555" spans="1:8" ht="12.75">
      <c r="A555" s="41"/>
      <c r="B555" s="41"/>
      <c r="C555" s="41"/>
      <c r="D555" s="1"/>
      <c r="E555" s="1"/>
      <c r="F555" s="1"/>
      <c r="G555" s="1"/>
      <c r="H555" s="1"/>
    </row>
    <row r="556" spans="1:8" ht="12.75">
      <c r="A556" s="41"/>
      <c r="B556" s="41"/>
      <c r="C556" s="41"/>
      <c r="D556" s="1"/>
      <c r="E556" s="1"/>
      <c r="F556" s="1"/>
      <c r="G556" s="1"/>
      <c r="H556" s="1"/>
    </row>
    <row r="557" spans="1:8" ht="12.75">
      <c r="A557" s="41"/>
      <c r="B557" s="41"/>
      <c r="C557" s="41"/>
      <c r="D557" s="1"/>
      <c r="E557" s="1"/>
      <c r="F557" s="1"/>
      <c r="G557" s="1"/>
      <c r="H557" s="1"/>
    </row>
    <row r="558" spans="1:8" ht="12.75">
      <c r="A558" s="41"/>
      <c r="B558" s="41"/>
      <c r="C558" s="41"/>
      <c r="D558" s="1"/>
      <c r="E558" s="1"/>
      <c r="F558" s="1"/>
      <c r="G558" s="1"/>
      <c r="H558" s="1"/>
    </row>
    <row r="559" spans="1:8" ht="12.75">
      <c r="A559" s="41"/>
      <c r="B559" s="41"/>
      <c r="C559" s="41"/>
      <c r="D559" s="1"/>
      <c r="E559" s="1"/>
      <c r="F559" s="1"/>
      <c r="G559" s="1"/>
      <c r="H559" s="1"/>
    </row>
    <row r="560" spans="1:8" ht="12.75">
      <c r="A560" s="41"/>
      <c r="B560" s="41"/>
      <c r="C560" s="41"/>
      <c r="D560" s="1"/>
      <c r="E560" s="1"/>
      <c r="F560" s="1"/>
      <c r="G560" s="1"/>
      <c r="H560" s="1"/>
    </row>
    <row r="561" spans="1:8" ht="12.75">
      <c r="A561" s="41"/>
      <c r="B561" s="41"/>
      <c r="C561" s="41"/>
      <c r="D561" s="1"/>
      <c r="E561" s="1"/>
      <c r="F561" s="1"/>
      <c r="G561" s="1"/>
      <c r="H561" s="1"/>
    </row>
    <row r="562" spans="1:8" ht="12.75">
      <c r="A562" s="41"/>
      <c r="B562" s="41"/>
      <c r="C562" s="41"/>
      <c r="D562" s="1"/>
      <c r="E562" s="1"/>
      <c r="F562" s="1"/>
      <c r="G562" s="1"/>
      <c r="H562" s="1"/>
    </row>
    <row r="563" spans="1:8" ht="12.75">
      <c r="A563" s="41"/>
      <c r="B563" s="41"/>
      <c r="C563" s="41"/>
      <c r="D563" s="1"/>
      <c r="E563" s="1"/>
      <c r="F563" s="1"/>
      <c r="G563" s="1"/>
      <c r="H563" s="1"/>
    </row>
    <row r="564" spans="1:8" ht="12.75">
      <c r="A564" s="41"/>
      <c r="B564" s="41"/>
      <c r="C564" s="41"/>
      <c r="D564" s="1"/>
      <c r="E564" s="1"/>
      <c r="F564" s="1"/>
      <c r="G564" s="1"/>
      <c r="H564" s="1"/>
    </row>
    <row r="565" spans="1:8" ht="12.75">
      <c r="A565" s="41"/>
      <c r="B565" s="41"/>
      <c r="C565" s="41"/>
      <c r="D565" s="1"/>
      <c r="E565" s="1"/>
      <c r="F565" s="1"/>
      <c r="G565" s="1"/>
      <c r="H565" s="1"/>
    </row>
    <row r="566" spans="1:8" ht="12.75">
      <c r="A566" s="41"/>
      <c r="B566" s="41"/>
      <c r="C566" s="41"/>
      <c r="D566" s="1"/>
      <c r="E566" s="1"/>
      <c r="F566" s="1"/>
      <c r="G566" s="1"/>
      <c r="H566" s="1"/>
    </row>
    <row r="567" spans="1:8" ht="12.75">
      <c r="A567" s="41"/>
      <c r="B567" s="41"/>
      <c r="C567" s="41"/>
      <c r="D567" s="1"/>
      <c r="E567" s="1"/>
      <c r="F567" s="1"/>
      <c r="G567" s="1"/>
      <c r="H567" s="1"/>
    </row>
    <row r="568" spans="1:8" ht="12.75">
      <c r="A568" s="41"/>
      <c r="B568" s="41"/>
      <c r="C568" s="41"/>
      <c r="D568" s="1"/>
      <c r="E568" s="1"/>
      <c r="F568" s="1"/>
      <c r="G568" s="1"/>
      <c r="H568" s="1"/>
    </row>
    <row r="569" spans="1:8" ht="12.75">
      <c r="A569" s="41"/>
      <c r="B569" s="41"/>
      <c r="C569" s="41"/>
      <c r="D569" s="1"/>
      <c r="E569" s="1"/>
      <c r="F569" s="1"/>
      <c r="G569" s="1"/>
      <c r="H569" s="1"/>
    </row>
    <row r="570" spans="1:8" ht="12.75">
      <c r="A570" s="41"/>
      <c r="B570" s="41"/>
      <c r="C570" s="41"/>
      <c r="D570" s="1"/>
      <c r="E570" s="1"/>
      <c r="F570" s="1"/>
      <c r="G570" s="1"/>
      <c r="H570" s="1"/>
    </row>
    <row r="571" spans="1:8" ht="12.75">
      <c r="A571" s="41"/>
      <c r="B571" s="41"/>
      <c r="C571" s="41"/>
      <c r="D571" s="1"/>
      <c r="E571" s="1"/>
      <c r="F571" s="1"/>
      <c r="G571" s="1"/>
      <c r="H571" s="1"/>
    </row>
    <row r="572" spans="1:8" ht="12.75">
      <c r="A572" s="41"/>
      <c r="B572" s="41"/>
      <c r="C572" s="41"/>
      <c r="D572" s="1"/>
      <c r="E572" s="1"/>
      <c r="F572" s="1"/>
      <c r="G572" s="1"/>
      <c r="H572" s="1"/>
    </row>
    <row r="573" spans="1:8" ht="12.75">
      <c r="A573" s="41"/>
      <c r="B573" s="41"/>
      <c r="C573" s="41"/>
      <c r="D573" s="1"/>
      <c r="E573" s="1"/>
      <c r="F573" s="1"/>
      <c r="G573" s="1"/>
      <c r="H573" s="1"/>
    </row>
    <row r="574" spans="1:8" ht="12.75">
      <c r="A574" s="41"/>
      <c r="B574" s="41"/>
      <c r="C574" s="41"/>
      <c r="D574" s="1"/>
      <c r="E574" s="1"/>
      <c r="F574" s="1"/>
      <c r="G574" s="1"/>
      <c r="H574" s="1"/>
    </row>
    <row r="575" spans="1:8" ht="12.75">
      <c r="A575" s="41"/>
      <c r="B575" s="41"/>
      <c r="C575" s="41"/>
      <c r="D575" s="1"/>
      <c r="E575" s="1"/>
      <c r="F575" s="1"/>
      <c r="G575" s="1"/>
      <c r="H575" s="1"/>
    </row>
    <row r="576" spans="1:8" ht="12.75">
      <c r="A576" s="41"/>
      <c r="B576" s="41"/>
      <c r="C576" s="41"/>
      <c r="D576" s="1"/>
      <c r="E576" s="1"/>
      <c r="F576" s="1"/>
      <c r="G576" s="1"/>
      <c r="H576" s="1"/>
    </row>
    <row r="577" spans="1:8" ht="12.75">
      <c r="A577" s="41"/>
      <c r="B577" s="41"/>
      <c r="C577" s="41"/>
      <c r="D577" s="1"/>
      <c r="E577" s="1"/>
      <c r="F577" s="1"/>
      <c r="G577" s="1"/>
      <c r="H577" s="1"/>
    </row>
    <row r="578" spans="1:8" ht="12.75">
      <c r="A578" s="41"/>
      <c r="B578" s="41"/>
      <c r="C578" s="41"/>
      <c r="D578" s="1"/>
      <c r="E578" s="1"/>
      <c r="F578" s="1"/>
      <c r="G578" s="1"/>
      <c r="H578" s="1"/>
    </row>
    <row r="579" spans="1:8" ht="12.75">
      <c r="A579" s="41"/>
      <c r="B579" s="41"/>
      <c r="C579" s="41"/>
      <c r="D579" s="1"/>
      <c r="E579" s="1"/>
      <c r="F579" s="1"/>
      <c r="G579" s="1"/>
      <c r="H579" s="1"/>
    </row>
    <row r="580" spans="1:8" ht="12.75">
      <c r="A580" s="41"/>
      <c r="B580" s="41"/>
      <c r="C580" s="41"/>
      <c r="D580" s="1"/>
      <c r="E580" s="1"/>
      <c r="F580" s="1"/>
      <c r="G580" s="1"/>
      <c r="H580" s="1"/>
    </row>
    <row r="581" spans="1:8" ht="12.75">
      <c r="A581" s="41"/>
      <c r="B581" s="41"/>
      <c r="C581" s="41"/>
      <c r="D581" s="1"/>
      <c r="E581" s="1"/>
      <c r="F581" s="1"/>
      <c r="G581" s="1"/>
      <c r="H581" s="1"/>
    </row>
    <row r="582" spans="1:8" ht="12.75">
      <c r="A582" s="41"/>
      <c r="B582" s="41"/>
      <c r="C582" s="41"/>
      <c r="D582" s="1"/>
      <c r="E582" s="1"/>
      <c r="F582" s="1"/>
      <c r="G582" s="1"/>
      <c r="H582" s="1"/>
    </row>
    <row r="583" spans="1:8" ht="12.75">
      <c r="A583" s="41"/>
      <c r="B583" s="41"/>
      <c r="C583" s="41"/>
      <c r="D583" s="1"/>
      <c r="E583" s="1"/>
      <c r="F583" s="1"/>
      <c r="G583" s="1"/>
      <c r="H583" s="1"/>
    </row>
    <row r="584" spans="1:8" ht="12.75">
      <c r="A584" s="41"/>
      <c r="B584" s="41"/>
      <c r="C584" s="41"/>
      <c r="D584" s="1"/>
      <c r="E584" s="1"/>
      <c r="F584" s="1"/>
      <c r="G584" s="1"/>
      <c r="H584" s="1"/>
    </row>
    <row r="585" spans="1:8" ht="12.75">
      <c r="A585" s="41"/>
      <c r="B585" s="41"/>
      <c r="C585" s="41"/>
      <c r="D585" s="1"/>
      <c r="E585" s="1"/>
      <c r="F585" s="1"/>
      <c r="G585" s="1"/>
      <c r="H585" s="1"/>
    </row>
    <row r="586" spans="1:8" ht="12.75">
      <c r="A586" s="41"/>
      <c r="B586" s="41"/>
      <c r="C586" s="41"/>
      <c r="D586" s="1"/>
      <c r="E586" s="1"/>
      <c r="F586" s="1"/>
      <c r="G586" s="1"/>
      <c r="H586" s="1"/>
    </row>
    <row r="587" spans="1:8" ht="12.75">
      <c r="A587" s="41"/>
      <c r="B587" s="41"/>
      <c r="C587" s="41"/>
      <c r="D587" s="1"/>
      <c r="E587" s="1"/>
      <c r="F587" s="1"/>
      <c r="G587" s="1"/>
      <c r="H587" s="1"/>
    </row>
    <row r="588" spans="1:8" ht="12.75">
      <c r="A588" s="41"/>
      <c r="B588" s="41"/>
      <c r="C588" s="41"/>
      <c r="D588" s="1"/>
      <c r="E588" s="1"/>
      <c r="F588" s="1"/>
      <c r="G588" s="1"/>
      <c r="H588" s="1"/>
    </row>
    <row r="589" spans="1:8" ht="12.75">
      <c r="A589" s="41"/>
      <c r="B589" s="41"/>
      <c r="C589" s="41"/>
      <c r="D589" s="1"/>
      <c r="E589" s="1"/>
      <c r="F589" s="1"/>
      <c r="G589" s="1"/>
      <c r="H589" s="1"/>
    </row>
    <row r="590" spans="1:8" ht="12.75">
      <c r="A590" s="41"/>
      <c r="B590" s="41"/>
      <c r="C590" s="41"/>
      <c r="D590" s="1"/>
      <c r="E590" s="1"/>
      <c r="F590" s="1"/>
      <c r="G590" s="1"/>
      <c r="H590" s="1"/>
    </row>
    <row r="591" spans="1:8" ht="12.75">
      <c r="A591" s="41"/>
      <c r="B591" s="41"/>
      <c r="C591" s="41"/>
      <c r="D591" s="1"/>
      <c r="E591" s="1"/>
      <c r="F591" s="1"/>
      <c r="G591" s="1"/>
      <c r="H591" s="1"/>
    </row>
    <row r="592" spans="1:8" ht="12.75">
      <c r="A592" s="41"/>
      <c r="B592" s="41"/>
      <c r="C592" s="41"/>
      <c r="D592" s="1"/>
      <c r="E592" s="1"/>
      <c r="F592" s="1"/>
      <c r="G592" s="1"/>
      <c r="H592" s="1"/>
    </row>
    <row r="593" spans="1:8" ht="12.75">
      <c r="A593" s="41"/>
      <c r="B593" s="41"/>
      <c r="C593" s="41"/>
      <c r="D593" s="1"/>
      <c r="E593" s="1"/>
      <c r="F593" s="1"/>
      <c r="G593" s="1"/>
      <c r="H593" s="1"/>
    </row>
    <row r="594" spans="1:8" ht="12.75">
      <c r="A594" s="41"/>
      <c r="B594" s="41"/>
      <c r="C594" s="41"/>
      <c r="D594" s="1"/>
      <c r="E594" s="1"/>
      <c r="F594" s="1"/>
      <c r="G594" s="1"/>
      <c r="H594" s="1"/>
    </row>
    <row r="595" spans="1:8" ht="12.75">
      <c r="A595" s="41"/>
      <c r="B595" s="41"/>
      <c r="C595" s="41"/>
      <c r="D595" s="1"/>
      <c r="E595" s="1"/>
      <c r="F595" s="1"/>
      <c r="G595" s="1"/>
      <c r="H595" s="1"/>
    </row>
    <row r="596" spans="1:8" ht="12.75">
      <c r="A596" s="41"/>
      <c r="B596" s="41"/>
      <c r="C596" s="41"/>
      <c r="D596" s="1"/>
      <c r="E596" s="1"/>
      <c r="F596" s="1"/>
      <c r="G596" s="1"/>
      <c r="H596" s="1"/>
    </row>
    <row r="597" spans="1:8" ht="12.75">
      <c r="A597" s="41"/>
      <c r="B597" s="41"/>
      <c r="C597" s="41"/>
      <c r="D597" s="1"/>
      <c r="E597" s="1"/>
      <c r="F597" s="1"/>
      <c r="G597" s="1"/>
      <c r="H597" s="1"/>
    </row>
    <row r="598" spans="1:8" ht="12.75">
      <c r="A598" s="41"/>
      <c r="B598" s="41"/>
      <c r="C598" s="41"/>
      <c r="D598" s="1"/>
      <c r="E598" s="1"/>
      <c r="F598" s="1"/>
      <c r="G598" s="1"/>
      <c r="H598" s="1"/>
    </row>
    <row r="599" spans="1:8" ht="12.75">
      <c r="A599" s="41"/>
      <c r="B599" s="41"/>
      <c r="C599" s="41"/>
      <c r="D599" s="1"/>
      <c r="E599" s="1"/>
      <c r="F599" s="1"/>
      <c r="G599" s="1"/>
      <c r="H599" s="1"/>
    </row>
    <row r="600" spans="1:8" ht="12.75">
      <c r="A600" s="41"/>
      <c r="B600" s="41"/>
      <c r="C600" s="41"/>
      <c r="D600" s="1"/>
      <c r="E600" s="1"/>
      <c r="F600" s="1"/>
      <c r="G600" s="1"/>
      <c r="H600" s="1"/>
    </row>
    <row r="601" spans="1:8" ht="12.75">
      <c r="A601" s="41"/>
      <c r="B601" s="41"/>
      <c r="C601" s="41"/>
      <c r="D601" s="1"/>
      <c r="E601" s="1"/>
      <c r="F601" s="1"/>
      <c r="G601" s="1"/>
      <c r="H601" s="1"/>
    </row>
    <row r="602" spans="1:8" ht="12.75">
      <c r="A602" s="41"/>
      <c r="B602" s="41"/>
      <c r="C602" s="41"/>
      <c r="D602" s="1"/>
      <c r="E602" s="1"/>
      <c r="F602" s="1"/>
      <c r="G602" s="1"/>
      <c r="H602" s="1"/>
    </row>
    <row r="603" spans="1:8" ht="12.75">
      <c r="A603" s="41"/>
      <c r="B603" s="41"/>
      <c r="C603" s="41"/>
      <c r="D603" s="1"/>
      <c r="E603" s="1"/>
      <c r="F603" s="1"/>
      <c r="G603" s="1"/>
      <c r="H603" s="1"/>
    </row>
    <row r="604" spans="1:8" ht="12.75">
      <c r="A604" s="41"/>
      <c r="B604" s="41"/>
      <c r="C604" s="41"/>
      <c r="D604" s="1"/>
      <c r="E604" s="1"/>
      <c r="F604" s="1"/>
      <c r="G604" s="1"/>
      <c r="H604" s="1"/>
    </row>
    <row r="605" spans="1:8" ht="12.75">
      <c r="A605" s="41"/>
      <c r="B605" s="41"/>
      <c r="C605" s="41"/>
      <c r="D605" s="1"/>
      <c r="E605" s="1"/>
      <c r="F605" s="1"/>
      <c r="G605" s="1"/>
      <c r="H605" s="1"/>
    </row>
    <row r="606" spans="1:8" ht="12.75">
      <c r="A606" s="41"/>
      <c r="B606" s="41"/>
      <c r="C606" s="4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N817"/>
  <sheetViews>
    <sheetView zoomScalePageLayoutView="0" workbookViewId="0" topLeftCell="A20">
      <selection activeCell="J29" sqref="J29"/>
    </sheetView>
  </sheetViews>
  <sheetFormatPr defaultColWidth="9.140625" defaultRowHeight="12.75"/>
  <cols>
    <col min="1" max="1" width="3.421875" style="343" customWidth="1"/>
    <col min="2" max="2" width="20.8515625" style="1" customWidth="1"/>
    <col min="3" max="3" width="18.7109375" style="1" customWidth="1"/>
    <col min="4" max="4" width="15.28125" style="0" customWidth="1"/>
    <col min="5" max="5" width="13.7109375" style="0" customWidth="1"/>
    <col min="6" max="6" width="14.57421875" style="0" customWidth="1"/>
    <col min="7" max="7" width="11.421875" style="0" customWidth="1"/>
    <col min="8" max="8" width="12.00390625" style="0" customWidth="1"/>
    <col min="10" max="10" width="15.00390625" style="0" bestFit="1" customWidth="1"/>
    <col min="11" max="11" width="14.421875" style="0" customWidth="1"/>
    <col min="13" max="13" width="9.7109375" style="0" bestFit="1" customWidth="1"/>
    <col min="14" max="14" width="11.8515625" style="0" bestFit="1" customWidth="1"/>
  </cols>
  <sheetData>
    <row r="3" ht="13.5" thickBot="1"/>
    <row r="4" spans="1:8" ht="12.75">
      <c r="A4" s="388"/>
      <c r="B4" s="362" t="s">
        <v>153</v>
      </c>
      <c r="C4" s="156"/>
      <c r="D4" s="76" t="s">
        <v>102</v>
      </c>
      <c r="E4" s="3"/>
      <c r="F4" s="3"/>
      <c r="G4" s="3"/>
      <c r="H4" s="28"/>
    </row>
    <row r="5" spans="1:8" ht="12.75">
      <c r="A5" s="371"/>
      <c r="B5" s="363" t="s">
        <v>103</v>
      </c>
      <c r="C5" s="57"/>
      <c r="D5" s="220" t="str">
        <f>'Page 1'!C2</f>
        <v>  Kentucky 20 McCracken</v>
      </c>
      <c r="E5" s="13"/>
      <c r="F5" s="13"/>
      <c r="G5" s="13"/>
      <c r="H5" s="32"/>
    </row>
    <row r="6" spans="1:8" ht="12.75">
      <c r="A6" s="372"/>
      <c r="B6" s="364"/>
      <c r="C6" s="45"/>
      <c r="D6" s="77" t="s">
        <v>154</v>
      </c>
      <c r="E6" s="612">
        <f>'Page 1'!C6</f>
        <v>42735</v>
      </c>
      <c r="F6" s="13"/>
      <c r="G6" s="13"/>
      <c r="H6" s="36"/>
    </row>
    <row r="7" spans="1:8" ht="18" customHeight="1">
      <c r="A7" s="359"/>
      <c r="B7" s="377" t="s">
        <v>206</v>
      </c>
      <c r="C7" s="43"/>
      <c r="D7" s="43"/>
      <c r="E7" s="43"/>
      <c r="F7" s="43"/>
      <c r="G7" s="43"/>
      <c r="H7" s="67"/>
    </row>
    <row r="8" spans="1:8" ht="18" customHeight="1">
      <c r="A8" s="359"/>
      <c r="B8" s="365" t="s">
        <v>207</v>
      </c>
      <c r="C8" s="43"/>
      <c r="D8" s="43"/>
      <c r="E8" s="43"/>
      <c r="F8" s="43"/>
      <c r="G8" s="43"/>
      <c r="H8" s="67"/>
    </row>
    <row r="9" spans="1:8" ht="18" customHeight="1">
      <c r="A9" s="359"/>
      <c r="B9" s="366" t="s">
        <v>208</v>
      </c>
      <c r="C9" s="71"/>
      <c r="D9" s="59" t="s">
        <v>209</v>
      </c>
      <c r="E9" s="52"/>
      <c r="F9" s="68" t="s">
        <v>210</v>
      </c>
      <c r="G9" s="73"/>
      <c r="H9" s="69"/>
    </row>
    <row r="10" spans="1:8" ht="21" customHeight="1">
      <c r="A10" s="359" t="s">
        <v>174</v>
      </c>
      <c r="B10" s="228"/>
      <c r="C10" s="25"/>
      <c r="D10" s="228"/>
      <c r="E10" s="25"/>
      <c r="F10" s="47"/>
      <c r="G10" s="25"/>
      <c r="H10" s="209">
        <v>0</v>
      </c>
    </row>
    <row r="11" spans="1:11" ht="22.5" customHeight="1">
      <c r="A11" s="359" t="s">
        <v>175</v>
      </c>
      <c r="B11" s="228"/>
      <c r="C11" s="25"/>
      <c r="D11" s="228"/>
      <c r="E11" s="25"/>
      <c r="F11" s="47"/>
      <c r="G11" s="25"/>
      <c r="H11" s="209">
        <v>0</v>
      </c>
      <c r="K11" s="98"/>
    </row>
    <row r="12" spans="1:8" ht="18" customHeight="1">
      <c r="A12" s="359"/>
      <c r="B12" s="367"/>
      <c r="C12" s="48"/>
      <c r="D12" s="48"/>
      <c r="E12" s="97"/>
      <c r="F12" s="97"/>
      <c r="G12" s="97" t="s">
        <v>211</v>
      </c>
      <c r="H12" s="284">
        <f>SUM(H10:H11)</f>
        <v>0</v>
      </c>
    </row>
    <row r="13" spans="1:8" ht="18" customHeight="1">
      <c r="A13" s="361"/>
      <c r="B13" s="373" t="s">
        <v>212</v>
      </c>
      <c r="C13" s="374"/>
      <c r="D13" s="374"/>
      <c r="E13" s="374"/>
      <c r="F13" s="374"/>
      <c r="G13" s="374"/>
      <c r="H13" s="375"/>
    </row>
    <row r="14" spans="1:8" ht="18" customHeight="1">
      <c r="A14" s="361"/>
      <c r="B14" s="376" t="s">
        <v>213</v>
      </c>
      <c r="C14" s="374"/>
      <c r="D14" s="374"/>
      <c r="E14" s="374"/>
      <c r="F14" s="374"/>
      <c r="G14" s="374"/>
      <c r="H14" s="375"/>
    </row>
    <row r="15" spans="1:8" ht="18" customHeight="1">
      <c r="A15" s="359"/>
      <c r="B15" s="376" t="s">
        <v>214</v>
      </c>
      <c r="C15" s="374"/>
      <c r="D15" s="374"/>
      <c r="E15" s="374"/>
      <c r="F15" s="374"/>
      <c r="G15" s="374"/>
      <c r="H15" s="375"/>
    </row>
    <row r="16" spans="1:8" ht="18" customHeight="1">
      <c r="A16" s="359"/>
      <c r="B16" s="378" t="s">
        <v>215</v>
      </c>
      <c r="C16" s="15"/>
      <c r="D16" s="15"/>
      <c r="E16" s="15"/>
      <c r="F16" s="15"/>
      <c r="G16" s="15"/>
      <c r="H16" s="30"/>
    </row>
    <row r="17" spans="1:13" ht="18" customHeight="1">
      <c r="A17" s="361"/>
      <c r="B17" s="368"/>
      <c r="C17" s="70"/>
      <c r="D17" s="66"/>
      <c r="E17" s="794" t="s">
        <v>216</v>
      </c>
      <c r="F17" s="795"/>
      <c r="G17" s="796"/>
      <c r="H17" s="237"/>
      <c r="J17" s="37"/>
      <c r="K17" s="37"/>
      <c r="L17" s="37"/>
      <c r="M17" s="37"/>
    </row>
    <row r="18" spans="1:13" ht="21">
      <c r="A18" s="361"/>
      <c r="B18" s="792" t="s">
        <v>17</v>
      </c>
      <c r="C18" s="793"/>
      <c r="D18" s="239" t="s">
        <v>217</v>
      </c>
      <c r="E18" s="60" t="s">
        <v>218</v>
      </c>
      <c r="F18" s="70" t="s">
        <v>219</v>
      </c>
      <c r="G18" s="70" t="s">
        <v>211</v>
      </c>
      <c r="H18" s="51" t="s">
        <v>220</v>
      </c>
      <c r="I18" s="153"/>
      <c r="J18" s="784"/>
      <c r="K18" s="778"/>
      <c r="L18" s="778"/>
      <c r="M18" s="778"/>
    </row>
    <row r="19" spans="1:13" ht="12.75">
      <c r="A19" s="359"/>
      <c r="B19" s="17"/>
      <c r="C19" s="18"/>
      <c r="D19" s="21"/>
      <c r="E19" s="21" t="s">
        <v>117</v>
      </c>
      <c r="F19" s="39" t="s">
        <v>118</v>
      </c>
      <c r="G19" s="40" t="s">
        <v>119</v>
      </c>
      <c r="H19" s="238" t="s">
        <v>172</v>
      </c>
      <c r="J19" s="37"/>
      <c r="K19" s="37"/>
      <c r="L19" s="37"/>
      <c r="M19" s="37"/>
    </row>
    <row r="20" spans="1:13" ht="18" customHeight="1">
      <c r="A20" s="359" t="s">
        <v>174</v>
      </c>
      <c r="B20" s="369" t="s">
        <v>221</v>
      </c>
      <c r="C20" s="240"/>
      <c r="D20" s="253">
        <v>225025</v>
      </c>
      <c r="E20" s="783">
        <v>6914.65</v>
      </c>
      <c r="F20" s="783">
        <v>77858.8</v>
      </c>
      <c r="G20" s="272">
        <f>ROUND((E20+F20),0)</f>
        <v>84773</v>
      </c>
      <c r="H20" s="273"/>
      <c r="J20" s="785"/>
      <c r="K20" s="37"/>
      <c r="L20" s="786"/>
      <c r="M20" s="786"/>
    </row>
    <row r="21" spans="1:14" ht="18" customHeight="1">
      <c r="A21" s="359" t="s">
        <v>175</v>
      </c>
      <c r="B21" s="609" t="s">
        <v>362</v>
      </c>
      <c r="C21" s="241"/>
      <c r="D21" s="253">
        <v>18844470.28</v>
      </c>
      <c r="E21" s="783">
        <v>790916.31</v>
      </c>
      <c r="F21" s="783">
        <v>486226.41</v>
      </c>
      <c r="G21" s="272">
        <f>ROUND((E21+F21),0)</f>
        <v>1277143</v>
      </c>
      <c r="H21" s="273"/>
      <c r="I21" s="75"/>
      <c r="J21" s="785"/>
      <c r="K21" s="37"/>
      <c r="L21" s="786"/>
      <c r="M21" s="786"/>
      <c r="N21" s="777"/>
    </row>
    <row r="22" spans="1:13" ht="18" customHeight="1">
      <c r="A22" s="359" t="s">
        <v>176</v>
      </c>
      <c r="B22" s="609" t="s">
        <v>363</v>
      </c>
      <c r="C22" s="241"/>
      <c r="D22" s="253">
        <v>16004656</v>
      </c>
      <c r="E22" s="783">
        <v>728298</v>
      </c>
      <c r="F22" s="783">
        <v>1151127</v>
      </c>
      <c r="G22" s="272">
        <f>ROUND((E22+F22),0)</f>
        <v>1879425</v>
      </c>
      <c r="H22" s="273"/>
      <c r="I22" s="75"/>
      <c r="J22" s="785"/>
      <c r="K22" s="37"/>
      <c r="L22" s="786"/>
      <c r="M22" s="786"/>
    </row>
    <row r="23" spans="1:13" ht="18" customHeight="1">
      <c r="A23" s="359" t="s">
        <v>177</v>
      </c>
      <c r="B23" s="609" t="s">
        <v>389</v>
      </c>
      <c r="C23" s="241"/>
      <c r="D23" s="253">
        <v>22778010.12</v>
      </c>
      <c r="E23" s="783">
        <v>843557.19</v>
      </c>
      <c r="F23" s="783">
        <v>1008230.52</v>
      </c>
      <c r="G23" s="272">
        <f aca="true" t="shared" si="0" ref="G23:G28">ROUND((E23+F23),0)</f>
        <v>1851788</v>
      </c>
      <c r="H23" s="273"/>
      <c r="J23" s="785"/>
      <c r="K23" s="37"/>
      <c r="L23" s="786"/>
      <c r="M23" s="786"/>
    </row>
    <row r="24" spans="1:14" ht="18" customHeight="1">
      <c r="A24" s="359" t="s">
        <v>178</v>
      </c>
      <c r="B24" s="609"/>
      <c r="C24" s="241"/>
      <c r="D24" s="253"/>
      <c r="E24" s="253"/>
      <c r="F24" s="253"/>
      <c r="G24" s="272">
        <f t="shared" si="0"/>
        <v>0</v>
      </c>
      <c r="H24" s="273"/>
      <c r="I24" s="775"/>
      <c r="J24" s="785"/>
      <c r="K24" s="784"/>
      <c r="L24" s="37"/>
      <c r="M24" s="37"/>
      <c r="N24" s="777"/>
    </row>
    <row r="25" spans="1:13" ht="18" customHeight="1">
      <c r="A25" s="359" t="s">
        <v>179</v>
      </c>
      <c r="B25" s="609"/>
      <c r="C25" s="241"/>
      <c r="D25" s="777"/>
      <c r="E25" s="253"/>
      <c r="F25" s="253"/>
      <c r="G25" s="272">
        <f t="shared" si="0"/>
        <v>0</v>
      </c>
      <c r="H25" s="273"/>
      <c r="J25" s="787"/>
      <c r="K25" s="784"/>
      <c r="L25" s="37"/>
      <c r="M25" s="37"/>
    </row>
    <row r="26" spans="1:13" ht="18" customHeight="1">
      <c r="A26" s="359" t="s">
        <v>180</v>
      </c>
      <c r="B26" s="609"/>
      <c r="C26" s="241"/>
      <c r="D26" s="253"/>
      <c r="E26" s="253"/>
      <c r="F26" s="253"/>
      <c r="G26" s="272">
        <f t="shared" si="0"/>
        <v>0</v>
      </c>
      <c r="H26" s="273"/>
      <c r="J26" s="37"/>
      <c r="K26" s="37"/>
      <c r="L26" s="37"/>
      <c r="M26" s="788"/>
    </row>
    <row r="27" spans="1:13" ht="18" customHeight="1">
      <c r="A27" s="359" t="s">
        <v>222</v>
      </c>
      <c r="B27" s="609"/>
      <c r="C27" s="241"/>
      <c r="D27" s="253"/>
      <c r="E27" s="253"/>
      <c r="F27" s="253"/>
      <c r="G27" s="272">
        <f t="shared" si="0"/>
        <v>0</v>
      </c>
      <c r="H27" s="273"/>
      <c r="J27" s="785"/>
      <c r="K27" s="37"/>
      <c r="L27" s="37"/>
      <c r="M27" s="37"/>
    </row>
    <row r="28" spans="1:13" ht="18" customHeight="1">
      <c r="A28" s="359" t="s">
        <v>223</v>
      </c>
      <c r="B28" s="609" t="s">
        <v>391</v>
      </c>
      <c r="C28" s="241"/>
      <c r="D28" s="253">
        <v>-6206450</v>
      </c>
      <c r="E28" s="253"/>
      <c r="F28" s="253"/>
      <c r="G28" s="272">
        <f t="shared" si="0"/>
        <v>0</v>
      </c>
      <c r="H28" s="273"/>
      <c r="J28" s="37"/>
      <c r="K28" s="37"/>
      <c r="L28" s="37"/>
      <c r="M28" s="37"/>
    </row>
    <row r="29" spans="1:13" ht="18" customHeight="1" thickBot="1">
      <c r="A29" s="148"/>
      <c r="B29" s="370" t="s">
        <v>18</v>
      </c>
      <c r="C29" s="74"/>
      <c r="D29" s="271">
        <f>ROUND(SUM(D20:D28),0)</f>
        <v>51645711</v>
      </c>
      <c r="E29" s="271">
        <f>ROUND(SUM(E20:E28),0)</f>
        <v>2369686</v>
      </c>
      <c r="F29" s="271">
        <f>ROUND(SUM(F20:F28),0)</f>
        <v>2723443</v>
      </c>
      <c r="G29" s="271">
        <f>ROUND(SUM(G20:G28),0)</f>
        <v>5093129</v>
      </c>
      <c r="H29" s="274"/>
      <c r="J29" s="785"/>
      <c r="K29" s="784"/>
      <c r="L29" s="37"/>
      <c r="M29" s="37"/>
    </row>
    <row r="30" spans="2:13" ht="18" customHeight="1">
      <c r="B30"/>
      <c r="C30"/>
      <c r="D30" s="776"/>
      <c r="J30" s="37"/>
      <c r="K30" s="37"/>
      <c r="L30" s="37"/>
      <c r="M30" s="37"/>
    </row>
    <row r="31" spans="2:3" ht="18" customHeight="1">
      <c r="B31"/>
      <c r="C31"/>
    </row>
    <row r="32" spans="2:6" ht="18" customHeight="1" thickBot="1">
      <c r="B32"/>
      <c r="C32"/>
      <c r="D32" s="267" t="s">
        <v>109</v>
      </c>
      <c r="E32" s="265"/>
      <c r="F32" s="393"/>
    </row>
    <row r="33" spans="2:6" ht="18" customHeight="1">
      <c r="B33" s="400" t="s">
        <v>344</v>
      </c>
      <c r="C33" s="400"/>
      <c r="D33" s="394" t="s">
        <v>225</v>
      </c>
      <c r="E33" s="268"/>
      <c r="F33" s="269"/>
    </row>
    <row r="34" spans="2:6" ht="18" customHeight="1">
      <c r="B34" s="400" t="s">
        <v>224</v>
      </c>
      <c r="C34" s="400"/>
      <c r="D34" s="395" t="s">
        <v>227</v>
      </c>
      <c r="E34" s="390"/>
      <c r="F34" s="391"/>
    </row>
    <row r="35" spans="2:6" ht="18" customHeight="1">
      <c r="B35" s="400" t="s">
        <v>226</v>
      </c>
      <c r="C35" s="400"/>
      <c r="D35" s="396" t="s">
        <v>229</v>
      </c>
      <c r="E35" s="389"/>
      <c r="F35" s="391" t="s">
        <v>230</v>
      </c>
    </row>
    <row r="36" spans="2:6" ht="18" customHeight="1">
      <c r="B36" s="400" t="s">
        <v>228</v>
      </c>
      <c r="C36" s="400"/>
      <c r="D36" s="396" t="s">
        <v>231</v>
      </c>
      <c r="E36" s="389"/>
      <c r="F36" s="391" t="s">
        <v>230</v>
      </c>
    </row>
    <row r="37" spans="2:6" ht="18" customHeight="1">
      <c r="B37" s="400" t="s">
        <v>345</v>
      </c>
      <c r="C37"/>
      <c r="D37" s="396" t="s">
        <v>232</v>
      </c>
      <c r="E37" s="389"/>
      <c r="F37" s="391" t="s">
        <v>230</v>
      </c>
    </row>
    <row r="38" spans="2:6" ht="18" customHeight="1">
      <c r="B38"/>
      <c r="C38"/>
      <c r="D38" s="396" t="s">
        <v>233</v>
      </c>
      <c r="E38" s="389"/>
      <c r="F38" s="391" t="s">
        <v>230</v>
      </c>
    </row>
    <row r="39" spans="2:11" ht="18" customHeight="1">
      <c r="B39"/>
      <c r="C39"/>
      <c r="D39" s="396" t="s">
        <v>343</v>
      </c>
      <c r="E39" s="389"/>
      <c r="F39" s="391" t="s">
        <v>234</v>
      </c>
      <c r="I39" s="72"/>
      <c r="J39" s="72"/>
      <c r="K39" s="72"/>
    </row>
    <row r="40" spans="2:6" ht="18" customHeight="1">
      <c r="B40"/>
      <c r="C40"/>
      <c r="D40" s="396" t="s">
        <v>235</v>
      </c>
      <c r="E40" s="37"/>
      <c r="F40" s="391" t="s">
        <v>230</v>
      </c>
    </row>
    <row r="41" spans="2:6" ht="18" customHeight="1" thickBot="1">
      <c r="B41"/>
      <c r="C41"/>
      <c r="D41" s="403" t="s">
        <v>236</v>
      </c>
      <c r="E41" s="397"/>
      <c r="F41" s="617" t="s">
        <v>230</v>
      </c>
    </row>
    <row r="42" spans="2:3" ht="12">
      <c r="B42"/>
      <c r="C42"/>
    </row>
    <row r="43" spans="2:3" ht="12">
      <c r="B43"/>
      <c r="C43"/>
    </row>
    <row r="44" spans="2:3" ht="12">
      <c r="B44"/>
      <c r="C44"/>
    </row>
    <row r="45" spans="2:3" ht="12">
      <c r="B45"/>
      <c r="C45"/>
    </row>
    <row r="46" spans="2:3" ht="12">
      <c r="B46"/>
      <c r="C46"/>
    </row>
    <row r="47" spans="2:3" ht="12">
      <c r="B47"/>
      <c r="C47"/>
    </row>
    <row r="48" spans="1:8" ht="12.75">
      <c r="A48" s="1" t="s">
        <v>134</v>
      </c>
      <c r="B48"/>
      <c r="C48"/>
      <c r="H48" t="s">
        <v>94</v>
      </c>
    </row>
    <row r="49" spans="2:3" ht="12">
      <c r="B49"/>
      <c r="C49"/>
    </row>
    <row r="50" spans="2:3" ht="12">
      <c r="B50"/>
      <c r="C50"/>
    </row>
    <row r="51" spans="2:3" ht="12">
      <c r="B51"/>
      <c r="C51"/>
    </row>
    <row r="52" spans="2:3" ht="12">
      <c r="B52"/>
      <c r="C52"/>
    </row>
    <row r="53" spans="2:3" ht="12">
      <c r="B53"/>
      <c r="C53"/>
    </row>
    <row r="54" spans="2:3" ht="12">
      <c r="B54"/>
      <c r="C54"/>
    </row>
    <row r="55" spans="2:3" ht="12">
      <c r="B55"/>
      <c r="C55"/>
    </row>
    <row r="56" spans="2:3" ht="12">
      <c r="B56"/>
      <c r="C56"/>
    </row>
    <row r="57" spans="2:3" ht="12">
      <c r="B57"/>
      <c r="C57"/>
    </row>
    <row r="58" spans="2:3" ht="12">
      <c r="B58"/>
      <c r="C58"/>
    </row>
    <row r="59" spans="2:3" ht="12">
      <c r="B59"/>
      <c r="C59"/>
    </row>
    <row r="60" spans="2:3" ht="12">
      <c r="B60"/>
      <c r="C60"/>
    </row>
    <row r="61" spans="2:3" ht="12">
      <c r="B61"/>
      <c r="C61"/>
    </row>
    <row r="62" spans="2:3" ht="12">
      <c r="B62"/>
      <c r="C62"/>
    </row>
    <row r="63" spans="2:3" ht="12">
      <c r="B63"/>
      <c r="C63"/>
    </row>
    <row r="64" spans="2:3" ht="12">
      <c r="B64"/>
      <c r="C64"/>
    </row>
    <row r="65" spans="2:3" ht="12">
      <c r="B65"/>
      <c r="C65"/>
    </row>
    <row r="66" spans="2:3" ht="12">
      <c r="B66"/>
      <c r="C66"/>
    </row>
    <row r="67" spans="2:3" ht="12">
      <c r="B67"/>
      <c r="C67"/>
    </row>
    <row r="68" spans="2:3" ht="12">
      <c r="B68"/>
      <c r="C68"/>
    </row>
    <row r="69" spans="2:3" ht="12">
      <c r="B69"/>
      <c r="C69"/>
    </row>
    <row r="70" spans="2:3" ht="12">
      <c r="B70"/>
      <c r="C70"/>
    </row>
    <row r="71" spans="2:3" ht="12">
      <c r="B71"/>
      <c r="C71"/>
    </row>
    <row r="72" spans="2:3" ht="12">
      <c r="B72"/>
      <c r="C72"/>
    </row>
    <row r="73" spans="2:3" ht="12">
      <c r="B73"/>
      <c r="C73"/>
    </row>
    <row r="74" spans="2:3" ht="12">
      <c r="B74"/>
      <c r="C74"/>
    </row>
    <row r="75" spans="2:3" ht="12">
      <c r="B75"/>
      <c r="C75"/>
    </row>
    <row r="76" spans="2:3" ht="12">
      <c r="B76"/>
      <c r="C76"/>
    </row>
    <row r="77" spans="2:3" ht="12">
      <c r="B77"/>
      <c r="C77"/>
    </row>
    <row r="78" spans="2:3" ht="12">
      <c r="B78"/>
      <c r="C78"/>
    </row>
    <row r="79" spans="2:3" ht="12">
      <c r="B79"/>
      <c r="C79"/>
    </row>
    <row r="80" spans="2:3" ht="12">
      <c r="B80"/>
      <c r="C80"/>
    </row>
    <row r="81" spans="2:3" ht="12">
      <c r="B81"/>
      <c r="C81"/>
    </row>
    <row r="82" spans="2:3" ht="12">
      <c r="B82"/>
      <c r="C82"/>
    </row>
    <row r="83" spans="2:3" ht="12">
      <c r="B83"/>
      <c r="C83"/>
    </row>
    <row r="84" spans="2:3" ht="12">
      <c r="B84"/>
      <c r="C84"/>
    </row>
    <row r="85" spans="2:3" ht="12">
      <c r="B85"/>
      <c r="C85"/>
    </row>
    <row r="86" spans="2:3" ht="12">
      <c r="B86"/>
      <c r="C86"/>
    </row>
    <row r="87" spans="2:3" ht="12">
      <c r="B87"/>
      <c r="C87"/>
    </row>
    <row r="88" spans="2:3" ht="12">
      <c r="B88"/>
      <c r="C88"/>
    </row>
    <row r="89" spans="2:3" ht="12">
      <c r="B89"/>
      <c r="C89"/>
    </row>
    <row r="90" spans="2:3" ht="12">
      <c r="B90"/>
      <c r="C90"/>
    </row>
    <row r="91" spans="2:3" ht="12">
      <c r="B91"/>
      <c r="C91"/>
    </row>
    <row r="92" spans="2:3" ht="12">
      <c r="B92"/>
      <c r="C92"/>
    </row>
    <row r="93" spans="2:3" ht="12">
      <c r="B93"/>
      <c r="C93"/>
    </row>
    <row r="94" spans="2:3" ht="12">
      <c r="B94"/>
      <c r="C94"/>
    </row>
    <row r="95" spans="2:3" ht="12">
      <c r="B95"/>
      <c r="C95"/>
    </row>
    <row r="96" spans="2:3" ht="12">
      <c r="B96"/>
      <c r="C96"/>
    </row>
    <row r="97" spans="2:3" ht="12">
      <c r="B97"/>
      <c r="C97"/>
    </row>
    <row r="98" spans="2:3" ht="12">
      <c r="B98"/>
      <c r="C98"/>
    </row>
    <row r="99" spans="2:3" ht="12">
      <c r="B99"/>
      <c r="C99"/>
    </row>
    <row r="100" spans="2:3" ht="12">
      <c r="B100"/>
      <c r="C100"/>
    </row>
    <row r="101" spans="2:3" ht="12">
      <c r="B101"/>
      <c r="C101"/>
    </row>
    <row r="102" spans="2:3" ht="12">
      <c r="B102"/>
      <c r="C102"/>
    </row>
    <row r="103" spans="2:3" ht="12">
      <c r="B103"/>
      <c r="C103"/>
    </row>
    <row r="104" spans="2:3" ht="12">
      <c r="B104"/>
      <c r="C104"/>
    </row>
    <row r="105" spans="2:3" ht="12">
      <c r="B105"/>
      <c r="C105"/>
    </row>
    <row r="106" spans="2:3" ht="12">
      <c r="B106"/>
      <c r="C106"/>
    </row>
    <row r="107" spans="2:3" ht="12">
      <c r="B107"/>
      <c r="C107"/>
    </row>
    <row r="108" spans="2:3" ht="12">
      <c r="B108"/>
      <c r="C108"/>
    </row>
    <row r="109" spans="2:3" ht="12">
      <c r="B109"/>
      <c r="C109"/>
    </row>
    <row r="110" spans="2:3" ht="12">
      <c r="B110"/>
      <c r="C110"/>
    </row>
    <row r="111" spans="2:3" ht="12">
      <c r="B111"/>
      <c r="C111"/>
    </row>
    <row r="112" spans="2:3" ht="12">
      <c r="B112"/>
      <c r="C112"/>
    </row>
    <row r="113" spans="2:3" ht="12">
      <c r="B113"/>
      <c r="C113"/>
    </row>
    <row r="114" spans="2:3" ht="12">
      <c r="B114"/>
      <c r="C114"/>
    </row>
    <row r="115" spans="2:3" ht="12">
      <c r="B115"/>
      <c r="C115"/>
    </row>
    <row r="116" spans="2:3" ht="12">
      <c r="B116"/>
      <c r="C116"/>
    </row>
    <row r="117" spans="2:3" ht="12">
      <c r="B117"/>
      <c r="C117"/>
    </row>
    <row r="118" spans="2:3" ht="12">
      <c r="B118"/>
      <c r="C118"/>
    </row>
    <row r="119" spans="2:3" ht="12">
      <c r="B119"/>
      <c r="C119"/>
    </row>
    <row r="120" spans="2:3" ht="12">
      <c r="B120"/>
      <c r="C120"/>
    </row>
    <row r="121" spans="2:3" ht="12">
      <c r="B121"/>
      <c r="C121"/>
    </row>
    <row r="122" spans="2:3" ht="12">
      <c r="B122"/>
      <c r="C122"/>
    </row>
    <row r="123" spans="2:3" ht="12">
      <c r="B123"/>
      <c r="C123"/>
    </row>
    <row r="124" spans="2:3" ht="12">
      <c r="B124"/>
      <c r="C124"/>
    </row>
    <row r="125" spans="2:3" ht="12">
      <c r="B125"/>
      <c r="C125"/>
    </row>
    <row r="126" spans="2:3" ht="12">
      <c r="B126"/>
      <c r="C126"/>
    </row>
    <row r="127" spans="2:3" ht="12">
      <c r="B127"/>
      <c r="C127"/>
    </row>
    <row r="128" spans="2:3" ht="12">
      <c r="B128"/>
      <c r="C128"/>
    </row>
    <row r="129" spans="2:3" ht="12">
      <c r="B129"/>
      <c r="C129"/>
    </row>
    <row r="130" spans="2:3" ht="12">
      <c r="B130"/>
      <c r="C130"/>
    </row>
    <row r="131" spans="2:3" ht="12">
      <c r="B131"/>
      <c r="C131"/>
    </row>
    <row r="132" spans="2:3" ht="12">
      <c r="B132"/>
      <c r="C132"/>
    </row>
    <row r="133" spans="2:3" ht="12">
      <c r="B133"/>
      <c r="C133"/>
    </row>
    <row r="134" spans="2:3" ht="12">
      <c r="B134"/>
      <c r="C134"/>
    </row>
    <row r="135" spans="2:3" ht="12">
      <c r="B135"/>
      <c r="C135"/>
    </row>
    <row r="136" spans="2:3" ht="12">
      <c r="B136"/>
      <c r="C136"/>
    </row>
    <row r="137" spans="2:3" ht="12">
      <c r="B137"/>
      <c r="C137"/>
    </row>
    <row r="138" spans="2:3" ht="12">
      <c r="B138"/>
      <c r="C138"/>
    </row>
    <row r="139" spans="2:3" ht="12">
      <c r="B139"/>
      <c r="C139"/>
    </row>
    <row r="140" spans="2:3" ht="12">
      <c r="B140"/>
      <c r="C140"/>
    </row>
    <row r="141" spans="2:3" ht="12">
      <c r="B141"/>
      <c r="C141"/>
    </row>
    <row r="142" spans="2:3" ht="12">
      <c r="B142"/>
      <c r="C142"/>
    </row>
    <row r="143" spans="2:3" ht="12">
      <c r="B143"/>
      <c r="C143"/>
    </row>
    <row r="144" spans="2:3" ht="12">
      <c r="B144"/>
      <c r="C144"/>
    </row>
    <row r="145" spans="2:3" ht="12">
      <c r="B145"/>
      <c r="C145"/>
    </row>
    <row r="146" spans="2:3" ht="12">
      <c r="B146"/>
      <c r="C146"/>
    </row>
    <row r="147" spans="2:3" ht="12">
      <c r="B147"/>
      <c r="C147"/>
    </row>
    <row r="148" spans="2:3" ht="12">
      <c r="B148"/>
      <c r="C148"/>
    </row>
    <row r="149" spans="2:3" ht="12">
      <c r="B149"/>
      <c r="C149"/>
    </row>
    <row r="150" spans="2:3" ht="12">
      <c r="B150"/>
      <c r="C150"/>
    </row>
    <row r="151" spans="2:3" ht="12">
      <c r="B151"/>
      <c r="C151"/>
    </row>
    <row r="152" spans="2:3" ht="12">
      <c r="B152"/>
      <c r="C152"/>
    </row>
    <row r="153" spans="2:3" ht="12">
      <c r="B153"/>
      <c r="C153"/>
    </row>
    <row r="154" spans="2:3" ht="12">
      <c r="B154"/>
      <c r="C154"/>
    </row>
    <row r="155" spans="2:3" ht="12">
      <c r="B155"/>
      <c r="C155"/>
    </row>
    <row r="156" spans="2:3" ht="12">
      <c r="B156"/>
      <c r="C156"/>
    </row>
    <row r="157" spans="2:3" ht="12">
      <c r="B157"/>
      <c r="C157"/>
    </row>
    <row r="158" spans="2:3" ht="12">
      <c r="B158"/>
      <c r="C158"/>
    </row>
    <row r="159" spans="2:3" ht="12">
      <c r="B159"/>
      <c r="C159"/>
    </row>
    <row r="160" spans="2:3" ht="12">
      <c r="B160"/>
      <c r="C160"/>
    </row>
    <row r="161" spans="2:3" ht="12">
      <c r="B161"/>
      <c r="C161"/>
    </row>
    <row r="162" spans="2:3" ht="12">
      <c r="B162"/>
      <c r="C162"/>
    </row>
    <row r="163" spans="2:3" ht="12">
      <c r="B163"/>
      <c r="C163"/>
    </row>
    <row r="164" spans="2:3" ht="12">
      <c r="B164"/>
      <c r="C164"/>
    </row>
    <row r="165" spans="2:3" ht="12">
      <c r="B165"/>
      <c r="C165"/>
    </row>
    <row r="166" spans="2:3" ht="12">
      <c r="B166"/>
      <c r="C166"/>
    </row>
    <row r="167" spans="2:3" ht="12">
      <c r="B167"/>
      <c r="C167"/>
    </row>
    <row r="168" spans="2:3" ht="12">
      <c r="B168"/>
      <c r="C168"/>
    </row>
    <row r="169" spans="2:3" ht="12">
      <c r="B169"/>
      <c r="C169"/>
    </row>
    <row r="170" spans="2:3" ht="12">
      <c r="B170"/>
      <c r="C170"/>
    </row>
    <row r="171" spans="2:3" ht="12">
      <c r="B171"/>
      <c r="C171"/>
    </row>
    <row r="172" spans="2:3" ht="12">
      <c r="B172"/>
      <c r="C172"/>
    </row>
    <row r="173" spans="2:3" ht="12">
      <c r="B173"/>
      <c r="C173"/>
    </row>
    <row r="174" spans="2:3" ht="12">
      <c r="B174"/>
      <c r="C174"/>
    </row>
    <row r="175" spans="2:3" ht="12">
      <c r="B175"/>
      <c r="C175"/>
    </row>
    <row r="176" spans="2:3" ht="12">
      <c r="B176"/>
      <c r="C176"/>
    </row>
    <row r="177" spans="2:3" ht="12">
      <c r="B177"/>
      <c r="C177"/>
    </row>
    <row r="178" spans="2:3" ht="12">
      <c r="B178"/>
      <c r="C178"/>
    </row>
    <row r="179" spans="2:3" ht="12">
      <c r="B179"/>
      <c r="C179"/>
    </row>
    <row r="180" spans="2:3" ht="12">
      <c r="B180"/>
      <c r="C180"/>
    </row>
    <row r="181" spans="2:3" ht="12">
      <c r="B181"/>
      <c r="C181"/>
    </row>
    <row r="182" spans="2:3" ht="12">
      <c r="B182"/>
      <c r="C182"/>
    </row>
    <row r="183" spans="2:3" ht="12">
      <c r="B183"/>
      <c r="C183"/>
    </row>
    <row r="184" spans="2:3" ht="12">
      <c r="B184"/>
      <c r="C184"/>
    </row>
    <row r="185" spans="2:3" ht="12">
      <c r="B185"/>
      <c r="C185"/>
    </row>
    <row r="186" spans="2:3" ht="12">
      <c r="B186"/>
      <c r="C186"/>
    </row>
    <row r="187" spans="2:3" ht="12">
      <c r="B187"/>
      <c r="C187"/>
    </row>
    <row r="188" spans="2:3" ht="12">
      <c r="B188"/>
      <c r="C188"/>
    </row>
    <row r="189" spans="2:3" ht="12">
      <c r="B189"/>
      <c r="C189"/>
    </row>
    <row r="190" spans="2:3" ht="12">
      <c r="B190"/>
      <c r="C190"/>
    </row>
    <row r="191" spans="2:3" ht="12">
      <c r="B191"/>
      <c r="C191"/>
    </row>
    <row r="192" spans="2:3" ht="12">
      <c r="B192"/>
      <c r="C192"/>
    </row>
    <row r="193" spans="2:3" ht="12">
      <c r="B193"/>
      <c r="C193"/>
    </row>
    <row r="194" spans="2:3" ht="12">
      <c r="B194"/>
      <c r="C194"/>
    </row>
    <row r="195" spans="2:3" ht="12">
      <c r="B195"/>
      <c r="C195"/>
    </row>
    <row r="196" spans="2:3" ht="12">
      <c r="B196"/>
      <c r="C196"/>
    </row>
    <row r="197" spans="2:3" ht="12">
      <c r="B197"/>
      <c r="C197"/>
    </row>
    <row r="198" spans="2:3" ht="12">
      <c r="B198"/>
      <c r="C198"/>
    </row>
    <row r="199" spans="2:3" ht="12">
      <c r="B199"/>
      <c r="C199"/>
    </row>
    <row r="200" spans="2:3" ht="12">
      <c r="B200"/>
      <c r="C200"/>
    </row>
    <row r="201" spans="2:3" ht="12">
      <c r="B201"/>
      <c r="C201"/>
    </row>
    <row r="202" spans="2:3" ht="12">
      <c r="B202"/>
      <c r="C202"/>
    </row>
    <row r="203" spans="2:3" ht="12">
      <c r="B203"/>
      <c r="C203"/>
    </row>
    <row r="204" spans="2:3" ht="12">
      <c r="B204"/>
      <c r="C204"/>
    </row>
    <row r="205" spans="2:3" ht="12">
      <c r="B205"/>
      <c r="C205"/>
    </row>
    <row r="206" spans="2:3" ht="12">
      <c r="B206"/>
      <c r="C206"/>
    </row>
    <row r="207" spans="2:3" ht="12">
      <c r="B207"/>
      <c r="C207"/>
    </row>
    <row r="208" spans="2:3" ht="12">
      <c r="B208"/>
      <c r="C208"/>
    </row>
    <row r="209" spans="2:3" ht="12">
      <c r="B209"/>
      <c r="C209"/>
    </row>
    <row r="210" spans="2:3" ht="12">
      <c r="B210"/>
      <c r="C210"/>
    </row>
    <row r="211" spans="2:3" ht="12">
      <c r="B211"/>
      <c r="C211"/>
    </row>
    <row r="212" spans="2:3" ht="12">
      <c r="B212"/>
      <c r="C212"/>
    </row>
    <row r="213" spans="2:3" ht="12">
      <c r="B213"/>
      <c r="C213"/>
    </row>
    <row r="214" spans="2:3" ht="12">
      <c r="B214"/>
      <c r="C214"/>
    </row>
    <row r="215" spans="2:3" ht="12">
      <c r="B215"/>
      <c r="C215"/>
    </row>
    <row r="216" spans="2:3" ht="12">
      <c r="B216"/>
      <c r="C216"/>
    </row>
    <row r="217" spans="2:3" ht="12">
      <c r="B217"/>
      <c r="C217"/>
    </row>
    <row r="218" spans="2:3" ht="12">
      <c r="B218"/>
      <c r="C218"/>
    </row>
    <row r="219" spans="2:3" ht="12">
      <c r="B219"/>
      <c r="C219"/>
    </row>
    <row r="220" spans="2:3" ht="12">
      <c r="B220"/>
      <c r="C220"/>
    </row>
    <row r="221" spans="2:3" ht="12">
      <c r="B221"/>
      <c r="C221"/>
    </row>
    <row r="222" spans="2:3" ht="12">
      <c r="B222"/>
      <c r="C222"/>
    </row>
    <row r="223" spans="2:3" ht="12">
      <c r="B223"/>
      <c r="C223"/>
    </row>
    <row r="224" spans="2:3" ht="12">
      <c r="B224"/>
      <c r="C224"/>
    </row>
    <row r="225" spans="2:3" ht="12">
      <c r="B225"/>
      <c r="C225"/>
    </row>
    <row r="226" spans="2:3" ht="12">
      <c r="B226"/>
      <c r="C226"/>
    </row>
    <row r="227" spans="2:3" ht="12">
      <c r="B227"/>
      <c r="C227"/>
    </row>
    <row r="228" spans="2:3" ht="12">
      <c r="B228"/>
      <c r="C228"/>
    </row>
    <row r="229" spans="2:3" ht="12">
      <c r="B229"/>
      <c r="C229"/>
    </row>
    <row r="230" spans="2:3" ht="12">
      <c r="B230"/>
      <c r="C230"/>
    </row>
    <row r="231" spans="2:3" ht="12">
      <c r="B231"/>
      <c r="C231"/>
    </row>
    <row r="232" spans="2:3" ht="12">
      <c r="B232"/>
      <c r="C232"/>
    </row>
    <row r="233" spans="2:3" ht="12">
      <c r="B233"/>
      <c r="C233"/>
    </row>
    <row r="234" spans="2:3" ht="12">
      <c r="B234"/>
      <c r="C234"/>
    </row>
    <row r="235" spans="2:3" ht="12">
      <c r="B235"/>
      <c r="C235"/>
    </row>
    <row r="236" spans="2:3" ht="12">
      <c r="B236"/>
      <c r="C236"/>
    </row>
    <row r="237" spans="2:3" ht="12">
      <c r="B237"/>
      <c r="C237"/>
    </row>
    <row r="238" spans="2:3" ht="12">
      <c r="B238"/>
      <c r="C238"/>
    </row>
    <row r="239" spans="2:3" ht="12">
      <c r="B239"/>
      <c r="C239"/>
    </row>
    <row r="240" spans="2:3" ht="12">
      <c r="B240"/>
      <c r="C240"/>
    </row>
    <row r="241" spans="2:3" ht="12">
      <c r="B241"/>
      <c r="C241"/>
    </row>
    <row r="242" spans="2:3" ht="12">
      <c r="B242"/>
      <c r="C242"/>
    </row>
    <row r="243" spans="2:3" ht="12">
      <c r="B243"/>
      <c r="C243"/>
    </row>
    <row r="244" spans="2:3" ht="12">
      <c r="B244"/>
      <c r="C244"/>
    </row>
    <row r="245" spans="2:3" ht="12">
      <c r="B245"/>
      <c r="C245"/>
    </row>
    <row r="246" spans="2:3" ht="12">
      <c r="B246"/>
      <c r="C246"/>
    </row>
    <row r="247" spans="2:3" ht="12">
      <c r="B247"/>
      <c r="C247"/>
    </row>
    <row r="248" spans="2:3" ht="12">
      <c r="B248"/>
      <c r="C248"/>
    </row>
    <row r="249" spans="2:3" ht="12">
      <c r="B249"/>
      <c r="C249"/>
    </row>
    <row r="250" spans="2:3" ht="12">
      <c r="B250"/>
      <c r="C250"/>
    </row>
    <row r="251" spans="2:3" ht="12">
      <c r="B251"/>
      <c r="C251"/>
    </row>
    <row r="252" spans="2:3" ht="12">
      <c r="B252"/>
      <c r="C252"/>
    </row>
    <row r="253" spans="2:3" ht="12">
      <c r="B253"/>
      <c r="C253"/>
    </row>
    <row r="254" spans="2:3" ht="12">
      <c r="B254"/>
      <c r="C254"/>
    </row>
    <row r="255" spans="2:3" ht="12">
      <c r="B255"/>
      <c r="C255"/>
    </row>
    <row r="256" spans="2:3" ht="12">
      <c r="B256"/>
      <c r="C256"/>
    </row>
    <row r="257" spans="2:3" ht="12">
      <c r="B257"/>
      <c r="C257"/>
    </row>
    <row r="258" spans="2:3" ht="12">
      <c r="B258"/>
      <c r="C258"/>
    </row>
    <row r="259" spans="2:3" ht="12">
      <c r="B259"/>
      <c r="C259"/>
    </row>
    <row r="260" spans="2:3" ht="12">
      <c r="B260"/>
      <c r="C260"/>
    </row>
    <row r="261" spans="2:3" ht="12">
      <c r="B261"/>
      <c r="C261"/>
    </row>
    <row r="262" spans="2:3" ht="12">
      <c r="B262"/>
      <c r="C262"/>
    </row>
    <row r="263" spans="2:3" ht="12">
      <c r="B263"/>
      <c r="C263"/>
    </row>
    <row r="264" spans="2:3" ht="12">
      <c r="B264"/>
      <c r="C264"/>
    </row>
    <row r="265" spans="2:3" ht="12">
      <c r="B265"/>
      <c r="C265"/>
    </row>
    <row r="266" spans="2:3" ht="12">
      <c r="B266"/>
      <c r="C266"/>
    </row>
    <row r="267" spans="2:3" ht="12">
      <c r="B267"/>
      <c r="C267"/>
    </row>
    <row r="268" spans="2:3" ht="12">
      <c r="B268"/>
      <c r="C268"/>
    </row>
    <row r="269" spans="2:3" ht="12">
      <c r="B269"/>
      <c r="C269"/>
    </row>
    <row r="270" spans="2:3" ht="12">
      <c r="B270"/>
      <c r="C270"/>
    </row>
    <row r="271" spans="2:3" ht="12">
      <c r="B271"/>
      <c r="C271"/>
    </row>
    <row r="272" spans="2:3" ht="12">
      <c r="B272"/>
      <c r="C272"/>
    </row>
    <row r="273" spans="2:3" ht="12">
      <c r="B273"/>
      <c r="C273"/>
    </row>
    <row r="274" spans="2:3" ht="12">
      <c r="B274"/>
      <c r="C274"/>
    </row>
    <row r="275" spans="2:3" ht="12">
      <c r="B275"/>
      <c r="C275"/>
    </row>
    <row r="276" spans="2:3" ht="12">
      <c r="B276"/>
      <c r="C276"/>
    </row>
    <row r="277" spans="2:3" ht="12">
      <c r="B277"/>
      <c r="C277"/>
    </row>
    <row r="278" spans="2:3" ht="12">
      <c r="B278"/>
      <c r="C278"/>
    </row>
    <row r="279" spans="2:3" ht="12">
      <c r="B279"/>
      <c r="C279"/>
    </row>
    <row r="280" spans="2:3" ht="12">
      <c r="B280"/>
      <c r="C280"/>
    </row>
    <row r="281" spans="2:3" ht="12">
      <c r="B281"/>
      <c r="C281"/>
    </row>
    <row r="282" spans="2:3" ht="12">
      <c r="B282"/>
      <c r="C282"/>
    </row>
    <row r="283" spans="2:3" ht="12">
      <c r="B283"/>
      <c r="C283"/>
    </row>
    <row r="284" spans="2:3" ht="12">
      <c r="B284"/>
      <c r="C284"/>
    </row>
    <row r="285" spans="2:3" ht="12">
      <c r="B285"/>
      <c r="C285"/>
    </row>
    <row r="286" spans="2:3" ht="12">
      <c r="B286"/>
      <c r="C286"/>
    </row>
    <row r="287" spans="2:3" ht="12">
      <c r="B287"/>
      <c r="C287"/>
    </row>
    <row r="288" spans="2:3" ht="12">
      <c r="B288"/>
      <c r="C288"/>
    </row>
    <row r="289" spans="2:3" ht="12">
      <c r="B289"/>
      <c r="C289"/>
    </row>
    <row r="290" spans="2:3" ht="12">
      <c r="B290"/>
      <c r="C290"/>
    </row>
    <row r="291" spans="2:3" ht="12">
      <c r="B291"/>
      <c r="C291"/>
    </row>
    <row r="292" spans="2:3" ht="12">
      <c r="B292"/>
      <c r="C292"/>
    </row>
    <row r="293" spans="2:3" ht="12">
      <c r="B293"/>
      <c r="C293"/>
    </row>
    <row r="294" spans="2:3" ht="12">
      <c r="B294"/>
      <c r="C294"/>
    </row>
    <row r="295" spans="2:3" ht="12">
      <c r="B295"/>
      <c r="C295"/>
    </row>
    <row r="296" spans="2:3" ht="12">
      <c r="B296"/>
      <c r="C296"/>
    </row>
    <row r="297" spans="2:3" ht="12">
      <c r="B297"/>
      <c r="C297"/>
    </row>
    <row r="298" spans="2:3" ht="12">
      <c r="B298"/>
      <c r="C298"/>
    </row>
    <row r="299" spans="2:3" ht="12">
      <c r="B299"/>
      <c r="C299"/>
    </row>
    <row r="300" spans="2:3" ht="12">
      <c r="B300"/>
      <c r="C300"/>
    </row>
    <row r="301" spans="2:3" ht="12">
      <c r="B301"/>
      <c r="C301"/>
    </row>
    <row r="302" spans="2:3" ht="12">
      <c r="B302"/>
      <c r="C302"/>
    </row>
    <row r="303" spans="2:3" ht="12">
      <c r="B303"/>
      <c r="C303"/>
    </row>
    <row r="304" spans="2:3" ht="12">
      <c r="B304"/>
      <c r="C304"/>
    </row>
    <row r="305" spans="2:3" ht="12">
      <c r="B305"/>
      <c r="C305"/>
    </row>
    <row r="306" spans="2:3" ht="12">
      <c r="B306"/>
      <c r="C306"/>
    </row>
    <row r="307" spans="2:3" ht="12">
      <c r="B307"/>
      <c r="C307"/>
    </row>
    <row r="308" spans="2:3" ht="12">
      <c r="B308"/>
      <c r="C308"/>
    </row>
    <row r="309" spans="2:3" ht="12">
      <c r="B309"/>
      <c r="C309"/>
    </row>
    <row r="310" spans="2:3" ht="12">
      <c r="B310"/>
      <c r="C310"/>
    </row>
    <row r="311" spans="2:3" ht="12">
      <c r="B311"/>
      <c r="C311"/>
    </row>
    <row r="312" spans="2:3" ht="12">
      <c r="B312"/>
      <c r="C312"/>
    </row>
    <row r="313" spans="2:3" ht="12">
      <c r="B313"/>
      <c r="C313"/>
    </row>
    <row r="314" spans="2:3" ht="12">
      <c r="B314"/>
      <c r="C314"/>
    </row>
    <row r="315" spans="2:3" ht="12">
      <c r="B315"/>
      <c r="C315"/>
    </row>
    <row r="316" spans="2:3" ht="12">
      <c r="B316"/>
      <c r="C316"/>
    </row>
    <row r="317" spans="2:3" ht="12">
      <c r="B317"/>
      <c r="C317"/>
    </row>
    <row r="318" spans="2:3" ht="12">
      <c r="B318"/>
      <c r="C318"/>
    </row>
    <row r="319" spans="2:3" ht="12">
      <c r="B319"/>
      <c r="C319"/>
    </row>
    <row r="320" spans="2:3" ht="12">
      <c r="B320"/>
      <c r="C320"/>
    </row>
    <row r="321" spans="2:3" ht="12">
      <c r="B321"/>
      <c r="C321"/>
    </row>
    <row r="322" spans="2:3" ht="12">
      <c r="B322"/>
      <c r="C322"/>
    </row>
    <row r="323" spans="2:3" ht="12">
      <c r="B323"/>
      <c r="C323"/>
    </row>
    <row r="324" spans="2:3" ht="12">
      <c r="B324"/>
      <c r="C324"/>
    </row>
    <row r="325" spans="2:3" ht="12">
      <c r="B325"/>
      <c r="C325"/>
    </row>
    <row r="326" spans="2:3" ht="12">
      <c r="B326"/>
      <c r="C326"/>
    </row>
    <row r="327" spans="2:3" ht="12">
      <c r="B327"/>
      <c r="C327"/>
    </row>
    <row r="328" spans="2:3" ht="12">
      <c r="B328"/>
      <c r="C328"/>
    </row>
    <row r="329" spans="2:3" ht="12">
      <c r="B329"/>
      <c r="C329"/>
    </row>
    <row r="330" spans="2:3" ht="12">
      <c r="B330"/>
      <c r="C330"/>
    </row>
    <row r="331" spans="2:3" ht="12">
      <c r="B331"/>
      <c r="C331"/>
    </row>
    <row r="332" spans="2:3" ht="12">
      <c r="B332"/>
      <c r="C332"/>
    </row>
    <row r="333" spans="2:3" ht="12">
      <c r="B333"/>
      <c r="C333"/>
    </row>
    <row r="334" spans="2:3" ht="12">
      <c r="B334"/>
      <c r="C334"/>
    </row>
    <row r="335" spans="2:3" ht="12">
      <c r="B335"/>
      <c r="C335"/>
    </row>
    <row r="336" spans="2:3" ht="12">
      <c r="B336"/>
      <c r="C336"/>
    </row>
    <row r="337" spans="2:3" ht="12">
      <c r="B337"/>
      <c r="C337"/>
    </row>
    <row r="338" spans="2:3" ht="12">
      <c r="B338"/>
      <c r="C338"/>
    </row>
    <row r="339" spans="2:3" ht="12">
      <c r="B339"/>
      <c r="C339"/>
    </row>
    <row r="340" spans="2:3" ht="12">
      <c r="B340"/>
      <c r="C340"/>
    </row>
    <row r="341" spans="2:3" ht="12">
      <c r="B341"/>
      <c r="C341"/>
    </row>
    <row r="342" spans="2:3" ht="12">
      <c r="B342"/>
      <c r="C342"/>
    </row>
    <row r="343" spans="2:3" ht="12">
      <c r="B343"/>
      <c r="C343"/>
    </row>
    <row r="344" spans="2:3" ht="12">
      <c r="B344"/>
      <c r="C344"/>
    </row>
    <row r="345" spans="2:3" ht="12">
      <c r="B345"/>
      <c r="C345"/>
    </row>
    <row r="346" spans="2:3" ht="12">
      <c r="B346"/>
      <c r="C346"/>
    </row>
    <row r="347" spans="2:3" ht="12">
      <c r="B347"/>
      <c r="C347"/>
    </row>
    <row r="348" spans="2:3" ht="12">
      <c r="B348"/>
      <c r="C348"/>
    </row>
    <row r="349" spans="2:3" ht="12">
      <c r="B349"/>
      <c r="C349"/>
    </row>
    <row r="350" spans="2:3" ht="12">
      <c r="B350"/>
      <c r="C350"/>
    </row>
    <row r="351" spans="2:3" ht="12">
      <c r="B351"/>
      <c r="C351"/>
    </row>
    <row r="352" spans="2:3" ht="12">
      <c r="B352"/>
      <c r="C352"/>
    </row>
    <row r="353" spans="2:3" ht="12">
      <c r="B353"/>
      <c r="C353"/>
    </row>
    <row r="354" spans="2:3" ht="12">
      <c r="B354"/>
      <c r="C354"/>
    </row>
    <row r="355" spans="2:3" ht="12">
      <c r="B355"/>
      <c r="C355"/>
    </row>
    <row r="356" spans="2:3" ht="12">
      <c r="B356"/>
      <c r="C356"/>
    </row>
    <row r="357" spans="2:3" ht="12">
      <c r="B357"/>
      <c r="C357"/>
    </row>
    <row r="358" spans="2:3" ht="12">
      <c r="B358"/>
      <c r="C358"/>
    </row>
    <row r="359" spans="2:3" ht="12">
      <c r="B359"/>
      <c r="C359"/>
    </row>
    <row r="360" spans="2:3" ht="12">
      <c r="B360"/>
      <c r="C360"/>
    </row>
    <row r="361" spans="2:3" ht="12">
      <c r="B361"/>
      <c r="C361"/>
    </row>
    <row r="362" spans="2:3" ht="12">
      <c r="B362"/>
      <c r="C362"/>
    </row>
    <row r="363" spans="2:3" ht="12">
      <c r="B363"/>
      <c r="C363"/>
    </row>
    <row r="364" spans="2:3" ht="12">
      <c r="B364"/>
      <c r="C364"/>
    </row>
    <row r="365" spans="2:3" ht="12">
      <c r="B365"/>
      <c r="C365"/>
    </row>
    <row r="366" spans="2:3" ht="12">
      <c r="B366"/>
      <c r="C366"/>
    </row>
    <row r="367" spans="2:3" ht="12">
      <c r="B367"/>
      <c r="C367"/>
    </row>
    <row r="368" spans="2:3" ht="12">
      <c r="B368"/>
      <c r="C368"/>
    </row>
    <row r="369" spans="2:3" ht="12">
      <c r="B369"/>
      <c r="C369"/>
    </row>
    <row r="370" spans="2:3" ht="12">
      <c r="B370"/>
      <c r="C370"/>
    </row>
    <row r="371" spans="2:3" ht="12">
      <c r="B371"/>
      <c r="C371"/>
    </row>
    <row r="372" spans="2:3" ht="12">
      <c r="B372"/>
      <c r="C372"/>
    </row>
    <row r="373" spans="2:3" ht="12">
      <c r="B373"/>
      <c r="C373"/>
    </row>
    <row r="374" spans="2:3" ht="12">
      <c r="B374"/>
      <c r="C374"/>
    </row>
    <row r="375" spans="2:3" ht="12">
      <c r="B375"/>
      <c r="C375"/>
    </row>
    <row r="376" spans="2:3" ht="12">
      <c r="B376"/>
      <c r="C376"/>
    </row>
    <row r="377" spans="2:3" ht="12">
      <c r="B377"/>
      <c r="C377"/>
    </row>
    <row r="378" spans="2:3" ht="12">
      <c r="B378"/>
      <c r="C378"/>
    </row>
    <row r="379" spans="2:3" ht="12">
      <c r="B379"/>
      <c r="C379"/>
    </row>
    <row r="380" spans="2:3" ht="12">
      <c r="B380"/>
      <c r="C380"/>
    </row>
    <row r="381" spans="2:3" ht="12">
      <c r="B381"/>
      <c r="C381"/>
    </row>
    <row r="382" spans="2:3" ht="12">
      <c r="B382"/>
      <c r="C382"/>
    </row>
    <row r="383" spans="2:3" ht="12">
      <c r="B383"/>
      <c r="C383"/>
    </row>
    <row r="384" spans="2:3" ht="12">
      <c r="B384"/>
      <c r="C384"/>
    </row>
    <row r="385" spans="2:3" ht="12">
      <c r="B385"/>
      <c r="C385"/>
    </row>
    <row r="386" spans="2:3" ht="12">
      <c r="B386"/>
      <c r="C386"/>
    </row>
    <row r="387" spans="2:3" ht="12">
      <c r="B387"/>
      <c r="C387"/>
    </row>
    <row r="388" spans="2:3" ht="12">
      <c r="B388"/>
      <c r="C388"/>
    </row>
    <row r="389" spans="2:3" ht="12">
      <c r="B389"/>
      <c r="C389"/>
    </row>
    <row r="390" spans="2:3" ht="12">
      <c r="B390"/>
      <c r="C390"/>
    </row>
    <row r="391" spans="2:3" ht="12">
      <c r="B391"/>
      <c r="C391"/>
    </row>
    <row r="392" spans="2:3" ht="12">
      <c r="B392"/>
      <c r="C392"/>
    </row>
    <row r="393" spans="2:3" ht="12">
      <c r="B393"/>
      <c r="C393"/>
    </row>
    <row r="394" spans="2:3" ht="12">
      <c r="B394"/>
      <c r="C394"/>
    </row>
    <row r="395" spans="2:3" ht="12">
      <c r="B395"/>
      <c r="C395"/>
    </row>
    <row r="396" spans="2:3" ht="12">
      <c r="B396"/>
      <c r="C396"/>
    </row>
    <row r="397" spans="2:3" ht="12">
      <c r="B397"/>
      <c r="C397"/>
    </row>
    <row r="398" spans="2:3" ht="12">
      <c r="B398"/>
      <c r="C398"/>
    </row>
    <row r="399" spans="2:3" ht="12">
      <c r="B399"/>
      <c r="C399"/>
    </row>
    <row r="400" spans="2:3" ht="12">
      <c r="B400"/>
      <c r="C400"/>
    </row>
    <row r="401" spans="2:3" ht="12">
      <c r="B401"/>
      <c r="C401"/>
    </row>
    <row r="402" spans="2:3" ht="12">
      <c r="B402"/>
      <c r="C402"/>
    </row>
    <row r="403" spans="2:3" ht="12">
      <c r="B403"/>
      <c r="C403"/>
    </row>
    <row r="404" spans="2:3" ht="12">
      <c r="B404"/>
      <c r="C404"/>
    </row>
    <row r="405" spans="2:3" ht="12">
      <c r="B405"/>
      <c r="C405"/>
    </row>
    <row r="406" spans="2:3" ht="12">
      <c r="B406"/>
      <c r="C406"/>
    </row>
    <row r="407" spans="2:3" ht="12">
      <c r="B407"/>
      <c r="C407"/>
    </row>
    <row r="408" spans="2:3" ht="12">
      <c r="B408"/>
      <c r="C408"/>
    </row>
    <row r="409" spans="2:3" ht="12">
      <c r="B409"/>
      <c r="C409"/>
    </row>
    <row r="410" spans="2:3" ht="12">
      <c r="B410"/>
      <c r="C410"/>
    </row>
    <row r="411" spans="2:3" ht="12">
      <c r="B411"/>
      <c r="C411"/>
    </row>
    <row r="412" spans="2:3" ht="12">
      <c r="B412"/>
      <c r="C412"/>
    </row>
    <row r="413" spans="2:3" ht="12">
      <c r="B413"/>
      <c r="C413"/>
    </row>
    <row r="414" spans="2:3" ht="12">
      <c r="B414"/>
      <c r="C414"/>
    </row>
    <row r="415" spans="2:3" ht="12">
      <c r="B415"/>
      <c r="C415"/>
    </row>
    <row r="416" spans="2:3" ht="12">
      <c r="B416"/>
      <c r="C416"/>
    </row>
    <row r="417" spans="2:3" ht="12">
      <c r="B417"/>
      <c r="C417"/>
    </row>
    <row r="418" spans="2:3" ht="12">
      <c r="B418"/>
      <c r="C418"/>
    </row>
    <row r="419" spans="2:3" ht="12">
      <c r="B419"/>
      <c r="C419"/>
    </row>
    <row r="420" spans="2:3" ht="12">
      <c r="B420"/>
      <c r="C420"/>
    </row>
    <row r="421" spans="2:3" ht="12">
      <c r="B421"/>
      <c r="C421"/>
    </row>
    <row r="422" spans="2:3" ht="12">
      <c r="B422"/>
      <c r="C422"/>
    </row>
    <row r="423" spans="2:3" ht="12">
      <c r="B423"/>
      <c r="C423"/>
    </row>
    <row r="424" spans="2:3" ht="12">
      <c r="B424"/>
      <c r="C424"/>
    </row>
    <row r="425" spans="2:3" ht="12">
      <c r="B425"/>
      <c r="C425"/>
    </row>
    <row r="426" spans="2:3" ht="12">
      <c r="B426"/>
      <c r="C426"/>
    </row>
    <row r="427" spans="2:3" ht="12">
      <c r="B427"/>
      <c r="C427"/>
    </row>
    <row r="428" spans="2:3" ht="12">
      <c r="B428"/>
      <c r="C428"/>
    </row>
    <row r="429" spans="2:3" ht="12">
      <c r="B429"/>
      <c r="C429"/>
    </row>
    <row r="430" spans="2:3" ht="12">
      <c r="B430"/>
      <c r="C430"/>
    </row>
    <row r="431" spans="2:3" ht="12">
      <c r="B431"/>
      <c r="C431"/>
    </row>
    <row r="432" spans="2:3" ht="12">
      <c r="B432"/>
      <c r="C432"/>
    </row>
    <row r="433" spans="2:3" ht="12">
      <c r="B433"/>
      <c r="C433"/>
    </row>
    <row r="434" spans="2:3" ht="12">
      <c r="B434"/>
      <c r="C434"/>
    </row>
    <row r="435" spans="2:3" ht="12">
      <c r="B435"/>
      <c r="C435"/>
    </row>
    <row r="436" spans="2:3" ht="12">
      <c r="B436"/>
      <c r="C436"/>
    </row>
    <row r="437" spans="2:3" ht="12">
      <c r="B437"/>
      <c r="C437"/>
    </row>
    <row r="438" spans="2:3" ht="12">
      <c r="B438"/>
      <c r="C438"/>
    </row>
    <row r="439" spans="2:3" ht="12">
      <c r="B439"/>
      <c r="C439"/>
    </row>
    <row r="440" spans="2:3" ht="12">
      <c r="B440"/>
      <c r="C440"/>
    </row>
    <row r="441" spans="2:3" ht="12">
      <c r="B441"/>
      <c r="C441"/>
    </row>
    <row r="442" spans="2:3" ht="12">
      <c r="B442"/>
      <c r="C442"/>
    </row>
    <row r="443" spans="2:3" ht="12">
      <c r="B443"/>
      <c r="C443"/>
    </row>
    <row r="444" spans="2:3" ht="12">
      <c r="B444"/>
      <c r="C444"/>
    </row>
    <row r="445" spans="2:3" ht="12">
      <c r="B445"/>
      <c r="C445"/>
    </row>
    <row r="446" spans="2:3" ht="12">
      <c r="B446"/>
      <c r="C446"/>
    </row>
    <row r="447" spans="2:3" ht="12">
      <c r="B447"/>
      <c r="C447"/>
    </row>
    <row r="448" spans="2:3" ht="12">
      <c r="B448"/>
      <c r="C448"/>
    </row>
    <row r="449" spans="2:3" ht="12">
      <c r="B449"/>
      <c r="C449"/>
    </row>
    <row r="450" spans="2:3" ht="12">
      <c r="B450"/>
      <c r="C450"/>
    </row>
    <row r="451" spans="2:3" ht="12">
      <c r="B451"/>
      <c r="C451"/>
    </row>
    <row r="452" spans="2:3" ht="12">
      <c r="B452"/>
      <c r="C452"/>
    </row>
    <row r="453" spans="2:3" ht="12">
      <c r="B453"/>
      <c r="C453"/>
    </row>
    <row r="454" spans="2:3" ht="12">
      <c r="B454"/>
      <c r="C454"/>
    </row>
    <row r="455" spans="2:3" ht="12">
      <c r="B455"/>
      <c r="C455"/>
    </row>
    <row r="456" spans="2:3" ht="12">
      <c r="B456"/>
      <c r="C456"/>
    </row>
    <row r="457" spans="2:3" ht="12">
      <c r="B457"/>
      <c r="C457"/>
    </row>
    <row r="458" spans="2:3" ht="12">
      <c r="B458"/>
      <c r="C458"/>
    </row>
    <row r="459" spans="2:3" ht="12">
      <c r="B459"/>
      <c r="C459"/>
    </row>
    <row r="460" spans="2:3" ht="12">
      <c r="B460"/>
      <c r="C460"/>
    </row>
    <row r="461" spans="2:3" ht="12">
      <c r="B461"/>
      <c r="C461"/>
    </row>
    <row r="462" spans="2:3" ht="12">
      <c r="B462"/>
      <c r="C462"/>
    </row>
    <row r="463" spans="2:3" ht="12">
      <c r="B463"/>
      <c r="C463"/>
    </row>
    <row r="464" spans="2:3" ht="12">
      <c r="B464"/>
      <c r="C464"/>
    </row>
    <row r="465" spans="2:3" ht="12">
      <c r="B465"/>
      <c r="C465"/>
    </row>
    <row r="466" spans="2:3" ht="12">
      <c r="B466"/>
      <c r="C466"/>
    </row>
    <row r="467" spans="2:3" ht="12">
      <c r="B467"/>
      <c r="C467"/>
    </row>
    <row r="468" spans="2:3" ht="12">
      <c r="B468"/>
      <c r="C468"/>
    </row>
    <row r="469" spans="2:3" ht="12">
      <c r="B469"/>
      <c r="C469"/>
    </row>
    <row r="470" spans="2:3" ht="12">
      <c r="B470"/>
      <c r="C470"/>
    </row>
    <row r="471" spans="2:3" ht="12">
      <c r="B471"/>
      <c r="C471"/>
    </row>
    <row r="472" spans="2:3" ht="12">
      <c r="B472"/>
      <c r="C472"/>
    </row>
    <row r="473" spans="2:3" ht="12">
      <c r="B473"/>
      <c r="C473"/>
    </row>
    <row r="474" spans="2:3" ht="12">
      <c r="B474"/>
      <c r="C474"/>
    </row>
    <row r="475" spans="2:3" ht="12">
      <c r="B475"/>
      <c r="C475"/>
    </row>
    <row r="476" spans="2:3" ht="12">
      <c r="B476"/>
      <c r="C476"/>
    </row>
    <row r="477" spans="2:3" ht="12">
      <c r="B477"/>
      <c r="C477"/>
    </row>
    <row r="478" spans="2:3" ht="12">
      <c r="B478"/>
      <c r="C478"/>
    </row>
    <row r="479" spans="2:3" ht="12">
      <c r="B479"/>
      <c r="C479"/>
    </row>
    <row r="480" spans="2:3" ht="12">
      <c r="B480"/>
      <c r="C480"/>
    </row>
    <row r="481" spans="2:3" ht="12">
      <c r="B481"/>
      <c r="C481"/>
    </row>
    <row r="482" spans="2:3" ht="12">
      <c r="B482"/>
      <c r="C482"/>
    </row>
    <row r="483" spans="2:3" ht="12">
      <c r="B483"/>
      <c r="C483"/>
    </row>
    <row r="484" spans="2:3" ht="12">
      <c r="B484"/>
      <c r="C484"/>
    </row>
    <row r="485" spans="2:3" ht="12">
      <c r="B485"/>
      <c r="C485"/>
    </row>
    <row r="486" spans="2:3" ht="12">
      <c r="B486"/>
      <c r="C486"/>
    </row>
    <row r="487" spans="2:3" ht="12">
      <c r="B487"/>
      <c r="C487"/>
    </row>
    <row r="488" spans="2:3" ht="12">
      <c r="B488"/>
      <c r="C488"/>
    </row>
    <row r="489" spans="2:3" ht="12">
      <c r="B489"/>
      <c r="C489"/>
    </row>
    <row r="490" spans="2:3" ht="12">
      <c r="B490"/>
      <c r="C490"/>
    </row>
    <row r="491" spans="2:3" ht="12">
      <c r="B491"/>
      <c r="C491"/>
    </row>
    <row r="492" spans="2:3" ht="12">
      <c r="B492"/>
      <c r="C492"/>
    </row>
    <row r="493" spans="2:3" ht="12">
      <c r="B493"/>
      <c r="C493"/>
    </row>
    <row r="494" spans="2:3" ht="12">
      <c r="B494"/>
      <c r="C494"/>
    </row>
    <row r="495" spans="2:3" ht="12">
      <c r="B495"/>
      <c r="C495"/>
    </row>
    <row r="496" spans="2:3" ht="12">
      <c r="B496"/>
      <c r="C496"/>
    </row>
    <row r="497" spans="2:3" ht="12">
      <c r="B497"/>
      <c r="C497"/>
    </row>
    <row r="498" spans="2:3" ht="12">
      <c r="B498"/>
      <c r="C498"/>
    </row>
    <row r="499" spans="2:3" ht="12">
      <c r="B499"/>
      <c r="C499"/>
    </row>
    <row r="500" spans="2:3" ht="12">
      <c r="B500"/>
      <c r="C500"/>
    </row>
    <row r="501" spans="2:3" ht="12">
      <c r="B501"/>
      <c r="C501"/>
    </row>
    <row r="502" spans="2:3" ht="12">
      <c r="B502"/>
      <c r="C502"/>
    </row>
    <row r="503" spans="2:3" ht="12">
      <c r="B503"/>
      <c r="C503"/>
    </row>
    <row r="504" spans="2:3" ht="12">
      <c r="B504"/>
      <c r="C504"/>
    </row>
    <row r="505" spans="2:3" ht="12">
      <c r="B505"/>
      <c r="C505"/>
    </row>
    <row r="506" spans="2:3" ht="12">
      <c r="B506"/>
      <c r="C506"/>
    </row>
    <row r="507" spans="2:3" ht="12">
      <c r="B507"/>
      <c r="C507"/>
    </row>
    <row r="508" spans="2:3" ht="12">
      <c r="B508"/>
      <c r="C508"/>
    </row>
    <row r="509" spans="2:3" ht="12">
      <c r="B509"/>
      <c r="C509"/>
    </row>
    <row r="510" spans="2:3" ht="12">
      <c r="B510"/>
      <c r="C510"/>
    </row>
    <row r="511" spans="2:3" ht="12">
      <c r="B511"/>
      <c r="C511"/>
    </row>
    <row r="512" spans="2:3" ht="12">
      <c r="B512"/>
      <c r="C512"/>
    </row>
    <row r="513" spans="2:3" ht="12">
      <c r="B513"/>
      <c r="C513"/>
    </row>
    <row r="514" spans="2:3" ht="12">
      <c r="B514"/>
      <c r="C514"/>
    </row>
    <row r="515" spans="2:3" ht="12">
      <c r="B515"/>
      <c r="C515"/>
    </row>
    <row r="516" spans="2:3" ht="12">
      <c r="B516"/>
      <c r="C516"/>
    </row>
    <row r="517" spans="2:3" ht="12">
      <c r="B517"/>
      <c r="C517"/>
    </row>
    <row r="518" spans="2:3" ht="12">
      <c r="B518"/>
      <c r="C518"/>
    </row>
    <row r="519" spans="2:3" ht="12">
      <c r="B519"/>
      <c r="C519"/>
    </row>
    <row r="520" spans="2:3" ht="12">
      <c r="B520"/>
      <c r="C520"/>
    </row>
    <row r="521" spans="2:3" ht="12">
      <c r="B521"/>
      <c r="C521"/>
    </row>
    <row r="522" spans="2:3" ht="12">
      <c r="B522"/>
      <c r="C522"/>
    </row>
    <row r="523" spans="2:3" ht="12">
      <c r="B523"/>
      <c r="C523"/>
    </row>
    <row r="524" spans="2:3" ht="12">
      <c r="B524"/>
      <c r="C524"/>
    </row>
    <row r="525" spans="2:3" ht="12">
      <c r="B525"/>
      <c r="C525"/>
    </row>
    <row r="526" spans="2:3" ht="12">
      <c r="B526"/>
      <c r="C526"/>
    </row>
    <row r="527" spans="2:3" ht="12">
      <c r="B527"/>
      <c r="C527"/>
    </row>
    <row r="528" spans="2:3" ht="12">
      <c r="B528"/>
      <c r="C528"/>
    </row>
    <row r="529" spans="2:3" ht="12">
      <c r="B529"/>
      <c r="C529"/>
    </row>
    <row r="530" spans="2:3" ht="12">
      <c r="B530"/>
      <c r="C530"/>
    </row>
    <row r="531" spans="2:3" ht="12">
      <c r="B531"/>
      <c r="C531"/>
    </row>
    <row r="532" spans="2:3" ht="12">
      <c r="B532"/>
      <c r="C532"/>
    </row>
    <row r="533" spans="2:3" ht="12">
      <c r="B533"/>
      <c r="C533"/>
    </row>
    <row r="534" spans="2:3" ht="12">
      <c r="B534"/>
      <c r="C534"/>
    </row>
    <row r="535" spans="2:3" ht="12">
      <c r="B535"/>
      <c r="C535"/>
    </row>
    <row r="536" spans="2:3" ht="12">
      <c r="B536"/>
      <c r="C536"/>
    </row>
    <row r="537" spans="2:3" ht="12">
      <c r="B537"/>
      <c r="C537"/>
    </row>
    <row r="538" spans="2:3" ht="12">
      <c r="B538"/>
      <c r="C538"/>
    </row>
    <row r="539" spans="2:3" ht="12">
      <c r="B539"/>
      <c r="C539"/>
    </row>
    <row r="540" spans="2:3" ht="12">
      <c r="B540"/>
      <c r="C540"/>
    </row>
    <row r="541" spans="2:3" ht="12">
      <c r="B541"/>
      <c r="C541"/>
    </row>
    <row r="542" spans="2:3" ht="12">
      <c r="B542"/>
      <c r="C542"/>
    </row>
    <row r="543" spans="2:3" ht="12">
      <c r="B543"/>
      <c r="C543"/>
    </row>
    <row r="544" spans="2:3" ht="12">
      <c r="B544"/>
      <c r="C544"/>
    </row>
    <row r="545" spans="2:3" ht="12">
      <c r="B545"/>
      <c r="C545"/>
    </row>
    <row r="546" spans="2:3" ht="12">
      <c r="B546"/>
      <c r="C546"/>
    </row>
    <row r="547" spans="2:3" ht="12">
      <c r="B547"/>
      <c r="C547"/>
    </row>
    <row r="548" spans="2:3" ht="12">
      <c r="B548"/>
      <c r="C548"/>
    </row>
    <row r="549" spans="2:3" ht="12">
      <c r="B549"/>
      <c r="C549"/>
    </row>
    <row r="550" spans="2:3" ht="12">
      <c r="B550"/>
      <c r="C550"/>
    </row>
    <row r="551" spans="2:3" ht="12">
      <c r="B551"/>
      <c r="C551"/>
    </row>
    <row r="552" spans="2:3" ht="12">
      <c r="B552"/>
      <c r="C552"/>
    </row>
    <row r="553" spans="2:3" ht="12">
      <c r="B553"/>
      <c r="C553"/>
    </row>
    <row r="554" spans="2:3" ht="12">
      <c r="B554"/>
      <c r="C554"/>
    </row>
    <row r="555" spans="2:3" ht="12">
      <c r="B555"/>
      <c r="C555"/>
    </row>
    <row r="556" spans="2:3" ht="12">
      <c r="B556"/>
      <c r="C556"/>
    </row>
    <row r="557" spans="2:3" ht="12">
      <c r="B557"/>
      <c r="C557"/>
    </row>
    <row r="558" spans="2:3" ht="12">
      <c r="B558"/>
      <c r="C558"/>
    </row>
    <row r="559" spans="2:3" ht="12">
      <c r="B559"/>
      <c r="C559"/>
    </row>
    <row r="560" spans="2:3" ht="12">
      <c r="B560"/>
      <c r="C560"/>
    </row>
    <row r="561" spans="2:3" ht="12">
      <c r="B561"/>
      <c r="C561"/>
    </row>
    <row r="562" spans="2:3" ht="12">
      <c r="B562"/>
      <c r="C562"/>
    </row>
    <row r="563" spans="2:3" ht="12">
      <c r="B563"/>
      <c r="C563"/>
    </row>
    <row r="564" spans="2:3" ht="12">
      <c r="B564"/>
      <c r="C564"/>
    </row>
    <row r="565" spans="2:3" ht="12">
      <c r="B565"/>
      <c r="C565"/>
    </row>
    <row r="566" spans="2:3" ht="12">
      <c r="B566"/>
      <c r="C566"/>
    </row>
    <row r="567" spans="2:3" ht="12">
      <c r="B567"/>
      <c r="C567"/>
    </row>
    <row r="568" spans="2:3" ht="12">
      <c r="B568"/>
      <c r="C568"/>
    </row>
    <row r="569" spans="2:3" ht="12">
      <c r="B569"/>
      <c r="C569"/>
    </row>
    <row r="570" spans="2:3" ht="12">
      <c r="B570"/>
      <c r="C570"/>
    </row>
    <row r="571" spans="2:3" ht="12">
      <c r="B571"/>
      <c r="C571"/>
    </row>
    <row r="572" spans="2:3" ht="12">
      <c r="B572"/>
      <c r="C572"/>
    </row>
    <row r="573" spans="2:3" ht="12">
      <c r="B573"/>
      <c r="C573"/>
    </row>
    <row r="574" spans="2:3" ht="12">
      <c r="B574"/>
      <c r="C574"/>
    </row>
    <row r="575" spans="2:3" ht="12">
      <c r="B575"/>
      <c r="C575"/>
    </row>
    <row r="576" spans="2:3" ht="12">
      <c r="B576"/>
      <c r="C576"/>
    </row>
    <row r="577" spans="2:3" ht="12">
      <c r="B577"/>
      <c r="C577"/>
    </row>
    <row r="578" spans="2:3" ht="12">
      <c r="B578"/>
      <c r="C578"/>
    </row>
    <row r="579" spans="2:3" ht="12">
      <c r="B579"/>
      <c r="C579"/>
    </row>
    <row r="580" spans="2:3" ht="12">
      <c r="B580"/>
      <c r="C580"/>
    </row>
    <row r="581" spans="2:3" ht="12">
      <c r="B581"/>
      <c r="C581"/>
    </row>
    <row r="582" spans="2:3" ht="12">
      <c r="B582"/>
      <c r="C582"/>
    </row>
    <row r="583" spans="2:3" ht="12">
      <c r="B583"/>
      <c r="C583"/>
    </row>
    <row r="584" spans="2:3" ht="12">
      <c r="B584"/>
      <c r="C584"/>
    </row>
    <row r="585" spans="2:3" ht="12">
      <c r="B585"/>
      <c r="C585"/>
    </row>
    <row r="586" spans="2:3" ht="12">
      <c r="B586"/>
      <c r="C586"/>
    </row>
    <row r="587" spans="2:3" ht="12">
      <c r="B587"/>
      <c r="C587"/>
    </row>
    <row r="588" spans="2:3" ht="12">
      <c r="B588"/>
      <c r="C588"/>
    </row>
    <row r="589" spans="2:3" ht="12">
      <c r="B589"/>
      <c r="C589"/>
    </row>
    <row r="590" spans="2:3" ht="12">
      <c r="B590"/>
      <c r="C590"/>
    </row>
    <row r="591" spans="2:3" ht="12">
      <c r="B591"/>
      <c r="C591"/>
    </row>
    <row r="592" spans="2:3" ht="12">
      <c r="B592"/>
      <c r="C592"/>
    </row>
    <row r="593" spans="2:3" ht="12">
      <c r="B593"/>
      <c r="C593"/>
    </row>
    <row r="594" spans="2:3" ht="12">
      <c r="B594"/>
      <c r="C594"/>
    </row>
    <row r="595" spans="2:3" ht="12">
      <c r="B595"/>
      <c r="C595"/>
    </row>
    <row r="596" spans="2:3" ht="12">
      <c r="B596"/>
      <c r="C596"/>
    </row>
    <row r="597" spans="2:3" ht="12">
      <c r="B597"/>
      <c r="C597"/>
    </row>
    <row r="598" spans="2:3" ht="12">
      <c r="B598"/>
      <c r="C598"/>
    </row>
    <row r="599" spans="2:3" ht="12">
      <c r="B599"/>
      <c r="C599"/>
    </row>
    <row r="600" spans="2:3" ht="12">
      <c r="B600"/>
      <c r="C600"/>
    </row>
    <row r="601" spans="2:3" ht="12">
      <c r="B601"/>
      <c r="C601"/>
    </row>
    <row r="602" spans="2:3" ht="12">
      <c r="B602"/>
      <c r="C602"/>
    </row>
    <row r="603" spans="2:3" ht="12">
      <c r="B603"/>
      <c r="C603"/>
    </row>
    <row r="604" spans="2:3" ht="12">
      <c r="B604"/>
      <c r="C604"/>
    </row>
    <row r="605" spans="2:3" ht="12">
      <c r="B605"/>
      <c r="C605"/>
    </row>
    <row r="606" ht="12.75">
      <c r="C606"/>
    </row>
    <row r="607" spans="4:8" ht="12.75">
      <c r="D607" s="1"/>
      <c r="E607" s="1"/>
      <c r="F607" s="1"/>
      <c r="G607" s="1"/>
      <c r="H607" s="1"/>
    </row>
    <row r="608" spans="4:8" ht="12.75">
      <c r="D608" s="1"/>
      <c r="E608" s="1"/>
      <c r="F608" s="1"/>
      <c r="G608" s="1"/>
      <c r="H608" s="1"/>
    </row>
    <row r="609" spans="4:8" ht="12.75">
      <c r="D609" s="1"/>
      <c r="E609" s="1"/>
      <c r="F609" s="1"/>
      <c r="G609" s="1"/>
      <c r="H609" s="1"/>
    </row>
    <row r="610" spans="4:8" ht="12.75">
      <c r="D610" s="1"/>
      <c r="E610" s="1"/>
      <c r="F610" s="1"/>
      <c r="G610" s="1"/>
      <c r="H610" s="1"/>
    </row>
    <row r="611" spans="4:8" ht="12.75">
      <c r="D611" s="1"/>
      <c r="E611" s="1"/>
      <c r="F611" s="1"/>
      <c r="G611" s="1"/>
      <c r="H611" s="1"/>
    </row>
    <row r="612" spans="4:8" ht="12.75">
      <c r="D612" s="1"/>
      <c r="E612" s="1"/>
      <c r="F612" s="1"/>
      <c r="G612" s="1"/>
      <c r="H612" s="1"/>
    </row>
    <row r="613" spans="4:8" ht="12.75">
      <c r="D613" s="1"/>
      <c r="E613" s="1"/>
      <c r="F613" s="1"/>
      <c r="G613" s="1"/>
      <c r="H613" s="1"/>
    </row>
    <row r="614" spans="4:8" ht="12.75">
      <c r="D614" s="1"/>
      <c r="E614" s="1"/>
      <c r="F614" s="1"/>
      <c r="G614" s="1"/>
      <c r="H614" s="1"/>
    </row>
    <row r="615" spans="4:8" ht="12.75">
      <c r="D615" s="1"/>
      <c r="E615" s="1"/>
      <c r="F615" s="1"/>
      <c r="G615" s="1"/>
      <c r="H615" s="1"/>
    </row>
    <row r="616" spans="4:8" ht="12.75">
      <c r="D616" s="1"/>
      <c r="E616" s="1"/>
      <c r="F616" s="1"/>
      <c r="G616" s="1"/>
      <c r="H616" s="1"/>
    </row>
    <row r="617" spans="4:8" ht="12.75">
      <c r="D617" s="1"/>
      <c r="E617" s="1"/>
      <c r="F617" s="1"/>
      <c r="G617" s="1"/>
      <c r="H617" s="1"/>
    </row>
    <row r="618" spans="4:8" ht="12.75">
      <c r="D618" s="1"/>
      <c r="E618" s="1"/>
      <c r="F618" s="1"/>
      <c r="G618" s="1"/>
      <c r="H618" s="1"/>
    </row>
    <row r="619" spans="4:8" ht="12.75">
      <c r="D619" s="1"/>
      <c r="E619" s="1"/>
      <c r="F619" s="1"/>
      <c r="G619" s="1"/>
      <c r="H619" s="1"/>
    </row>
    <row r="620" spans="4:8" ht="12.75">
      <c r="D620" s="1"/>
      <c r="E620" s="1"/>
      <c r="F620" s="1"/>
      <c r="G620" s="1"/>
      <c r="H620" s="1"/>
    </row>
    <row r="621" spans="4:8" ht="12.75">
      <c r="D621" s="1"/>
      <c r="E621" s="1"/>
      <c r="F621" s="1"/>
      <c r="G621" s="1"/>
      <c r="H621" s="1"/>
    </row>
    <row r="622" spans="4:8" ht="12.75">
      <c r="D622" s="1"/>
      <c r="E622" s="1"/>
      <c r="F622" s="1"/>
      <c r="G622" s="1"/>
      <c r="H622" s="1"/>
    </row>
    <row r="623" spans="4:8" ht="12.75">
      <c r="D623" s="1"/>
      <c r="E623" s="1"/>
      <c r="F623" s="1"/>
      <c r="G623" s="1"/>
      <c r="H623" s="1"/>
    </row>
    <row r="624" spans="4:8" ht="12.75">
      <c r="D624" s="1"/>
      <c r="E624" s="1"/>
      <c r="F624" s="1"/>
      <c r="G624" s="1"/>
      <c r="H624" s="1"/>
    </row>
    <row r="625" spans="4:8" ht="12.75">
      <c r="D625" s="1"/>
      <c r="E625" s="1"/>
      <c r="F625" s="1"/>
      <c r="G625" s="1"/>
      <c r="H625" s="1"/>
    </row>
    <row r="626" spans="4:8" ht="12.75">
      <c r="D626" s="1"/>
      <c r="E626" s="1"/>
      <c r="F626" s="1"/>
      <c r="G626" s="1"/>
      <c r="H626" s="1"/>
    </row>
    <row r="627" spans="4:8" ht="12.75">
      <c r="D627" s="1"/>
      <c r="E627" s="1"/>
      <c r="F627" s="1"/>
      <c r="G627" s="1"/>
      <c r="H627" s="1"/>
    </row>
    <row r="628" spans="4:8" ht="12.75">
      <c r="D628" s="1"/>
      <c r="E628" s="1"/>
      <c r="F628" s="1"/>
      <c r="G628" s="1"/>
      <c r="H628" s="1"/>
    </row>
    <row r="629" spans="4:8" ht="12.75">
      <c r="D629" s="1"/>
      <c r="E629" s="1"/>
      <c r="F629" s="1"/>
      <c r="G629" s="1"/>
      <c r="H629" s="1"/>
    </row>
    <row r="630" spans="4:8" ht="12.75">
      <c r="D630" s="1"/>
      <c r="E630" s="1"/>
      <c r="F630" s="1"/>
      <c r="G630" s="1"/>
      <c r="H630" s="1"/>
    </row>
    <row r="631" spans="4:8" ht="12.75">
      <c r="D631" s="1"/>
      <c r="E631" s="1"/>
      <c r="F631" s="1"/>
      <c r="G631" s="1"/>
      <c r="H631" s="1"/>
    </row>
    <row r="632" spans="4:8" ht="12.75">
      <c r="D632" s="1"/>
      <c r="E632" s="1"/>
      <c r="F632" s="1"/>
      <c r="G632" s="1"/>
      <c r="H632" s="1"/>
    </row>
    <row r="633" spans="4:8" ht="12.75">
      <c r="D633" s="1"/>
      <c r="E633" s="1"/>
      <c r="F633" s="1"/>
      <c r="G633" s="1"/>
      <c r="H633" s="1"/>
    </row>
    <row r="634" spans="4:8" ht="12.75">
      <c r="D634" s="1"/>
      <c r="E634" s="1"/>
      <c r="F634" s="1"/>
      <c r="G634" s="1"/>
      <c r="H634" s="1"/>
    </row>
    <row r="635" spans="4:8" ht="12.75">
      <c r="D635" s="1"/>
      <c r="E635" s="1"/>
      <c r="F635" s="1"/>
      <c r="G635" s="1"/>
      <c r="H635" s="1"/>
    </row>
    <row r="636" spans="4:8" ht="12.75">
      <c r="D636" s="1"/>
      <c r="E636" s="1"/>
      <c r="F636" s="1"/>
      <c r="G636" s="1"/>
      <c r="H636" s="1"/>
    </row>
    <row r="637" spans="4:8" ht="12.75">
      <c r="D637" s="1"/>
      <c r="E637" s="1"/>
      <c r="F637" s="1"/>
      <c r="G637" s="1"/>
      <c r="H637" s="1"/>
    </row>
    <row r="638" spans="4:8" ht="12.75">
      <c r="D638" s="1"/>
      <c r="E638" s="1"/>
      <c r="F638" s="1"/>
      <c r="G638" s="1"/>
      <c r="H638" s="1"/>
    </row>
    <row r="639" spans="4:8" ht="12.75">
      <c r="D639" s="1"/>
      <c r="E639" s="1"/>
      <c r="F639" s="1"/>
      <c r="G639" s="1"/>
      <c r="H639" s="1"/>
    </row>
    <row r="640" spans="4:8" ht="12.75">
      <c r="D640" s="1"/>
      <c r="E640" s="1"/>
      <c r="F640" s="1"/>
      <c r="G640" s="1"/>
      <c r="H640" s="1"/>
    </row>
    <row r="641" spans="4:8" ht="12.75">
      <c r="D641" s="1"/>
      <c r="E641" s="1"/>
      <c r="F641" s="1"/>
      <c r="G641" s="1"/>
      <c r="H641" s="1"/>
    </row>
    <row r="642" spans="4:8" ht="12.75">
      <c r="D642" s="1"/>
      <c r="E642" s="1"/>
      <c r="F642" s="1"/>
      <c r="G642" s="1"/>
      <c r="H642" s="1"/>
    </row>
    <row r="643" spans="4:8" ht="12.75">
      <c r="D643" s="1"/>
      <c r="E643" s="1"/>
      <c r="F643" s="1"/>
      <c r="G643" s="1"/>
      <c r="H643" s="1"/>
    </row>
    <row r="644" spans="4:8" ht="12.75">
      <c r="D644" s="1"/>
      <c r="E644" s="1"/>
      <c r="F644" s="1"/>
      <c r="G644" s="1"/>
      <c r="H644" s="1"/>
    </row>
    <row r="645" spans="4:8" ht="12.75">
      <c r="D645" s="1"/>
      <c r="E645" s="1"/>
      <c r="F645" s="1"/>
      <c r="G645" s="1"/>
      <c r="H645" s="1"/>
    </row>
    <row r="646" spans="4:8" ht="12.75">
      <c r="D646" s="1"/>
      <c r="E646" s="1"/>
      <c r="F646" s="1"/>
      <c r="G646" s="1"/>
      <c r="H646" s="1"/>
    </row>
    <row r="647" spans="4:8" ht="12.75">
      <c r="D647" s="1"/>
      <c r="E647" s="1"/>
      <c r="F647" s="1"/>
      <c r="G647" s="1"/>
      <c r="H647" s="1"/>
    </row>
    <row r="648" spans="4:8" ht="12.75">
      <c r="D648" s="1"/>
      <c r="E648" s="1"/>
      <c r="F648" s="1"/>
      <c r="G648" s="1"/>
      <c r="H648" s="1"/>
    </row>
    <row r="649" spans="4:8" ht="12.75">
      <c r="D649" s="1"/>
      <c r="E649" s="1"/>
      <c r="F649" s="1"/>
      <c r="G649" s="1"/>
      <c r="H649" s="1"/>
    </row>
    <row r="650" spans="4:8" ht="12.75">
      <c r="D650" s="1"/>
      <c r="E650" s="1"/>
      <c r="F650" s="1"/>
      <c r="G650" s="1"/>
      <c r="H650" s="1"/>
    </row>
    <row r="651" spans="4:8" ht="12.75">
      <c r="D651" s="1"/>
      <c r="E651" s="1"/>
      <c r="F651" s="1"/>
      <c r="G651" s="1"/>
      <c r="H651" s="1"/>
    </row>
    <row r="652" spans="4:8" ht="12.75">
      <c r="D652" s="1"/>
      <c r="E652" s="1"/>
      <c r="F652" s="1"/>
      <c r="G652" s="1"/>
      <c r="H652" s="1"/>
    </row>
    <row r="653" spans="4:8" ht="12.75">
      <c r="D653" s="1"/>
      <c r="E653" s="1"/>
      <c r="F653" s="1"/>
      <c r="G653" s="1"/>
      <c r="H653" s="1"/>
    </row>
    <row r="654" spans="4:8" ht="12.75">
      <c r="D654" s="1"/>
      <c r="E654" s="1"/>
      <c r="F654" s="1"/>
      <c r="G654" s="1"/>
      <c r="H654" s="1"/>
    </row>
    <row r="655" spans="4:8" ht="12.75">
      <c r="D655" s="1"/>
      <c r="E655" s="1"/>
      <c r="F655" s="1"/>
      <c r="G655" s="1"/>
      <c r="H655" s="1"/>
    </row>
    <row r="656" spans="4:8" ht="12.75">
      <c r="D656" s="1"/>
      <c r="E656" s="1"/>
      <c r="F656" s="1"/>
      <c r="G656" s="1"/>
      <c r="H656" s="1"/>
    </row>
    <row r="657" spans="4:8" ht="12.75">
      <c r="D657" s="1"/>
      <c r="E657" s="1"/>
      <c r="F657" s="1"/>
      <c r="G657" s="1"/>
      <c r="H657" s="1"/>
    </row>
    <row r="658" spans="4:8" ht="12.75">
      <c r="D658" s="1"/>
      <c r="E658" s="1"/>
      <c r="F658" s="1"/>
      <c r="G658" s="1"/>
      <c r="H658" s="1"/>
    </row>
    <row r="659" spans="4:8" ht="12.75">
      <c r="D659" s="1"/>
      <c r="E659" s="1"/>
      <c r="F659" s="1"/>
      <c r="G659" s="1"/>
      <c r="H659" s="1"/>
    </row>
    <row r="660" spans="4:8" ht="12.75">
      <c r="D660" s="1"/>
      <c r="E660" s="1"/>
      <c r="F660" s="1"/>
      <c r="G660" s="1"/>
      <c r="H660" s="1"/>
    </row>
    <row r="661" spans="4:8" ht="12.75">
      <c r="D661" s="1"/>
      <c r="E661" s="1"/>
      <c r="F661" s="1"/>
      <c r="G661" s="1"/>
      <c r="H661" s="1"/>
    </row>
    <row r="662" spans="4:8" ht="12.75">
      <c r="D662" s="1"/>
      <c r="E662" s="1"/>
      <c r="F662" s="1"/>
      <c r="G662" s="1"/>
      <c r="H662" s="1"/>
    </row>
    <row r="663" spans="4:8" ht="12.75">
      <c r="D663" s="1"/>
      <c r="E663" s="1"/>
      <c r="F663" s="1"/>
      <c r="G663" s="1"/>
      <c r="H663" s="1"/>
    </row>
    <row r="664" spans="4:8" ht="12.75">
      <c r="D664" s="1"/>
      <c r="E664" s="1"/>
      <c r="F664" s="1"/>
      <c r="G664" s="1"/>
      <c r="H664" s="1"/>
    </row>
    <row r="665" spans="4:8" ht="12.75">
      <c r="D665" s="1"/>
      <c r="E665" s="1"/>
      <c r="F665" s="1"/>
      <c r="G665" s="1"/>
      <c r="H665" s="1"/>
    </row>
    <row r="666" spans="4:8" ht="12.75">
      <c r="D666" s="1"/>
      <c r="E666" s="1"/>
      <c r="F666" s="1"/>
      <c r="G666" s="1"/>
      <c r="H666" s="1"/>
    </row>
    <row r="667" spans="4:8" ht="12.75">
      <c r="D667" s="1"/>
      <c r="E667" s="1"/>
      <c r="F667" s="1"/>
      <c r="G667" s="1"/>
      <c r="H667" s="1"/>
    </row>
    <row r="668" spans="4:8" ht="12.75">
      <c r="D668" s="1"/>
      <c r="E668" s="1"/>
      <c r="F668" s="1"/>
      <c r="G668" s="1"/>
      <c r="H668" s="1"/>
    </row>
    <row r="669" spans="4:8" ht="12.75">
      <c r="D669" s="1"/>
      <c r="E669" s="1"/>
      <c r="F669" s="1"/>
      <c r="G669" s="1"/>
      <c r="H669" s="1"/>
    </row>
    <row r="670" spans="4:8" ht="12.75">
      <c r="D670" s="1"/>
      <c r="E670" s="1"/>
      <c r="F670" s="1"/>
      <c r="G670" s="1"/>
      <c r="H670" s="1"/>
    </row>
    <row r="671" spans="4:8" ht="12.75">
      <c r="D671" s="1"/>
      <c r="E671" s="1"/>
      <c r="F671" s="1"/>
      <c r="G671" s="1"/>
      <c r="H671" s="1"/>
    </row>
    <row r="672" spans="4:8" ht="12.75">
      <c r="D672" s="1"/>
      <c r="E672" s="1"/>
      <c r="F672" s="1"/>
      <c r="G672" s="1"/>
      <c r="H672" s="1"/>
    </row>
    <row r="673" spans="4:8" ht="12.75">
      <c r="D673" s="1"/>
      <c r="E673" s="1"/>
      <c r="F673" s="1"/>
      <c r="G673" s="1"/>
      <c r="H673" s="1"/>
    </row>
    <row r="674" spans="4:8" ht="12.75">
      <c r="D674" s="1"/>
      <c r="E674" s="1"/>
      <c r="F674" s="1"/>
      <c r="G674" s="1"/>
      <c r="H674" s="1"/>
    </row>
    <row r="675" spans="4:8" ht="12.75">
      <c r="D675" s="1"/>
      <c r="E675" s="1"/>
      <c r="F675" s="1"/>
      <c r="G675" s="1"/>
      <c r="H675" s="1"/>
    </row>
    <row r="676" spans="4:8" ht="12.75">
      <c r="D676" s="1"/>
      <c r="E676" s="1"/>
      <c r="F676" s="1"/>
      <c r="G676" s="1"/>
      <c r="H676" s="1"/>
    </row>
    <row r="677" spans="4:8" ht="12.75">
      <c r="D677" s="1"/>
      <c r="E677" s="1"/>
      <c r="F677" s="1"/>
      <c r="G677" s="1"/>
      <c r="H677" s="1"/>
    </row>
    <row r="678" spans="4:8" ht="12.75">
      <c r="D678" s="1"/>
      <c r="E678" s="1"/>
      <c r="F678" s="1"/>
      <c r="G678" s="1"/>
      <c r="H678" s="1"/>
    </row>
    <row r="679" spans="4:8" ht="12.75">
      <c r="D679" s="1"/>
      <c r="E679" s="1"/>
      <c r="F679" s="1"/>
      <c r="G679" s="1"/>
      <c r="H679" s="1"/>
    </row>
    <row r="680" spans="4:8" ht="12.75">
      <c r="D680" s="1"/>
      <c r="E680" s="1"/>
      <c r="F680" s="1"/>
      <c r="G680" s="1"/>
      <c r="H680" s="1"/>
    </row>
    <row r="681" spans="4:8" ht="12.75">
      <c r="D681" s="1"/>
      <c r="E681" s="1"/>
      <c r="F681" s="1"/>
      <c r="G681" s="1"/>
      <c r="H681" s="1"/>
    </row>
    <row r="682" spans="4:8" ht="12.75">
      <c r="D682" s="1"/>
      <c r="E682" s="1"/>
      <c r="F682" s="1"/>
      <c r="G682" s="1"/>
      <c r="H682" s="1"/>
    </row>
    <row r="683" spans="4:8" ht="12.75">
      <c r="D683" s="1"/>
      <c r="E683" s="1"/>
      <c r="F683" s="1"/>
      <c r="G683" s="1"/>
      <c r="H683" s="1"/>
    </row>
    <row r="684" spans="4:8" ht="12.75">
      <c r="D684" s="1"/>
      <c r="E684" s="1"/>
      <c r="F684" s="1"/>
      <c r="G684" s="1"/>
      <c r="H684" s="1"/>
    </row>
    <row r="685" spans="4:8" ht="12.75">
      <c r="D685" s="1"/>
      <c r="E685" s="1"/>
      <c r="F685" s="1"/>
      <c r="G685" s="1"/>
      <c r="H685" s="1"/>
    </row>
    <row r="686" spans="4:8" ht="12.75">
      <c r="D686" s="1"/>
      <c r="E686" s="1"/>
      <c r="F686" s="1"/>
      <c r="G686" s="1"/>
      <c r="H686" s="1"/>
    </row>
    <row r="687" spans="4:8" ht="12.75">
      <c r="D687" s="1"/>
      <c r="E687" s="1"/>
      <c r="F687" s="1"/>
      <c r="G687" s="1"/>
      <c r="H687" s="1"/>
    </row>
    <row r="688" spans="4:8" ht="12.75">
      <c r="D688" s="1"/>
      <c r="E688" s="1"/>
      <c r="F688" s="1"/>
      <c r="G688" s="1"/>
      <c r="H688" s="1"/>
    </row>
    <row r="689" spans="4:8" ht="12.75">
      <c r="D689" s="1"/>
      <c r="E689" s="1"/>
      <c r="F689" s="1"/>
      <c r="G689" s="1"/>
      <c r="H689" s="1"/>
    </row>
    <row r="690" spans="4:8" ht="12.75">
      <c r="D690" s="1"/>
      <c r="E690" s="1"/>
      <c r="F690" s="1"/>
      <c r="G690" s="1"/>
      <c r="H690" s="1"/>
    </row>
    <row r="691" spans="4:8" ht="12.75">
      <c r="D691" s="1"/>
      <c r="E691" s="1"/>
      <c r="F691" s="1"/>
      <c r="G691" s="1"/>
      <c r="H691" s="1"/>
    </row>
    <row r="692" spans="4:8" ht="12.75">
      <c r="D692" s="1"/>
      <c r="E692" s="1"/>
      <c r="F692" s="1"/>
      <c r="G692" s="1"/>
      <c r="H692" s="1"/>
    </row>
    <row r="693" spans="4:8" ht="12.75">
      <c r="D693" s="1"/>
      <c r="E693" s="1"/>
      <c r="F693" s="1"/>
      <c r="G693" s="1"/>
      <c r="H693" s="1"/>
    </row>
    <row r="694" spans="4:8" ht="12.75">
      <c r="D694" s="1"/>
      <c r="E694" s="1"/>
      <c r="F694" s="1"/>
      <c r="G694" s="1"/>
      <c r="H694" s="1"/>
    </row>
    <row r="695" spans="4:8" ht="12.75">
      <c r="D695" s="1"/>
      <c r="E695" s="1"/>
      <c r="F695" s="1"/>
      <c r="G695" s="1"/>
      <c r="H695" s="1"/>
    </row>
    <row r="696" spans="4:8" ht="12.75">
      <c r="D696" s="1"/>
      <c r="E696" s="1"/>
      <c r="F696" s="1"/>
      <c r="G696" s="1"/>
      <c r="H696" s="1"/>
    </row>
    <row r="697" spans="4:8" ht="12.75">
      <c r="D697" s="1"/>
      <c r="E697" s="1"/>
      <c r="F697" s="1"/>
      <c r="G697" s="1"/>
      <c r="H697" s="1"/>
    </row>
    <row r="698" spans="4:8" ht="12.75">
      <c r="D698" s="1"/>
      <c r="E698" s="1"/>
      <c r="F698" s="1"/>
      <c r="G698" s="1"/>
      <c r="H698" s="1"/>
    </row>
    <row r="699" spans="4:8" ht="12.75">
      <c r="D699" s="1"/>
      <c r="E699" s="1"/>
      <c r="F699" s="1"/>
      <c r="G699" s="1"/>
      <c r="H699" s="1"/>
    </row>
    <row r="700" spans="4:8" ht="12.75">
      <c r="D700" s="1"/>
      <c r="E700" s="1"/>
      <c r="F700" s="1"/>
      <c r="G700" s="1"/>
      <c r="H700" s="1"/>
    </row>
    <row r="701" spans="4:8" ht="12.75">
      <c r="D701" s="1"/>
      <c r="E701" s="1"/>
      <c r="F701" s="1"/>
      <c r="G701" s="1"/>
      <c r="H701" s="1"/>
    </row>
    <row r="702" spans="4:8" ht="12.75">
      <c r="D702" s="1"/>
      <c r="E702" s="1"/>
      <c r="F702" s="1"/>
      <c r="G702" s="1"/>
      <c r="H702" s="1"/>
    </row>
    <row r="703" spans="4:8" ht="12.75">
      <c r="D703" s="1"/>
      <c r="E703" s="1"/>
      <c r="F703" s="1"/>
      <c r="G703" s="1"/>
      <c r="H703" s="1"/>
    </row>
    <row r="704" spans="4:8" ht="12.75">
      <c r="D704" s="1"/>
      <c r="E704" s="1"/>
      <c r="F704" s="1"/>
      <c r="G704" s="1"/>
      <c r="H704" s="1"/>
    </row>
    <row r="705" spans="4:8" ht="12.75">
      <c r="D705" s="1"/>
      <c r="E705" s="1"/>
      <c r="F705" s="1"/>
      <c r="G705" s="1"/>
      <c r="H705" s="1"/>
    </row>
    <row r="706" spans="4:8" ht="12.75">
      <c r="D706" s="1"/>
      <c r="E706" s="1"/>
      <c r="F706" s="1"/>
      <c r="G706" s="1"/>
      <c r="H706" s="1"/>
    </row>
    <row r="707" spans="4:8" ht="12.75">
      <c r="D707" s="1"/>
      <c r="E707" s="1"/>
      <c r="F707" s="1"/>
      <c r="G707" s="1"/>
      <c r="H707" s="1"/>
    </row>
    <row r="708" spans="4:8" ht="12.75">
      <c r="D708" s="1"/>
      <c r="E708" s="1"/>
      <c r="F708" s="1"/>
      <c r="G708" s="1"/>
      <c r="H708" s="1"/>
    </row>
    <row r="709" spans="4:8" ht="12.75">
      <c r="D709" s="1"/>
      <c r="E709" s="1"/>
      <c r="F709" s="1"/>
      <c r="G709" s="1"/>
      <c r="H709" s="1"/>
    </row>
    <row r="710" spans="4:8" ht="12.75">
      <c r="D710" s="1"/>
      <c r="E710" s="1"/>
      <c r="F710" s="1"/>
      <c r="G710" s="1"/>
      <c r="H710" s="1"/>
    </row>
    <row r="711" spans="4:8" ht="12.75">
      <c r="D711" s="1"/>
      <c r="E711" s="1"/>
      <c r="F711" s="1"/>
      <c r="G711" s="1"/>
      <c r="H711" s="1"/>
    </row>
    <row r="712" spans="4:8" ht="12.75">
      <c r="D712" s="1"/>
      <c r="E712" s="1"/>
      <c r="F712" s="1"/>
      <c r="G712" s="1"/>
      <c r="H712" s="1"/>
    </row>
    <row r="713" spans="4:8" ht="12.75">
      <c r="D713" s="1"/>
      <c r="E713" s="1"/>
      <c r="F713" s="1"/>
      <c r="G713" s="1"/>
      <c r="H713" s="1"/>
    </row>
    <row r="714" spans="4:8" ht="12.75">
      <c r="D714" s="1"/>
      <c r="E714" s="1"/>
      <c r="F714" s="1"/>
      <c r="G714" s="1"/>
      <c r="H714" s="1"/>
    </row>
    <row r="715" spans="4:8" ht="12.75">
      <c r="D715" s="1"/>
      <c r="E715" s="1"/>
      <c r="F715" s="1"/>
      <c r="G715" s="1"/>
      <c r="H715" s="1"/>
    </row>
    <row r="716" spans="4:8" ht="12.75">
      <c r="D716" s="1"/>
      <c r="E716" s="1"/>
      <c r="F716" s="1"/>
      <c r="G716" s="1"/>
      <c r="H716" s="1"/>
    </row>
    <row r="717" spans="4:8" ht="12.75">
      <c r="D717" s="1"/>
      <c r="E717" s="1"/>
      <c r="F717" s="1"/>
      <c r="G717" s="1"/>
      <c r="H717" s="1"/>
    </row>
    <row r="718" spans="4:8" ht="12.75">
      <c r="D718" s="1"/>
      <c r="E718" s="1"/>
      <c r="F718" s="1"/>
      <c r="G718" s="1"/>
      <c r="H718" s="1"/>
    </row>
    <row r="719" spans="4:8" ht="12.75">
      <c r="D719" s="1"/>
      <c r="E719" s="1"/>
      <c r="F719" s="1"/>
      <c r="G719" s="1"/>
      <c r="H719" s="1"/>
    </row>
    <row r="720" spans="4:8" ht="12.75">
      <c r="D720" s="1"/>
      <c r="E720" s="1"/>
      <c r="F720" s="1"/>
      <c r="G720" s="1"/>
      <c r="H720" s="1"/>
    </row>
    <row r="721" spans="4:8" ht="12.75">
      <c r="D721" s="1"/>
      <c r="E721" s="1"/>
      <c r="F721" s="1"/>
      <c r="G721" s="1"/>
      <c r="H721" s="1"/>
    </row>
    <row r="722" spans="4:8" ht="12.75">
      <c r="D722" s="1"/>
      <c r="E722" s="1"/>
      <c r="F722" s="1"/>
      <c r="G722" s="1"/>
      <c r="H722" s="1"/>
    </row>
    <row r="723" spans="4:8" ht="12.75">
      <c r="D723" s="1"/>
      <c r="E723" s="1"/>
      <c r="F723" s="1"/>
      <c r="G723" s="1"/>
      <c r="H723" s="1"/>
    </row>
    <row r="724" spans="4:8" ht="12.75">
      <c r="D724" s="1"/>
      <c r="E724" s="1"/>
      <c r="F724" s="1"/>
      <c r="G724" s="1"/>
      <c r="H724" s="1"/>
    </row>
    <row r="725" spans="4:8" ht="12.75">
      <c r="D725" s="1"/>
      <c r="E725" s="1"/>
      <c r="F725" s="1"/>
      <c r="G725" s="1"/>
      <c r="H725" s="1"/>
    </row>
    <row r="726" spans="4:8" ht="12.75">
      <c r="D726" s="1"/>
      <c r="E726" s="1"/>
      <c r="F726" s="1"/>
      <c r="G726" s="1"/>
      <c r="H726" s="1"/>
    </row>
    <row r="727" spans="4:8" ht="12.75">
      <c r="D727" s="1"/>
      <c r="E727" s="1"/>
      <c r="F727" s="1"/>
      <c r="G727" s="1"/>
      <c r="H727" s="1"/>
    </row>
    <row r="728" spans="4:8" ht="12.75">
      <c r="D728" s="1"/>
      <c r="E728" s="1"/>
      <c r="F728" s="1"/>
      <c r="G728" s="1"/>
      <c r="H728" s="1"/>
    </row>
    <row r="729" spans="4:8" ht="12.75">
      <c r="D729" s="1"/>
      <c r="E729" s="1"/>
      <c r="F729" s="1"/>
      <c r="G729" s="1"/>
      <c r="H729" s="1"/>
    </row>
    <row r="730" spans="4:8" ht="12.75">
      <c r="D730" s="1"/>
      <c r="E730" s="1"/>
      <c r="F730" s="1"/>
      <c r="G730" s="1"/>
      <c r="H730" s="1"/>
    </row>
    <row r="731" spans="4:8" ht="12.75">
      <c r="D731" s="1"/>
      <c r="E731" s="1"/>
      <c r="F731" s="1"/>
      <c r="G731" s="1"/>
      <c r="H731" s="1"/>
    </row>
    <row r="732" spans="4:8" ht="12.75">
      <c r="D732" s="1"/>
      <c r="E732" s="1"/>
      <c r="F732" s="1"/>
      <c r="G732" s="1"/>
      <c r="H732" s="1"/>
    </row>
    <row r="733" spans="4:8" ht="12.75">
      <c r="D733" s="1"/>
      <c r="E733" s="1"/>
      <c r="F733" s="1"/>
      <c r="G733" s="1"/>
      <c r="H733" s="1"/>
    </row>
    <row r="734" spans="4:8" ht="12.75">
      <c r="D734" s="1"/>
      <c r="E734" s="1"/>
      <c r="F734" s="1"/>
      <c r="G734" s="1"/>
      <c r="H734" s="1"/>
    </row>
    <row r="735" spans="4:8" ht="12.75">
      <c r="D735" s="1"/>
      <c r="E735" s="1"/>
      <c r="F735" s="1"/>
      <c r="G735" s="1"/>
      <c r="H735" s="1"/>
    </row>
    <row r="736" spans="4:8" ht="12.75">
      <c r="D736" s="1"/>
      <c r="E736" s="1"/>
      <c r="F736" s="1"/>
      <c r="G736" s="1"/>
      <c r="H736" s="1"/>
    </row>
    <row r="737" spans="4:8" ht="12.75">
      <c r="D737" s="1"/>
      <c r="E737" s="1"/>
      <c r="F737" s="1"/>
      <c r="G737" s="1"/>
      <c r="H737" s="1"/>
    </row>
    <row r="738" spans="4:8" ht="12.75">
      <c r="D738" s="1"/>
      <c r="E738" s="1"/>
      <c r="F738" s="1"/>
      <c r="G738" s="1"/>
      <c r="H738" s="1"/>
    </row>
    <row r="739" spans="4:8" ht="12.75">
      <c r="D739" s="1"/>
      <c r="E739" s="1"/>
      <c r="F739" s="1"/>
      <c r="G739" s="1"/>
      <c r="H739" s="1"/>
    </row>
    <row r="740" spans="4:8" ht="12.75">
      <c r="D740" s="1"/>
      <c r="E740" s="1"/>
      <c r="F740" s="1"/>
      <c r="G740" s="1"/>
      <c r="H740" s="1"/>
    </row>
    <row r="741" spans="4:8" ht="12.75">
      <c r="D741" s="1"/>
      <c r="E741" s="1"/>
      <c r="F741" s="1"/>
      <c r="G741" s="1"/>
      <c r="H741" s="1"/>
    </row>
    <row r="742" spans="4:8" ht="12.75">
      <c r="D742" s="1"/>
      <c r="E742" s="1"/>
      <c r="F742" s="1"/>
      <c r="G742" s="1"/>
      <c r="H742" s="1"/>
    </row>
    <row r="743" spans="4:8" ht="12.75">
      <c r="D743" s="1"/>
      <c r="E743" s="1"/>
      <c r="F743" s="1"/>
      <c r="G743" s="1"/>
      <c r="H743" s="1"/>
    </row>
    <row r="744" spans="4:8" ht="12.75">
      <c r="D744" s="1"/>
      <c r="E744" s="1"/>
      <c r="F744" s="1"/>
      <c r="G744" s="1"/>
      <c r="H744" s="1"/>
    </row>
    <row r="745" spans="4:8" ht="12.75">
      <c r="D745" s="1"/>
      <c r="E745" s="1"/>
      <c r="F745" s="1"/>
      <c r="G745" s="1"/>
      <c r="H745" s="1"/>
    </row>
    <row r="746" spans="4:8" ht="12.75">
      <c r="D746" s="1"/>
      <c r="E746" s="1"/>
      <c r="F746" s="1"/>
      <c r="G746" s="1"/>
      <c r="H746" s="1"/>
    </row>
    <row r="747" spans="4:8" ht="12.75">
      <c r="D747" s="1"/>
      <c r="E747" s="1"/>
      <c r="F747" s="1"/>
      <c r="G747" s="1"/>
      <c r="H747" s="1"/>
    </row>
    <row r="748" spans="4:8" ht="12.75">
      <c r="D748" s="1"/>
      <c r="E748" s="1"/>
      <c r="F748" s="1"/>
      <c r="G748" s="1"/>
      <c r="H748" s="1"/>
    </row>
    <row r="749" spans="4:8" ht="12.75">
      <c r="D749" s="1"/>
      <c r="E749" s="1"/>
      <c r="F749" s="1"/>
      <c r="G749" s="1"/>
      <c r="H749" s="1"/>
    </row>
    <row r="750" spans="4:8" ht="12.75">
      <c r="D750" s="1"/>
      <c r="E750" s="1"/>
      <c r="F750" s="1"/>
      <c r="G750" s="1"/>
      <c r="H750" s="1"/>
    </row>
    <row r="751" spans="4:8" ht="12.75">
      <c r="D751" s="1"/>
      <c r="E751" s="1"/>
      <c r="F751" s="1"/>
      <c r="G751" s="1"/>
      <c r="H751" s="1"/>
    </row>
    <row r="752" spans="4:8" ht="12.75">
      <c r="D752" s="1"/>
      <c r="E752" s="1"/>
      <c r="F752" s="1"/>
      <c r="G752" s="1"/>
      <c r="H752" s="1"/>
    </row>
    <row r="753" spans="4:8" ht="12.75">
      <c r="D753" s="1"/>
      <c r="E753" s="1"/>
      <c r="F753" s="1"/>
      <c r="G753" s="1"/>
      <c r="H753" s="1"/>
    </row>
    <row r="754" spans="4:8" ht="12.75">
      <c r="D754" s="1"/>
      <c r="E754" s="1"/>
      <c r="F754" s="1"/>
      <c r="G754" s="1"/>
      <c r="H754" s="1"/>
    </row>
    <row r="755" spans="4:8" ht="12.75">
      <c r="D755" s="1"/>
      <c r="E755" s="1"/>
      <c r="F755" s="1"/>
      <c r="G755" s="1"/>
      <c r="H755" s="1"/>
    </row>
    <row r="756" spans="4:8" ht="12.75">
      <c r="D756" s="1"/>
      <c r="E756" s="1"/>
      <c r="F756" s="1"/>
      <c r="G756" s="1"/>
      <c r="H756" s="1"/>
    </row>
    <row r="757" spans="4:8" ht="12.75">
      <c r="D757" s="1"/>
      <c r="E757" s="1"/>
      <c r="F757" s="1"/>
      <c r="G757" s="1"/>
      <c r="H757" s="1"/>
    </row>
    <row r="758" spans="4:8" ht="12.75">
      <c r="D758" s="1"/>
      <c r="E758" s="1"/>
      <c r="F758" s="1"/>
      <c r="G758" s="1"/>
      <c r="H758" s="1"/>
    </row>
    <row r="759" spans="4:8" ht="12.75">
      <c r="D759" s="1"/>
      <c r="E759" s="1"/>
      <c r="F759" s="1"/>
      <c r="G759" s="1"/>
      <c r="H759" s="1"/>
    </row>
    <row r="760" spans="4:8" ht="12.75">
      <c r="D760" s="1"/>
      <c r="E760" s="1"/>
      <c r="F760" s="1"/>
      <c r="G760" s="1"/>
      <c r="H760" s="1"/>
    </row>
    <row r="761" spans="4:8" ht="12.75">
      <c r="D761" s="1"/>
      <c r="E761" s="1"/>
      <c r="F761" s="1"/>
      <c r="G761" s="1"/>
      <c r="H761" s="1"/>
    </row>
    <row r="762" spans="4:8" ht="12.75">
      <c r="D762" s="1"/>
      <c r="E762" s="1"/>
      <c r="F762" s="1"/>
      <c r="G762" s="1"/>
      <c r="H762" s="1"/>
    </row>
    <row r="763" spans="4:8" ht="12.75">
      <c r="D763" s="1"/>
      <c r="E763" s="1"/>
      <c r="F763" s="1"/>
      <c r="G763" s="1"/>
      <c r="H763" s="1"/>
    </row>
    <row r="764" spans="4:8" ht="12.75">
      <c r="D764" s="1"/>
      <c r="E764" s="1"/>
      <c r="F764" s="1"/>
      <c r="G764" s="1"/>
      <c r="H764" s="1"/>
    </row>
    <row r="765" spans="4:8" ht="12.75">
      <c r="D765" s="1"/>
      <c r="E765" s="1"/>
      <c r="F765" s="1"/>
      <c r="G765" s="1"/>
      <c r="H765" s="1"/>
    </row>
    <row r="766" spans="4:8" ht="12.75">
      <c r="D766" s="1"/>
      <c r="E766" s="1"/>
      <c r="F766" s="1"/>
      <c r="G766" s="1"/>
      <c r="H766" s="1"/>
    </row>
    <row r="767" spans="4:8" ht="12.75">
      <c r="D767" s="1"/>
      <c r="E767" s="1"/>
      <c r="F767" s="1"/>
      <c r="G767" s="1"/>
      <c r="H767" s="1"/>
    </row>
    <row r="768" spans="4:8" ht="12.75">
      <c r="D768" s="1"/>
      <c r="E768" s="1"/>
      <c r="F768" s="1"/>
      <c r="G768" s="1"/>
      <c r="H768" s="1"/>
    </row>
    <row r="769" spans="4:8" ht="12.75">
      <c r="D769" s="1"/>
      <c r="E769" s="1"/>
      <c r="F769" s="1"/>
      <c r="G769" s="1"/>
      <c r="H769" s="1"/>
    </row>
    <row r="770" spans="4:8" ht="12.75">
      <c r="D770" s="1"/>
      <c r="E770" s="1"/>
      <c r="F770" s="1"/>
      <c r="G770" s="1"/>
      <c r="H770" s="1"/>
    </row>
    <row r="771" spans="4:8" ht="12.75">
      <c r="D771" s="1"/>
      <c r="E771" s="1"/>
      <c r="F771" s="1"/>
      <c r="G771" s="1"/>
      <c r="H771" s="1"/>
    </row>
    <row r="772" spans="4:8" ht="12.75">
      <c r="D772" s="1"/>
      <c r="E772" s="1"/>
      <c r="F772" s="1"/>
      <c r="G772" s="1"/>
      <c r="H772" s="1"/>
    </row>
    <row r="773" spans="4:8" ht="12.75">
      <c r="D773" s="1"/>
      <c r="E773" s="1"/>
      <c r="F773" s="1"/>
      <c r="G773" s="1"/>
      <c r="H773" s="1"/>
    </row>
    <row r="774" spans="4:8" ht="12.75">
      <c r="D774" s="1"/>
      <c r="E774" s="1"/>
      <c r="F774" s="1"/>
      <c r="G774" s="1"/>
      <c r="H774" s="1"/>
    </row>
    <row r="775" spans="4:8" ht="12.75">
      <c r="D775" s="1"/>
      <c r="E775" s="1"/>
      <c r="F775" s="1"/>
      <c r="G775" s="1"/>
      <c r="H775" s="1"/>
    </row>
    <row r="776" spans="4:8" ht="12.75">
      <c r="D776" s="1"/>
      <c r="E776" s="1"/>
      <c r="F776" s="1"/>
      <c r="G776" s="1"/>
      <c r="H776" s="1"/>
    </row>
    <row r="777" spans="4:8" ht="12.75">
      <c r="D777" s="1"/>
      <c r="E777" s="1"/>
      <c r="F777" s="1"/>
      <c r="G777" s="1"/>
      <c r="H777" s="1"/>
    </row>
    <row r="778" spans="4:8" ht="12.75">
      <c r="D778" s="1"/>
      <c r="E778" s="1"/>
      <c r="F778" s="1"/>
      <c r="G778" s="1"/>
      <c r="H778" s="1"/>
    </row>
    <row r="779" spans="4:8" ht="12.75">
      <c r="D779" s="1"/>
      <c r="E779" s="1"/>
      <c r="F779" s="1"/>
      <c r="G779" s="1"/>
      <c r="H779" s="1"/>
    </row>
    <row r="780" spans="4:8" ht="12.75">
      <c r="D780" s="1"/>
      <c r="E780" s="1"/>
      <c r="F780" s="1"/>
      <c r="G780" s="1"/>
      <c r="H780" s="1"/>
    </row>
    <row r="781" spans="4:8" ht="12.75">
      <c r="D781" s="1"/>
      <c r="E781" s="1"/>
      <c r="F781" s="1"/>
      <c r="G781" s="1"/>
      <c r="H781" s="1"/>
    </row>
    <row r="782" spans="4:8" ht="12.75">
      <c r="D782" s="1"/>
      <c r="E782" s="1"/>
      <c r="F782" s="1"/>
      <c r="G782" s="1"/>
      <c r="H782" s="1"/>
    </row>
    <row r="783" spans="4:8" ht="12.75">
      <c r="D783" s="1"/>
      <c r="E783" s="1"/>
      <c r="F783" s="1"/>
      <c r="G783" s="1"/>
      <c r="H783" s="1"/>
    </row>
    <row r="784" spans="4:8" ht="12.75">
      <c r="D784" s="1"/>
      <c r="E784" s="1"/>
      <c r="F784" s="1"/>
      <c r="G784" s="1"/>
      <c r="H784" s="1"/>
    </row>
    <row r="785" spans="4:8" ht="12.75">
      <c r="D785" s="1"/>
      <c r="E785" s="1"/>
      <c r="F785" s="1"/>
      <c r="G785" s="1"/>
      <c r="H785" s="1"/>
    </row>
    <row r="786" spans="4:8" ht="12.75">
      <c r="D786" s="1"/>
      <c r="E786" s="1"/>
      <c r="F786" s="1"/>
      <c r="G786" s="1"/>
      <c r="H786" s="1"/>
    </row>
    <row r="787" spans="4:8" ht="12.75">
      <c r="D787" s="1"/>
      <c r="E787" s="1"/>
      <c r="F787" s="1"/>
      <c r="G787" s="1"/>
      <c r="H787" s="1"/>
    </row>
    <row r="788" spans="4:8" ht="12.75">
      <c r="D788" s="1"/>
      <c r="E788" s="1"/>
      <c r="F788" s="1"/>
      <c r="G788" s="1"/>
      <c r="H788" s="1"/>
    </row>
    <row r="789" spans="4:8" ht="12.75">
      <c r="D789" s="1"/>
      <c r="E789" s="1"/>
      <c r="F789" s="1"/>
      <c r="G789" s="1"/>
      <c r="H789" s="1"/>
    </row>
    <row r="790" spans="4:8" ht="12.75">
      <c r="D790" s="1"/>
      <c r="E790" s="1"/>
      <c r="F790" s="1"/>
      <c r="G790" s="1"/>
      <c r="H790" s="1"/>
    </row>
    <row r="791" spans="4:8" ht="12.75">
      <c r="D791" s="1"/>
      <c r="E791" s="1"/>
      <c r="F791" s="1"/>
      <c r="G791" s="1"/>
      <c r="H791" s="1"/>
    </row>
    <row r="792" spans="4:8" ht="12.75">
      <c r="D792" s="1"/>
      <c r="E792" s="1"/>
      <c r="F792" s="1"/>
      <c r="G792" s="1"/>
      <c r="H792" s="1"/>
    </row>
    <row r="793" spans="4:8" ht="12.75">
      <c r="D793" s="1"/>
      <c r="E793" s="1"/>
      <c r="F793" s="1"/>
      <c r="G793" s="1"/>
      <c r="H793" s="1"/>
    </row>
    <row r="794" spans="4:8" ht="12.75">
      <c r="D794" s="1"/>
      <c r="E794" s="1"/>
      <c r="F794" s="1"/>
      <c r="G794" s="1"/>
      <c r="H794" s="1"/>
    </row>
    <row r="795" spans="4:8" ht="12.75">
      <c r="D795" s="1"/>
      <c r="E795" s="1"/>
      <c r="F795" s="1"/>
      <c r="G795" s="1"/>
      <c r="H795" s="1"/>
    </row>
    <row r="796" spans="4:8" ht="12.75">
      <c r="D796" s="1"/>
      <c r="E796" s="1"/>
      <c r="F796" s="1"/>
      <c r="G796" s="1"/>
      <c r="H796" s="1"/>
    </row>
    <row r="797" spans="4:8" ht="12.75">
      <c r="D797" s="1"/>
      <c r="E797" s="1"/>
      <c r="F797" s="1"/>
      <c r="G797" s="1"/>
      <c r="H797" s="1"/>
    </row>
    <row r="798" spans="4:8" ht="12.75">
      <c r="D798" s="1"/>
      <c r="E798" s="1"/>
      <c r="F798" s="1"/>
      <c r="G798" s="1"/>
      <c r="H798" s="1"/>
    </row>
    <row r="799" spans="4:8" ht="12.75">
      <c r="D799" s="1"/>
      <c r="E799" s="1"/>
      <c r="F799" s="1"/>
      <c r="G799" s="1"/>
      <c r="H799" s="1"/>
    </row>
    <row r="800" spans="4:8" ht="12.75">
      <c r="D800" s="1"/>
      <c r="E800" s="1"/>
      <c r="F800" s="1"/>
      <c r="G800" s="1"/>
      <c r="H800" s="1"/>
    </row>
    <row r="801" spans="4:8" ht="12.75">
      <c r="D801" s="1"/>
      <c r="E801" s="1"/>
      <c r="F801" s="1"/>
      <c r="G801" s="1"/>
      <c r="H801" s="1"/>
    </row>
    <row r="802" spans="4:8" ht="12.75">
      <c r="D802" s="1"/>
      <c r="E802" s="1"/>
      <c r="F802" s="1"/>
      <c r="G802" s="1"/>
      <c r="H802" s="1"/>
    </row>
    <row r="803" spans="4:8" ht="12.75">
      <c r="D803" s="1"/>
      <c r="E803" s="1"/>
      <c r="F803" s="1"/>
      <c r="G803" s="1"/>
      <c r="H803" s="1"/>
    </row>
    <row r="804" spans="4:8" ht="12.75">
      <c r="D804" s="1"/>
      <c r="E804" s="1"/>
      <c r="F804" s="1"/>
      <c r="G804" s="1"/>
      <c r="H804" s="1"/>
    </row>
    <row r="805" spans="4:8" ht="12.75">
      <c r="D805" s="1"/>
      <c r="E805" s="1"/>
      <c r="F805" s="1"/>
      <c r="G805" s="1"/>
      <c r="H805" s="1"/>
    </row>
    <row r="806" spans="4:8" ht="12.75">
      <c r="D806" s="1"/>
      <c r="E806" s="1"/>
      <c r="F806" s="1"/>
      <c r="G806" s="1"/>
      <c r="H806" s="1"/>
    </row>
    <row r="807" spans="4:8" ht="12.75">
      <c r="D807" s="1"/>
      <c r="E807" s="1"/>
      <c r="F807" s="1"/>
      <c r="G807" s="1"/>
      <c r="H807" s="1"/>
    </row>
    <row r="808" spans="4:8" ht="12.75">
      <c r="D808" s="1"/>
      <c r="E808" s="1"/>
      <c r="F808" s="1"/>
      <c r="G808" s="1"/>
      <c r="H808" s="1"/>
    </row>
    <row r="809" spans="4:8" ht="12.75">
      <c r="D809" s="1"/>
      <c r="E809" s="1"/>
      <c r="F809" s="1"/>
      <c r="G809" s="1"/>
      <c r="H809" s="1"/>
    </row>
    <row r="810" spans="4:8" ht="12.75">
      <c r="D810" s="1"/>
      <c r="E810" s="1"/>
      <c r="F810" s="1"/>
      <c r="G810" s="1"/>
      <c r="H810" s="1"/>
    </row>
    <row r="811" spans="4:8" ht="12.75">
      <c r="D811" s="1"/>
      <c r="E811" s="1"/>
      <c r="F811" s="1"/>
      <c r="G811" s="1"/>
      <c r="H811" s="1"/>
    </row>
    <row r="812" spans="4:8" ht="12.75">
      <c r="D812" s="1"/>
      <c r="E812" s="1"/>
      <c r="F812" s="1"/>
      <c r="G812" s="1"/>
      <c r="H812" s="1"/>
    </row>
    <row r="813" spans="4:8" ht="12.75">
      <c r="D813" s="1"/>
      <c r="E813" s="1"/>
      <c r="F813" s="1"/>
      <c r="G813" s="1"/>
      <c r="H813" s="1"/>
    </row>
    <row r="814" spans="4:8" ht="12.75">
      <c r="D814" s="1"/>
      <c r="E814" s="1"/>
      <c r="F814" s="1"/>
      <c r="G814" s="1"/>
      <c r="H814" s="1"/>
    </row>
    <row r="815" spans="4:8" ht="12.75">
      <c r="D815" s="1"/>
      <c r="E815" s="1"/>
      <c r="F815" s="1"/>
      <c r="G815" s="1"/>
      <c r="H815" s="1"/>
    </row>
    <row r="816" spans="4:8" ht="12.75">
      <c r="D816" s="1"/>
      <c r="E816" s="1"/>
      <c r="F816" s="1"/>
      <c r="G816" s="1"/>
      <c r="H816" s="1"/>
    </row>
    <row r="817" spans="4:8" ht="12.75">
      <c r="D817" s="1"/>
      <c r="E817" s="1"/>
      <c r="F817" s="1"/>
      <c r="G817" s="1"/>
      <c r="H817" s="1"/>
    </row>
  </sheetData>
  <sheetProtection/>
  <mergeCells count="2">
    <mergeCell ref="B18:C18"/>
    <mergeCell ref="E17:G17"/>
  </mergeCells>
  <printOptions horizontalCentered="1"/>
  <pageMargins left="0.5" right="0.5" top="0.25" bottom="0.25" header="0.25" footer="0.25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679"/>
  <sheetViews>
    <sheetView zoomScale="110" zoomScaleNormal="110" zoomScalePageLayoutView="0" workbookViewId="0" topLeftCell="A36">
      <selection activeCell="I51" sqref="I51"/>
    </sheetView>
  </sheetViews>
  <sheetFormatPr defaultColWidth="9.140625" defaultRowHeight="12.75"/>
  <cols>
    <col min="1" max="1" width="20.00390625" style="0" customWidth="1"/>
    <col min="2" max="2" width="19.00390625" style="0" customWidth="1"/>
    <col min="3" max="8" width="10.00390625" style="0" customWidth="1"/>
    <col min="10" max="10" width="15.28125" style="0" bestFit="1" customWidth="1"/>
    <col min="11" max="11" width="8.140625" style="0" bestFit="1" customWidth="1"/>
    <col min="12" max="12" width="12.57421875" style="0" bestFit="1" customWidth="1"/>
    <col min="13" max="13" width="15.28125" style="0" bestFit="1" customWidth="1"/>
  </cols>
  <sheetData>
    <row r="1" spans="1:8" ht="12.75">
      <c r="A1" s="53"/>
      <c r="B1" s="54"/>
      <c r="C1" s="76" t="s">
        <v>102</v>
      </c>
      <c r="D1" s="3"/>
      <c r="E1" s="3"/>
      <c r="F1" s="3"/>
      <c r="G1" s="3"/>
      <c r="H1" s="28"/>
    </row>
    <row r="2" spans="1:8" ht="12.75">
      <c r="A2" s="56" t="s">
        <v>103</v>
      </c>
      <c r="B2" s="57"/>
      <c r="C2" s="220" t="str">
        <f>'Page 1'!C2</f>
        <v>  Kentucky 20 McCracken</v>
      </c>
      <c r="D2" s="13"/>
      <c r="E2" s="13"/>
      <c r="F2" s="13"/>
      <c r="G2" s="13"/>
      <c r="H2" s="32"/>
    </row>
    <row r="3" spans="1:8" ht="12.75">
      <c r="A3" s="58"/>
      <c r="B3" s="45"/>
      <c r="C3" s="77" t="s">
        <v>364</v>
      </c>
      <c r="D3" s="13"/>
      <c r="E3" s="619">
        <f>'Page 1'!C6</f>
        <v>42735</v>
      </c>
      <c r="F3" s="13"/>
      <c r="G3" s="13"/>
      <c r="H3" s="36"/>
    </row>
    <row r="4" spans="1:8" ht="15.75" customHeight="1">
      <c r="A4" s="78" t="s">
        <v>237</v>
      </c>
      <c r="B4" s="43"/>
      <c r="C4" s="43"/>
      <c r="D4" s="43"/>
      <c r="E4" s="43"/>
      <c r="F4" s="43"/>
      <c r="G4" s="43"/>
      <c r="H4" s="67"/>
    </row>
    <row r="5" spans="1:8" ht="3" customHeight="1">
      <c r="A5" s="620"/>
      <c r="B5" s="168"/>
      <c r="C5" s="168"/>
      <c r="D5" s="168"/>
      <c r="E5" s="168"/>
      <c r="F5" s="168"/>
      <c r="G5" s="168"/>
      <c r="H5" s="621"/>
    </row>
    <row r="6" spans="1:8" ht="31.5" customHeight="1">
      <c r="A6" s="196" t="s">
        <v>238</v>
      </c>
      <c r="B6" s="194" t="s">
        <v>239</v>
      </c>
      <c r="C6" s="197" t="s">
        <v>240</v>
      </c>
      <c r="D6" s="197" t="s">
        <v>69</v>
      </c>
      <c r="E6" s="197" t="s">
        <v>70</v>
      </c>
      <c r="F6" s="197" t="s">
        <v>71</v>
      </c>
      <c r="G6" s="197" t="s">
        <v>72</v>
      </c>
      <c r="H6" s="622" t="s">
        <v>73</v>
      </c>
    </row>
    <row r="7" spans="1:8" ht="13.5" customHeight="1">
      <c r="A7" s="202"/>
      <c r="B7" s="203"/>
      <c r="C7" s="193" t="s">
        <v>117</v>
      </c>
      <c r="D7" s="193" t="s">
        <v>118</v>
      </c>
      <c r="E7" s="193" t="s">
        <v>119</v>
      </c>
      <c r="F7" s="193" t="s">
        <v>120</v>
      </c>
      <c r="G7" s="193" t="s">
        <v>172</v>
      </c>
      <c r="H7" s="623" t="s">
        <v>173</v>
      </c>
    </row>
    <row r="8" spans="1:12" ht="13.5" customHeight="1">
      <c r="A8" s="174" t="s">
        <v>242</v>
      </c>
      <c r="B8" s="186" t="s">
        <v>243</v>
      </c>
      <c r="C8" s="229">
        <f>25048+231</f>
        <v>25279</v>
      </c>
      <c r="D8" s="229">
        <f>25031+232</f>
        <v>25263</v>
      </c>
      <c r="E8" s="229">
        <f>25032+232</f>
        <v>25264</v>
      </c>
      <c r="F8" s="229">
        <f>25048+232</f>
        <v>25280</v>
      </c>
      <c r="G8" s="229">
        <f>25096+232</f>
        <v>25328</v>
      </c>
      <c r="H8" s="624">
        <f>25114+232</f>
        <v>25346</v>
      </c>
      <c r="J8">
        <v>440.1</v>
      </c>
      <c r="K8">
        <v>440.105</v>
      </c>
      <c r="L8">
        <v>445</v>
      </c>
    </row>
    <row r="9" spans="1:13" ht="13.5" customHeight="1">
      <c r="A9" s="174" t="s">
        <v>244</v>
      </c>
      <c r="B9" s="183" t="s">
        <v>245</v>
      </c>
      <c r="C9" s="625">
        <f>40755651+456051</f>
        <v>41211702</v>
      </c>
      <c r="D9" s="625">
        <f>33199121+418029</f>
        <v>33617150</v>
      </c>
      <c r="E9" s="625">
        <f>24874263+362174</f>
        <v>25236437</v>
      </c>
      <c r="F9" s="625">
        <f>20927983+343766</f>
        <v>21271749</v>
      </c>
      <c r="G9" s="625">
        <f>21497896+373440</f>
        <v>21871336</v>
      </c>
      <c r="H9" s="626">
        <f>35730007+669195</f>
        <v>36399202</v>
      </c>
      <c r="J9" s="774">
        <v>4087948.74</v>
      </c>
      <c r="K9" s="774"/>
      <c r="L9" s="774"/>
      <c r="M9" s="774"/>
    </row>
    <row r="10" spans="1:13" ht="13.5" customHeight="1" thickBot="1">
      <c r="A10" s="187"/>
      <c r="B10" s="188" t="s">
        <v>246</v>
      </c>
      <c r="C10" s="627">
        <f>4136808-1</f>
        <v>4136807</v>
      </c>
      <c r="D10" s="627">
        <v>3267338</v>
      </c>
      <c r="E10" s="627">
        <v>2470180</v>
      </c>
      <c r="F10" s="627">
        <v>2229616</v>
      </c>
      <c r="G10" s="627">
        <v>2281184</v>
      </c>
      <c r="H10" s="628">
        <v>3703408</v>
      </c>
      <c r="J10" s="774">
        <v>3222033.9</v>
      </c>
      <c r="K10" s="774"/>
      <c r="L10" s="774"/>
      <c r="M10" s="777"/>
    </row>
    <row r="11" spans="1:12" ht="13.5" customHeight="1" thickTop="1">
      <c r="A11" s="140" t="s">
        <v>247</v>
      </c>
      <c r="B11" s="186" t="s">
        <v>243</v>
      </c>
      <c r="C11" s="229">
        <v>0</v>
      </c>
      <c r="D11" s="229">
        <v>0</v>
      </c>
      <c r="E11" s="229">
        <v>0</v>
      </c>
      <c r="F11" s="229">
        <v>0</v>
      </c>
      <c r="G11" s="229">
        <v>0</v>
      </c>
      <c r="H11" s="624">
        <v>0</v>
      </c>
      <c r="J11" s="774">
        <v>2428550.28</v>
      </c>
      <c r="K11" s="774"/>
      <c r="L11" s="774"/>
    </row>
    <row r="12" spans="1:12" ht="13.5" customHeight="1">
      <c r="A12" s="174" t="s">
        <v>248</v>
      </c>
      <c r="B12" s="183" t="s">
        <v>245</v>
      </c>
      <c r="C12" s="625">
        <v>0</v>
      </c>
      <c r="D12" s="625">
        <v>0</v>
      </c>
      <c r="E12" s="625">
        <v>0</v>
      </c>
      <c r="F12" s="625">
        <v>0</v>
      </c>
      <c r="G12" s="625">
        <v>0</v>
      </c>
      <c r="H12" s="626">
        <v>0</v>
      </c>
      <c r="J12" s="774">
        <v>2187282.11</v>
      </c>
      <c r="K12" s="774"/>
      <c r="L12" s="774"/>
    </row>
    <row r="13" spans="1:12" ht="13.5" customHeight="1" thickBot="1">
      <c r="A13" s="187"/>
      <c r="B13" s="188" t="s">
        <v>246</v>
      </c>
      <c r="C13" s="627">
        <v>0</v>
      </c>
      <c r="D13" s="627">
        <v>0</v>
      </c>
      <c r="E13" s="627">
        <v>0</v>
      </c>
      <c r="F13" s="627">
        <v>0</v>
      </c>
      <c r="G13" s="627">
        <v>0</v>
      </c>
      <c r="H13" s="628">
        <v>0</v>
      </c>
      <c r="J13" s="774">
        <v>2235298.66</v>
      </c>
      <c r="K13" s="774"/>
      <c r="L13" s="774"/>
    </row>
    <row r="14" spans="1:12" ht="13.5" customHeight="1" thickTop="1">
      <c r="A14" s="140" t="s">
        <v>249</v>
      </c>
      <c r="B14" s="186" t="s">
        <v>243</v>
      </c>
      <c r="C14" s="229">
        <v>4</v>
      </c>
      <c r="D14" s="229">
        <v>4</v>
      </c>
      <c r="E14" s="229">
        <v>4</v>
      </c>
      <c r="F14" s="229">
        <v>4</v>
      </c>
      <c r="G14" s="229">
        <v>4</v>
      </c>
      <c r="H14" s="624">
        <v>4</v>
      </c>
      <c r="J14" s="774">
        <v>3632751.07</v>
      </c>
      <c r="K14" s="774"/>
      <c r="L14" s="774"/>
    </row>
    <row r="15" spans="1:8" ht="13.5" customHeight="1">
      <c r="A15" s="140"/>
      <c r="B15" s="183" t="s">
        <v>245</v>
      </c>
      <c r="C15" s="625">
        <v>985</v>
      </c>
      <c r="D15" s="625">
        <v>2298</v>
      </c>
      <c r="E15" s="625">
        <v>-716</v>
      </c>
      <c r="F15" s="625">
        <v>59</v>
      </c>
      <c r="G15" s="625">
        <v>17</v>
      </c>
      <c r="H15" s="626">
        <v>19897</v>
      </c>
    </row>
    <row r="16" spans="1:8" ht="13.5" customHeight="1" thickBot="1">
      <c r="A16" s="187"/>
      <c r="B16" s="188" t="s">
        <v>246</v>
      </c>
      <c r="C16" s="627">
        <v>266</v>
      </c>
      <c r="D16" s="627">
        <v>385</v>
      </c>
      <c r="E16" s="627">
        <v>82</v>
      </c>
      <c r="F16" s="627">
        <v>177</v>
      </c>
      <c r="G16" s="627">
        <v>169</v>
      </c>
      <c r="H16" s="628">
        <v>2213</v>
      </c>
    </row>
    <row r="17" spans="1:8" ht="13.5" customHeight="1" thickTop="1">
      <c r="A17" s="174" t="s">
        <v>250</v>
      </c>
      <c r="B17" s="186" t="s">
        <v>243</v>
      </c>
      <c r="C17" s="229">
        <v>4190</v>
      </c>
      <c r="D17" s="229">
        <v>4208</v>
      </c>
      <c r="E17" s="229">
        <v>4216</v>
      </c>
      <c r="F17" s="229">
        <v>4200</v>
      </c>
      <c r="G17" s="229">
        <v>4188</v>
      </c>
      <c r="H17" s="624">
        <v>4183</v>
      </c>
    </row>
    <row r="18" spans="1:8" ht="13.5" customHeight="1">
      <c r="A18" s="174" t="s">
        <v>251</v>
      </c>
      <c r="B18" s="183" t="s">
        <v>245</v>
      </c>
      <c r="C18" s="625">
        <v>17569911</v>
      </c>
      <c r="D18" s="625">
        <v>16260933</v>
      </c>
      <c r="E18" s="625">
        <v>15415916</v>
      </c>
      <c r="F18" s="625">
        <v>14763656</v>
      </c>
      <c r="G18" s="625">
        <v>15607760</v>
      </c>
      <c r="H18" s="626">
        <v>19727909</v>
      </c>
    </row>
    <row r="19" spans="1:8" ht="13.5" customHeight="1" thickBot="1">
      <c r="A19" s="187"/>
      <c r="B19" s="188" t="s">
        <v>246</v>
      </c>
      <c r="C19" s="627">
        <v>1686904</v>
      </c>
      <c r="D19" s="627">
        <v>1591703</v>
      </c>
      <c r="E19" s="627">
        <v>1545817</v>
      </c>
      <c r="F19" s="627">
        <v>1505620</v>
      </c>
      <c r="G19" s="627">
        <v>1531267</v>
      </c>
      <c r="H19" s="628">
        <v>1943392</v>
      </c>
    </row>
    <row r="20" spans="1:8" ht="13.5" customHeight="1" thickTop="1">
      <c r="A20" s="174" t="s">
        <v>252</v>
      </c>
      <c r="B20" s="186" t="s">
        <v>243</v>
      </c>
      <c r="C20" s="229">
        <v>9</v>
      </c>
      <c r="D20" s="229">
        <v>9</v>
      </c>
      <c r="E20" s="229">
        <v>9</v>
      </c>
      <c r="F20" s="229">
        <v>8</v>
      </c>
      <c r="G20" s="229">
        <v>8</v>
      </c>
      <c r="H20" s="624">
        <v>8</v>
      </c>
    </row>
    <row r="21" spans="1:8" ht="13.5" customHeight="1">
      <c r="A21" s="174" t="s">
        <v>253</v>
      </c>
      <c r="B21" s="183" t="s">
        <v>245</v>
      </c>
      <c r="C21" s="625">
        <v>4122886</v>
      </c>
      <c r="D21" s="625">
        <v>4800079</v>
      </c>
      <c r="E21" s="625">
        <v>4438824</v>
      </c>
      <c r="F21" s="625">
        <v>4302987</v>
      </c>
      <c r="G21" s="625">
        <v>4017029</v>
      </c>
      <c r="H21" s="626">
        <v>4170821</v>
      </c>
    </row>
    <row r="22" spans="1:8" ht="13.5" customHeight="1" thickBot="1">
      <c r="A22" s="187"/>
      <c r="B22" s="188" t="s">
        <v>246</v>
      </c>
      <c r="C22" s="627">
        <v>456632</v>
      </c>
      <c r="D22" s="627">
        <v>480246</v>
      </c>
      <c r="E22" s="627">
        <v>446139</v>
      </c>
      <c r="F22" s="627">
        <v>433209</v>
      </c>
      <c r="G22" s="627">
        <v>397539</v>
      </c>
      <c r="H22" s="628">
        <v>427109</v>
      </c>
    </row>
    <row r="23" spans="1:8" ht="13.5" customHeight="1" thickTop="1">
      <c r="A23" s="174" t="s">
        <v>254</v>
      </c>
      <c r="B23" s="186" t="s">
        <v>243</v>
      </c>
      <c r="C23" s="229">
        <v>3</v>
      </c>
      <c r="D23" s="229">
        <v>3</v>
      </c>
      <c r="E23" s="229">
        <v>4</v>
      </c>
      <c r="F23" s="229">
        <v>4</v>
      </c>
      <c r="G23" s="229">
        <v>4</v>
      </c>
      <c r="H23" s="624">
        <v>10</v>
      </c>
    </row>
    <row r="24" spans="1:8" ht="13.5" customHeight="1">
      <c r="A24" s="174" t="s">
        <v>255</v>
      </c>
      <c r="B24" s="183" t="s">
        <v>245</v>
      </c>
      <c r="C24" s="625">
        <v>46334</v>
      </c>
      <c r="D24" s="625">
        <v>45551</v>
      </c>
      <c r="E24" s="625">
        <v>49376</v>
      </c>
      <c r="F24" s="625">
        <v>59745</v>
      </c>
      <c r="G24" s="625">
        <v>55639</v>
      </c>
      <c r="H24" s="626">
        <v>66206</v>
      </c>
    </row>
    <row r="25" spans="1:8" ht="13.5" customHeight="1" thickBot="1">
      <c r="A25" s="187"/>
      <c r="B25" s="188" t="s">
        <v>246</v>
      </c>
      <c r="C25" s="627">
        <v>8190</v>
      </c>
      <c r="D25" s="627">
        <v>7863</v>
      </c>
      <c r="E25" s="627">
        <v>8374</v>
      </c>
      <c r="F25" s="627">
        <v>10384</v>
      </c>
      <c r="G25" s="627">
        <v>9649</v>
      </c>
      <c r="H25" s="628">
        <v>11287</v>
      </c>
    </row>
    <row r="26" spans="1:8" ht="13.5" customHeight="1" thickTop="1">
      <c r="A26" s="140" t="s">
        <v>256</v>
      </c>
      <c r="B26" s="186" t="s">
        <v>243</v>
      </c>
      <c r="C26" s="229">
        <v>0</v>
      </c>
      <c r="D26" s="229">
        <v>0</v>
      </c>
      <c r="E26" s="229">
        <v>0</v>
      </c>
      <c r="F26" s="229">
        <v>0</v>
      </c>
      <c r="G26" s="229">
        <v>0</v>
      </c>
      <c r="H26" s="624">
        <v>0</v>
      </c>
    </row>
    <row r="27" spans="1:8" ht="13.5" customHeight="1">
      <c r="A27" s="140" t="s">
        <v>257</v>
      </c>
      <c r="B27" s="183" t="s">
        <v>245</v>
      </c>
      <c r="C27" s="625">
        <v>0</v>
      </c>
      <c r="D27" s="625">
        <v>0</v>
      </c>
      <c r="E27" s="625">
        <v>0</v>
      </c>
      <c r="F27" s="625">
        <v>0</v>
      </c>
      <c r="G27" s="625">
        <v>0</v>
      </c>
      <c r="H27" s="626">
        <v>0</v>
      </c>
    </row>
    <row r="28" spans="1:8" ht="13.5" customHeight="1" thickBot="1">
      <c r="A28" s="187"/>
      <c r="B28" s="188" t="s">
        <v>246</v>
      </c>
      <c r="C28" s="627">
        <v>0</v>
      </c>
      <c r="D28" s="627">
        <v>0</v>
      </c>
      <c r="E28" s="627">
        <v>0</v>
      </c>
      <c r="F28" s="627">
        <v>0</v>
      </c>
      <c r="G28" s="627">
        <v>0</v>
      </c>
      <c r="H28" s="628">
        <v>0</v>
      </c>
    </row>
    <row r="29" spans="1:8" ht="13.5" customHeight="1" thickTop="1">
      <c r="A29" s="140" t="s">
        <v>258</v>
      </c>
      <c r="B29" s="186" t="s">
        <v>243</v>
      </c>
      <c r="C29" s="229">
        <v>0</v>
      </c>
      <c r="D29" s="229">
        <v>0</v>
      </c>
      <c r="E29" s="229">
        <v>0</v>
      </c>
      <c r="F29" s="229">
        <v>0</v>
      </c>
      <c r="G29" s="229">
        <v>0</v>
      </c>
      <c r="H29" s="624">
        <v>0</v>
      </c>
    </row>
    <row r="30" spans="1:8" ht="13.5" customHeight="1">
      <c r="A30" s="140" t="s">
        <v>259</v>
      </c>
      <c r="B30" s="183" t="s">
        <v>245</v>
      </c>
      <c r="C30" s="625">
        <v>0</v>
      </c>
      <c r="D30" s="625">
        <v>0</v>
      </c>
      <c r="E30" s="625">
        <v>0</v>
      </c>
      <c r="F30" s="625">
        <v>0</v>
      </c>
      <c r="G30" s="625">
        <v>0</v>
      </c>
      <c r="H30" s="626">
        <v>0</v>
      </c>
    </row>
    <row r="31" spans="1:8" ht="13.5" customHeight="1" thickBot="1">
      <c r="A31" s="187"/>
      <c r="B31" s="188" t="s">
        <v>246</v>
      </c>
      <c r="C31" s="627">
        <v>0</v>
      </c>
      <c r="D31" s="627">
        <v>0</v>
      </c>
      <c r="E31" s="627">
        <v>0</v>
      </c>
      <c r="F31" s="627">
        <v>0</v>
      </c>
      <c r="G31" s="627">
        <v>0</v>
      </c>
      <c r="H31" s="628">
        <v>0</v>
      </c>
    </row>
    <row r="32" spans="1:8" ht="13.5" customHeight="1" thickTop="1">
      <c r="A32" s="140" t="s">
        <v>260</v>
      </c>
      <c r="B32" s="186" t="s">
        <v>243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624">
        <v>0</v>
      </c>
    </row>
    <row r="33" spans="1:8" ht="13.5" customHeight="1">
      <c r="A33" s="140"/>
      <c r="B33" s="183" t="s">
        <v>245</v>
      </c>
      <c r="C33" s="625">
        <v>0</v>
      </c>
      <c r="D33" s="625">
        <v>0</v>
      </c>
      <c r="E33" s="625">
        <v>0</v>
      </c>
      <c r="F33" s="625">
        <v>0</v>
      </c>
      <c r="G33" s="625">
        <v>0</v>
      </c>
      <c r="H33" s="626">
        <v>0</v>
      </c>
    </row>
    <row r="34" spans="1:8" ht="13.5" customHeight="1" thickBot="1">
      <c r="A34" s="187"/>
      <c r="B34" s="188" t="s">
        <v>246</v>
      </c>
      <c r="C34" s="627">
        <v>0</v>
      </c>
      <c r="D34" s="627">
        <v>0</v>
      </c>
      <c r="E34" s="627">
        <v>0</v>
      </c>
      <c r="F34" s="627">
        <v>0</v>
      </c>
      <c r="G34" s="627">
        <v>0</v>
      </c>
      <c r="H34" s="628">
        <v>0</v>
      </c>
    </row>
    <row r="35" spans="1:8" ht="13.5" customHeight="1" thickTop="1">
      <c r="A35" s="147" t="s">
        <v>261</v>
      </c>
      <c r="B35" s="184"/>
      <c r="C35" s="629">
        <f>C8+C11+C14+C17+C20+C23+C26+C29+C32</f>
        <v>29485</v>
      </c>
      <c r="D35" s="629">
        <f aca="true" t="shared" si="0" ref="D35:H36">D8+D11+D14+D17+D20+D23+D26+D29+D32</f>
        <v>29487</v>
      </c>
      <c r="E35" s="629">
        <f t="shared" si="0"/>
        <v>29497</v>
      </c>
      <c r="F35" s="629">
        <f t="shared" si="0"/>
        <v>29496</v>
      </c>
      <c r="G35" s="629">
        <f t="shared" si="0"/>
        <v>29532</v>
      </c>
      <c r="H35" s="630">
        <f t="shared" si="0"/>
        <v>29551</v>
      </c>
    </row>
    <row r="36" spans="1:8" ht="13.5" customHeight="1">
      <c r="A36" s="147" t="s">
        <v>262</v>
      </c>
      <c r="B36" s="189"/>
      <c r="C36" s="629">
        <f>C9+C12+C15+C18+C21+C24+C27+C30+C33</f>
        <v>62951818</v>
      </c>
      <c r="D36" s="629">
        <f t="shared" si="0"/>
        <v>54726011</v>
      </c>
      <c r="E36" s="629">
        <f t="shared" si="0"/>
        <v>45139837</v>
      </c>
      <c r="F36" s="629">
        <f t="shared" si="0"/>
        <v>40398196</v>
      </c>
      <c r="G36" s="629">
        <f t="shared" si="0"/>
        <v>41551781</v>
      </c>
      <c r="H36" s="630">
        <f t="shared" si="0"/>
        <v>60384035</v>
      </c>
    </row>
    <row r="37" spans="1:8" ht="13.5" customHeight="1">
      <c r="A37" s="190" t="s">
        <v>263</v>
      </c>
      <c r="B37" s="191"/>
      <c r="C37" s="631"/>
      <c r="D37" s="631"/>
      <c r="E37" s="631"/>
      <c r="F37" s="631"/>
      <c r="G37" s="631"/>
      <c r="H37" s="632"/>
    </row>
    <row r="38" spans="1:8" ht="13.5" customHeight="1">
      <c r="A38" s="147" t="s">
        <v>74</v>
      </c>
      <c r="B38" s="189"/>
      <c r="C38" s="633">
        <f aca="true" t="shared" si="1" ref="C38:H38">ROUND((C10+C13+C16+C19+C22+C25+C28+C31+C34),0)</f>
        <v>6288799</v>
      </c>
      <c r="D38" s="633">
        <f t="shared" si="1"/>
        <v>5347535</v>
      </c>
      <c r="E38" s="633">
        <f t="shared" si="1"/>
        <v>4470592</v>
      </c>
      <c r="F38" s="633">
        <f t="shared" si="1"/>
        <v>4179006</v>
      </c>
      <c r="G38" s="633">
        <f t="shared" si="1"/>
        <v>4219808</v>
      </c>
      <c r="H38" s="634">
        <f t="shared" si="1"/>
        <v>6087409</v>
      </c>
    </row>
    <row r="39" spans="1:8" ht="13.5" customHeight="1">
      <c r="A39" s="127" t="s">
        <v>264</v>
      </c>
      <c r="B39" s="189"/>
      <c r="C39" s="635">
        <v>105583</v>
      </c>
      <c r="D39" s="635">
        <v>124675</v>
      </c>
      <c r="E39" s="635">
        <v>104727</v>
      </c>
      <c r="F39" s="635">
        <v>98425</v>
      </c>
      <c r="G39" s="635">
        <v>93042</v>
      </c>
      <c r="H39" s="636">
        <v>91623</v>
      </c>
    </row>
    <row r="40" spans="1:8" ht="13.5" customHeight="1">
      <c r="A40" s="127" t="s">
        <v>265</v>
      </c>
      <c r="B40" s="189"/>
      <c r="C40" s="637">
        <v>22300</v>
      </c>
      <c r="D40" s="637">
        <v>20454</v>
      </c>
      <c r="E40" s="637">
        <v>15057</v>
      </c>
      <c r="F40" s="637">
        <v>11386</v>
      </c>
      <c r="G40" s="637">
        <v>10772</v>
      </c>
      <c r="H40" s="638">
        <v>12543</v>
      </c>
    </row>
    <row r="41" spans="1:8" ht="13.5" customHeight="1">
      <c r="A41" s="147" t="s">
        <v>266</v>
      </c>
      <c r="B41" s="189"/>
      <c r="C41" s="637">
        <v>66511180</v>
      </c>
      <c r="D41" s="637">
        <v>56350180</v>
      </c>
      <c r="E41" s="637">
        <v>46746208</v>
      </c>
      <c r="F41" s="637">
        <v>42045260</v>
      </c>
      <c r="G41" s="637">
        <v>45621150</v>
      </c>
      <c r="H41" s="638">
        <v>63773100</v>
      </c>
    </row>
    <row r="42" spans="1:8" ht="13.5" customHeight="1">
      <c r="A42" s="147" t="s">
        <v>267</v>
      </c>
      <c r="B42" s="189"/>
      <c r="C42" s="637"/>
      <c r="D42" s="637"/>
      <c r="E42" s="637"/>
      <c r="F42" s="637"/>
      <c r="G42" s="637"/>
      <c r="H42" s="638"/>
    </row>
    <row r="43" spans="1:8" ht="13.5" customHeight="1">
      <c r="A43" s="147" t="s">
        <v>268</v>
      </c>
      <c r="B43" s="189"/>
      <c r="C43" s="635">
        <v>4413309</v>
      </c>
      <c r="D43" s="635">
        <v>3827156</v>
      </c>
      <c r="E43" s="635">
        <v>3054136</v>
      </c>
      <c r="F43" s="635">
        <v>2914682</v>
      </c>
      <c r="G43" s="635">
        <v>3315878</v>
      </c>
      <c r="H43" s="636">
        <v>4561812</v>
      </c>
    </row>
    <row r="44" spans="1:8" ht="13.5" customHeight="1">
      <c r="A44" s="147" t="s">
        <v>269</v>
      </c>
      <c r="B44" s="189"/>
      <c r="C44" s="635"/>
      <c r="D44" s="635"/>
      <c r="E44" s="635"/>
      <c r="F44" s="635"/>
      <c r="G44" s="635"/>
      <c r="H44" s="636"/>
    </row>
    <row r="45" spans="1:8" ht="13.5" customHeight="1">
      <c r="A45" s="174" t="s">
        <v>270</v>
      </c>
      <c r="B45" s="192"/>
      <c r="C45" s="637"/>
      <c r="D45" s="637"/>
      <c r="E45" s="637"/>
      <c r="F45" s="637"/>
      <c r="G45" s="637"/>
      <c r="H45" s="638"/>
    </row>
    <row r="46" spans="1:8" ht="13.5" customHeight="1" thickBot="1">
      <c r="A46" s="210" t="s">
        <v>271</v>
      </c>
      <c r="B46" s="211" t="s">
        <v>361</v>
      </c>
      <c r="C46" s="639">
        <v>128825</v>
      </c>
      <c r="D46" s="639">
        <v>122762</v>
      </c>
      <c r="E46" s="639">
        <v>92976</v>
      </c>
      <c r="F46" s="639">
        <v>92784</v>
      </c>
      <c r="G46" s="639">
        <v>111198</v>
      </c>
      <c r="H46" s="640">
        <v>146366</v>
      </c>
    </row>
    <row r="47" spans="1:8" ht="12">
      <c r="A47" s="37"/>
      <c r="B47" s="37"/>
      <c r="C47" s="37"/>
      <c r="D47" s="37"/>
      <c r="E47" s="37"/>
      <c r="F47" s="37"/>
      <c r="G47" s="37"/>
      <c r="H47" s="37" t="s">
        <v>93</v>
      </c>
    </row>
    <row r="84" spans="1:8" ht="12">
      <c r="A84" s="41"/>
      <c r="B84" s="41"/>
      <c r="C84" s="41"/>
      <c r="D84" s="41"/>
      <c r="E84" s="41"/>
      <c r="F84" s="41"/>
      <c r="G84" s="41"/>
      <c r="H84" s="41"/>
    </row>
    <row r="85" spans="1:8" ht="12">
      <c r="A85" s="41"/>
      <c r="B85" s="41"/>
      <c r="C85" s="41"/>
      <c r="D85" s="41"/>
      <c r="E85" s="41"/>
      <c r="F85" s="41"/>
      <c r="G85" s="41"/>
      <c r="H85" s="41"/>
    </row>
    <row r="86" spans="1:8" ht="12">
      <c r="A86" s="41"/>
      <c r="B86" s="41"/>
      <c r="C86" s="41"/>
      <c r="D86" s="41"/>
      <c r="E86" s="41"/>
      <c r="F86" s="41"/>
      <c r="G86" s="41"/>
      <c r="H86" s="41"/>
    </row>
    <row r="87" spans="1:8" ht="12">
      <c r="A87" s="41"/>
      <c r="B87" s="41"/>
      <c r="C87" s="41"/>
      <c r="D87" s="41"/>
      <c r="E87" s="41"/>
      <c r="F87" s="41"/>
      <c r="G87" s="41"/>
      <c r="H87" s="41"/>
    </row>
    <row r="88" spans="1:8" ht="12">
      <c r="A88" s="41"/>
      <c r="B88" s="41"/>
      <c r="C88" s="41"/>
      <c r="D88" s="41"/>
      <c r="E88" s="41"/>
      <c r="F88" s="41"/>
      <c r="G88" s="41"/>
      <c r="H88" s="41"/>
    </row>
    <row r="89" spans="1:8" ht="12">
      <c r="A89" s="41"/>
      <c r="B89" s="41"/>
      <c r="C89" s="41"/>
      <c r="D89" s="41"/>
      <c r="E89" s="41"/>
      <c r="F89" s="41"/>
      <c r="G89" s="41"/>
      <c r="H89" s="41"/>
    </row>
    <row r="90" spans="1:8" ht="12">
      <c r="A90" s="41"/>
      <c r="B90" s="41"/>
      <c r="C90" s="41"/>
      <c r="D90" s="41"/>
      <c r="E90" s="41"/>
      <c r="F90" s="41"/>
      <c r="G90" s="41"/>
      <c r="H90" s="41"/>
    </row>
    <row r="91" spans="1:8" ht="12">
      <c r="A91" s="41"/>
      <c r="B91" s="41"/>
      <c r="C91" s="41"/>
      <c r="D91" s="41"/>
      <c r="E91" s="41"/>
      <c r="F91" s="41"/>
      <c r="G91" s="41"/>
      <c r="H91" s="41"/>
    </row>
    <row r="92" spans="1:8" ht="12">
      <c r="A92" s="41"/>
      <c r="B92" s="41"/>
      <c r="C92" s="41"/>
      <c r="D92" s="41"/>
      <c r="E92" s="41"/>
      <c r="F92" s="41"/>
      <c r="G92" s="41"/>
      <c r="H92" s="41"/>
    </row>
    <row r="93" spans="1:8" ht="12">
      <c r="A93" s="41"/>
      <c r="B93" s="41"/>
      <c r="C93" s="41"/>
      <c r="D93" s="41"/>
      <c r="E93" s="41"/>
      <c r="F93" s="41"/>
      <c r="G93" s="41"/>
      <c r="H93" s="41"/>
    </row>
    <row r="94" spans="1:8" ht="12">
      <c r="A94" s="41"/>
      <c r="B94" s="41"/>
      <c r="C94" s="41"/>
      <c r="D94" s="41"/>
      <c r="E94" s="41"/>
      <c r="F94" s="41"/>
      <c r="G94" s="41"/>
      <c r="H94" s="41"/>
    </row>
    <row r="95" spans="1:8" ht="12">
      <c r="A95" s="41"/>
      <c r="B95" s="41"/>
      <c r="C95" s="41"/>
      <c r="D95" s="41"/>
      <c r="E95" s="41"/>
      <c r="F95" s="41"/>
      <c r="G95" s="41"/>
      <c r="H95" s="41"/>
    </row>
    <row r="96" spans="1:8" ht="12">
      <c r="A96" s="41"/>
      <c r="B96" s="41"/>
      <c r="C96" s="41"/>
      <c r="D96" s="41"/>
      <c r="E96" s="41"/>
      <c r="F96" s="41"/>
      <c r="G96" s="41"/>
      <c r="H96" s="41"/>
    </row>
    <row r="97" spans="1:8" ht="12">
      <c r="A97" s="41"/>
      <c r="B97" s="41"/>
      <c r="C97" s="41"/>
      <c r="D97" s="41"/>
      <c r="E97" s="41"/>
      <c r="F97" s="41"/>
      <c r="G97" s="41"/>
      <c r="H97" s="41"/>
    </row>
    <row r="98" spans="1:8" ht="12">
      <c r="A98" s="41"/>
      <c r="B98" s="41"/>
      <c r="C98" s="41"/>
      <c r="D98" s="41"/>
      <c r="E98" s="41"/>
      <c r="F98" s="41"/>
      <c r="G98" s="41"/>
      <c r="H98" s="41"/>
    </row>
    <row r="99" spans="1:8" ht="12">
      <c r="A99" s="41"/>
      <c r="B99" s="41"/>
      <c r="C99" s="41"/>
      <c r="D99" s="41"/>
      <c r="E99" s="41"/>
      <c r="F99" s="41"/>
      <c r="G99" s="41"/>
      <c r="H99" s="41"/>
    </row>
    <row r="100" spans="1:8" ht="12">
      <c r="A100" s="41"/>
      <c r="B100" s="41"/>
      <c r="C100" s="41"/>
      <c r="D100" s="41"/>
      <c r="E100" s="41"/>
      <c r="F100" s="41"/>
      <c r="G100" s="41"/>
      <c r="H100" s="41"/>
    </row>
    <row r="101" spans="1:8" ht="12">
      <c r="A101" s="41"/>
      <c r="B101" s="41"/>
      <c r="C101" s="41"/>
      <c r="D101" s="41"/>
      <c r="E101" s="41"/>
      <c r="F101" s="41"/>
      <c r="G101" s="41"/>
      <c r="H101" s="41"/>
    </row>
    <row r="102" spans="1:8" ht="12">
      <c r="A102" s="41"/>
      <c r="B102" s="41"/>
      <c r="C102" s="41"/>
      <c r="D102" s="41"/>
      <c r="E102" s="41"/>
      <c r="F102" s="41"/>
      <c r="G102" s="41"/>
      <c r="H102" s="41"/>
    </row>
    <row r="103" spans="1:8" ht="12">
      <c r="A103" s="41"/>
      <c r="B103" s="41"/>
      <c r="C103" s="41"/>
      <c r="D103" s="41"/>
      <c r="E103" s="41"/>
      <c r="F103" s="41"/>
      <c r="G103" s="41"/>
      <c r="H103" s="41"/>
    </row>
    <row r="104" spans="1:8" ht="12">
      <c r="A104" s="41"/>
      <c r="B104" s="41"/>
      <c r="C104" s="41"/>
      <c r="D104" s="41"/>
      <c r="E104" s="41"/>
      <c r="F104" s="41"/>
      <c r="G104" s="41"/>
      <c r="H104" s="41"/>
    </row>
    <row r="105" spans="1:8" ht="12">
      <c r="A105" s="41"/>
      <c r="B105" s="41"/>
      <c r="C105" s="41"/>
      <c r="D105" s="41"/>
      <c r="E105" s="41"/>
      <c r="F105" s="41"/>
      <c r="G105" s="41"/>
      <c r="H105" s="41"/>
    </row>
    <row r="106" spans="1:8" ht="12">
      <c r="A106" s="41"/>
      <c r="B106" s="41"/>
      <c r="C106" s="41"/>
      <c r="D106" s="41"/>
      <c r="E106" s="41"/>
      <c r="F106" s="41"/>
      <c r="G106" s="41"/>
      <c r="H106" s="41"/>
    </row>
    <row r="107" spans="1:8" ht="12">
      <c r="A107" s="41"/>
      <c r="B107" s="41"/>
      <c r="C107" s="41"/>
      <c r="D107" s="41"/>
      <c r="E107" s="41"/>
      <c r="F107" s="41"/>
      <c r="G107" s="41"/>
      <c r="H107" s="41"/>
    </row>
    <row r="108" spans="1:8" ht="12">
      <c r="A108" s="41"/>
      <c r="B108" s="41"/>
      <c r="C108" s="41"/>
      <c r="D108" s="41"/>
      <c r="E108" s="41"/>
      <c r="F108" s="41"/>
      <c r="G108" s="41"/>
      <c r="H108" s="41"/>
    </row>
    <row r="109" spans="1:8" ht="12">
      <c r="A109" s="41"/>
      <c r="B109" s="41"/>
      <c r="C109" s="41"/>
      <c r="D109" s="41"/>
      <c r="E109" s="41"/>
      <c r="F109" s="41"/>
      <c r="G109" s="41"/>
      <c r="H109" s="41"/>
    </row>
    <row r="110" spans="1:8" ht="12">
      <c r="A110" s="41"/>
      <c r="B110" s="41"/>
      <c r="C110" s="41"/>
      <c r="D110" s="41"/>
      <c r="E110" s="41"/>
      <c r="F110" s="41"/>
      <c r="G110" s="41"/>
      <c r="H110" s="41"/>
    </row>
    <row r="111" spans="1:8" ht="12">
      <c r="A111" s="41"/>
      <c r="B111" s="41"/>
      <c r="C111" s="41"/>
      <c r="D111" s="41"/>
      <c r="E111" s="41"/>
      <c r="F111" s="41"/>
      <c r="G111" s="41"/>
      <c r="H111" s="41"/>
    </row>
    <row r="112" spans="1:8" ht="12">
      <c r="A112" s="41"/>
      <c r="B112" s="41"/>
      <c r="C112" s="41"/>
      <c r="D112" s="41"/>
      <c r="E112" s="41"/>
      <c r="F112" s="41"/>
      <c r="G112" s="41"/>
      <c r="H112" s="41"/>
    </row>
    <row r="113" spans="1:8" ht="12">
      <c r="A113" s="41"/>
      <c r="B113" s="41"/>
      <c r="C113" s="41"/>
      <c r="D113" s="41"/>
      <c r="E113" s="41"/>
      <c r="F113" s="41"/>
      <c r="G113" s="41"/>
      <c r="H113" s="41"/>
    </row>
    <row r="114" spans="1:8" ht="12">
      <c r="A114" s="41"/>
      <c r="B114" s="41"/>
      <c r="C114" s="41"/>
      <c r="D114" s="41"/>
      <c r="E114" s="41"/>
      <c r="F114" s="41"/>
      <c r="G114" s="41"/>
      <c r="H114" s="41"/>
    </row>
    <row r="115" spans="1:8" ht="12">
      <c r="A115" s="41"/>
      <c r="B115" s="41"/>
      <c r="C115" s="41"/>
      <c r="D115" s="41"/>
      <c r="E115" s="41"/>
      <c r="F115" s="41"/>
      <c r="G115" s="41"/>
      <c r="H115" s="41"/>
    </row>
    <row r="116" spans="1:8" ht="12">
      <c r="A116" s="41"/>
      <c r="B116" s="41"/>
      <c r="C116" s="41"/>
      <c r="D116" s="41"/>
      <c r="E116" s="41"/>
      <c r="F116" s="41"/>
      <c r="G116" s="41"/>
      <c r="H116" s="41"/>
    </row>
    <row r="117" spans="1:8" ht="12">
      <c r="A117" s="41"/>
      <c r="B117" s="41"/>
      <c r="C117" s="41"/>
      <c r="D117" s="41"/>
      <c r="E117" s="41"/>
      <c r="F117" s="41"/>
      <c r="G117" s="41"/>
      <c r="H117" s="41"/>
    </row>
    <row r="118" spans="1:8" ht="12">
      <c r="A118" s="41"/>
      <c r="B118" s="41"/>
      <c r="C118" s="41"/>
      <c r="D118" s="41"/>
      <c r="E118" s="41"/>
      <c r="F118" s="41"/>
      <c r="G118" s="41"/>
      <c r="H118" s="41"/>
    </row>
    <row r="119" spans="1:8" ht="12">
      <c r="A119" s="41"/>
      <c r="B119" s="41"/>
      <c r="C119" s="41"/>
      <c r="D119" s="41"/>
      <c r="E119" s="41"/>
      <c r="F119" s="41"/>
      <c r="G119" s="41"/>
      <c r="H119" s="41"/>
    </row>
    <row r="120" spans="1:8" ht="12">
      <c r="A120" s="41"/>
      <c r="B120" s="41"/>
      <c r="C120" s="41"/>
      <c r="D120" s="41"/>
      <c r="E120" s="41"/>
      <c r="F120" s="41"/>
      <c r="G120" s="41"/>
      <c r="H120" s="41"/>
    </row>
    <row r="121" spans="1:8" ht="12">
      <c r="A121" s="41"/>
      <c r="B121" s="41"/>
      <c r="C121" s="41"/>
      <c r="D121" s="41"/>
      <c r="E121" s="41"/>
      <c r="F121" s="41"/>
      <c r="G121" s="41"/>
      <c r="H121" s="41"/>
    </row>
    <row r="122" spans="1:8" ht="12">
      <c r="A122" s="41"/>
      <c r="B122" s="41"/>
      <c r="C122" s="41"/>
      <c r="D122" s="41"/>
      <c r="E122" s="41"/>
      <c r="F122" s="41"/>
      <c r="G122" s="41"/>
      <c r="H122" s="41"/>
    </row>
    <row r="123" spans="1:8" ht="12">
      <c r="A123" s="41"/>
      <c r="B123" s="41"/>
      <c r="C123" s="41"/>
      <c r="D123" s="41"/>
      <c r="E123" s="41"/>
      <c r="F123" s="41"/>
      <c r="G123" s="41"/>
      <c r="H123" s="41"/>
    </row>
    <row r="124" spans="1:8" ht="12">
      <c r="A124" s="41"/>
      <c r="B124" s="41"/>
      <c r="C124" s="41"/>
      <c r="D124" s="41"/>
      <c r="E124" s="41"/>
      <c r="F124" s="41"/>
      <c r="G124" s="41"/>
      <c r="H124" s="41"/>
    </row>
    <row r="125" spans="1:8" ht="12">
      <c r="A125" s="41"/>
      <c r="B125" s="41"/>
      <c r="C125" s="41"/>
      <c r="D125" s="41"/>
      <c r="E125" s="41"/>
      <c r="F125" s="41"/>
      <c r="G125" s="41"/>
      <c r="H125" s="41"/>
    </row>
    <row r="126" spans="1:8" ht="12">
      <c r="A126" s="41"/>
      <c r="B126" s="41"/>
      <c r="C126" s="41"/>
      <c r="D126" s="41"/>
      <c r="E126" s="41"/>
      <c r="F126" s="41"/>
      <c r="G126" s="41"/>
      <c r="H126" s="41"/>
    </row>
    <row r="127" spans="1:8" ht="12">
      <c r="A127" s="41"/>
      <c r="B127" s="41"/>
      <c r="C127" s="41"/>
      <c r="D127" s="41"/>
      <c r="E127" s="41"/>
      <c r="F127" s="41"/>
      <c r="G127" s="41"/>
      <c r="H127" s="41"/>
    </row>
    <row r="128" spans="1:8" ht="12">
      <c r="A128" s="41"/>
      <c r="B128" s="41"/>
      <c r="C128" s="41"/>
      <c r="D128" s="41"/>
      <c r="E128" s="41"/>
      <c r="F128" s="41"/>
      <c r="G128" s="41"/>
      <c r="H128" s="41"/>
    </row>
    <row r="129" spans="1:8" ht="12">
      <c r="A129" s="41"/>
      <c r="B129" s="41"/>
      <c r="C129" s="41"/>
      <c r="D129" s="41"/>
      <c r="E129" s="41"/>
      <c r="F129" s="41"/>
      <c r="G129" s="41"/>
      <c r="H129" s="41"/>
    </row>
    <row r="130" spans="1:8" ht="12">
      <c r="A130" s="41"/>
      <c r="B130" s="41"/>
      <c r="C130" s="41"/>
      <c r="D130" s="41"/>
      <c r="E130" s="41"/>
      <c r="F130" s="41"/>
      <c r="G130" s="41"/>
      <c r="H130" s="41"/>
    </row>
    <row r="131" spans="1:8" ht="12">
      <c r="A131" s="41"/>
      <c r="B131" s="41"/>
      <c r="C131" s="41"/>
      <c r="D131" s="41"/>
      <c r="E131" s="41"/>
      <c r="F131" s="41"/>
      <c r="G131" s="41"/>
      <c r="H131" s="41"/>
    </row>
    <row r="132" spans="1:8" ht="12">
      <c r="A132" s="41"/>
      <c r="B132" s="41"/>
      <c r="C132" s="41"/>
      <c r="D132" s="41"/>
      <c r="E132" s="41"/>
      <c r="F132" s="41"/>
      <c r="G132" s="41"/>
      <c r="H132" s="41"/>
    </row>
    <row r="133" spans="1:8" ht="12">
      <c r="A133" s="41"/>
      <c r="B133" s="41"/>
      <c r="C133" s="41"/>
      <c r="D133" s="41"/>
      <c r="E133" s="41"/>
      <c r="F133" s="41"/>
      <c r="G133" s="41"/>
      <c r="H133" s="41"/>
    </row>
    <row r="134" spans="1:8" ht="12">
      <c r="A134" s="41"/>
      <c r="B134" s="41"/>
      <c r="C134" s="41"/>
      <c r="D134" s="41"/>
      <c r="E134" s="41"/>
      <c r="F134" s="41"/>
      <c r="G134" s="41"/>
      <c r="H134" s="41"/>
    </row>
    <row r="135" spans="1:8" ht="12">
      <c r="A135" s="41"/>
      <c r="B135" s="41"/>
      <c r="C135" s="41"/>
      <c r="D135" s="41"/>
      <c r="E135" s="41"/>
      <c r="F135" s="41"/>
      <c r="G135" s="41"/>
      <c r="H135" s="41"/>
    </row>
    <row r="136" spans="1:8" ht="12">
      <c r="A136" s="41"/>
      <c r="B136" s="41"/>
      <c r="C136" s="41"/>
      <c r="D136" s="41"/>
      <c r="E136" s="41"/>
      <c r="F136" s="41"/>
      <c r="G136" s="41"/>
      <c r="H136" s="41"/>
    </row>
    <row r="137" spans="1:8" ht="12">
      <c r="A137" s="41"/>
      <c r="B137" s="41"/>
      <c r="C137" s="41"/>
      <c r="D137" s="41"/>
      <c r="E137" s="41"/>
      <c r="F137" s="41"/>
      <c r="G137" s="41"/>
      <c r="H137" s="41"/>
    </row>
    <row r="138" spans="1:8" ht="12">
      <c r="A138" s="41"/>
      <c r="B138" s="41"/>
      <c r="C138" s="41"/>
      <c r="D138" s="41"/>
      <c r="E138" s="41"/>
      <c r="F138" s="41"/>
      <c r="G138" s="41"/>
      <c r="H138" s="41"/>
    </row>
    <row r="139" spans="1:8" ht="12">
      <c r="A139" s="41"/>
      <c r="B139" s="41"/>
      <c r="C139" s="41"/>
      <c r="D139" s="41"/>
      <c r="E139" s="41"/>
      <c r="F139" s="41"/>
      <c r="G139" s="41"/>
      <c r="H139" s="41"/>
    </row>
    <row r="140" spans="1:8" ht="12">
      <c r="A140" s="41"/>
      <c r="B140" s="41"/>
      <c r="C140" s="41"/>
      <c r="D140" s="41"/>
      <c r="E140" s="41"/>
      <c r="F140" s="41"/>
      <c r="G140" s="41"/>
      <c r="H140" s="41"/>
    </row>
    <row r="141" spans="1:8" ht="12">
      <c r="A141" s="41"/>
      <c r="B141" s="41"/>
      <c r="C141" s="41"/>
      <c r="D141" s="41"/>
      <c r="E141" s="41"/>
      <c r="F141" s="41"/>
      <c r="G141" s="41"/>
      <c r="H141" s="41"/>
    </row>
    <row r="142" spans="1:8" ht="12">
      <c r="A142" s="41"/>
      <c r="B142" s="41"/>
      <c r="C142" s="41"/>
      <c r="D142" s="41"/>
      <c r="E142" s="41"/>
      <c r="F142" s="41"/>
      <c r="G142" s="41"/>
      <c r="H142" s="41"/>
    </row>
    <row r="143" spans="1:8" ht="12">
      <c r="A143" s="41"/>
      <c r="B143" s="41"/>
      <c r="C143" s="41"/>
      <c r="D143" s="41"/>
      <c r="E143" s="41"/>
      <c r="F143" s="41"/>
      <c r="G143" s="41"/>
      <c r="H143" s="41"/>
    </row>
    <row r="144" spans="1:8" ht="12">
      <c r="A144" s="41"/>
      <c r="B144" s="41"/>
      <c r="C144" s="41"/>
      <c r="D144" s="41"/>
      <c r="E144" s="41"/>
      <c r="F144" s="41"/>
      <c r="G144" s="41"/>
      <c r="H144" s="41"/>
    </row>
    <row r="145" spans="1:8" ht="12">
      <c r="A145" s="41"/>
      <c r="B145" s="41"/>
      <c r="C145" s="41"/>
      <c r="D145" s="41"/>
      <c r="E145" s="41"/>
      <c r="F145" s="41"/>
      <c r="G145" s="41"/>
      <c r="H145" s="41"/>
    </row>
    <row r="146" spans="1:8" ht="12">
      <c r="A146" s="41"/>
      <c r="B146" s="41"/>
      <c r="C146" s="41"/>
      <c r="D146" s="41"/>
      <c r="E146" s="41"/>
      <c r="F146" s="41"/>
      <c r="G146" s="41"/>
      <c r="H146" s="41"/>
    </row>
    <row r="147" spans="1:8" ht="12">
      <c r="A147" s="41"/>
      <c r="B147" s="41"/>
      <c r="C147" s="41"/>
      <c r="D147" s="41"/>
      <c r="E147" s="41"/>
      <c r="F147" s="41"/>
      <c r="G147" s="41"/>
      <c r="H147" s="41"/>
    </row>
    <row r="148" spans="1:8" ht="12">
      <c r="A148" s="41"/>
      <c r="B148" s="41"/>
      <c r="C148" s="41"/>
      <c r="D148" s="41"/>
      <c r="E148" s="41"/>
      <c r="F148" s="41"/>
      <c r="G148" s="41"/>
      <c r="H148" s="41"/>
    </row>
    <row r="149" spans="1:8" ht="12">
      <c r="A149" s="41"/>
      <c r="B149" s="41"/>
      <c r="C149" s="41"/>
      <c r="D149" s="41"/>
      <c r="E149" s="41"/>
      <c r="F149" s="41"/>
      <c r="G149" s="41"/>
      <c r="H149" s="41"/>
    </row>
    <row r="150" spans="1:8" ht="12">
      <c r="A150" s="41"/>
      <c r="B150" s="41"/>
      <c r="C150" s="41"/>
      <c r="D150" s="41"/>
      <c r="E150" s="41"/>
      <c r="F150" s="41"/>
      <c r="G150" s="41"/>
      <c r="H150" s="41"/>
    </row>
    <row r="151" spans="1:8" ht="12">
      <c r="A151" s="41"/>
      <c r="B151" s="41"/>
      <c r="C151" s="41"/>
      <c r="D151" s="41"/>
      <c r="E151" s="41"/>
      <c r="F151" s="41"/>
      <c r="G151" s="41"/>
      <c r="H151" s="41"/>
    </row>
    <row r="152" spans="1:8" ht="12">
      <c r="A152" s="41"/>
      <c r="B152" s="41"/>
      <c r="C152" s="41"/>
      <c r="D152" s="41"/>
      <c r="E152" s="41"/>
      <c r="F152" s="41"/>
      <c r="G152" s="41"/>
      <c r="H152" s="41"/>
    </row>
    <row r="153" spans="1:8" ht="12">
      <c r="A153" s="41"/>
      <c r="B153" s="41"/>
      <c r="C153" s="41"/>
      <c r="D153" s="41"/>
      <c r="E153" s="41"/>
      <c r="F153" s="41"/>
      <c r="G153" s="41"/>
      <c r="H153" s="41"/>
    </row>
    <row r="154" spans="1:8" ht="12">
      <c r="A154" s="41"/>
      <c r="B154" s="41"/>
      <c r="C154" s="41"/>
      <c r="D154" s="41"/>
      <c r="E154" s="41"/>
      <c r="F154" s="41"/>
      <c r="G154" s="41"/>
      <c r="H154" s="41"/>
    </row>
    <row r="155" spans="1:8" ht="12">
      <c r="A155" s="41"/>
      <c r="B155" s="41"/>
      <c r="C155" s="41"/>
      <c r="D155" s="41"/>
      <c r="E155" s="41"/>
      <c r="F155" s="41"/>
      <c r="G155" s="41"/>
      <c r="H155" s="41"/>
    </row>
    <row r="156" spans="1:8" ht="12">
      <c r="A156" s="41"/>
      <c r="B156" s="41"/>
      <c r="C156" s="41"/>
      <c r="D156" s="41"/>
      <c r="E156" s="41"/>
      <c r="F156" s="41"/>
      <c r="G156" s="41"/>
      <c r="H156" s="41"/>
    </row>
    <row r="157" spans="1:8" ht="12">
      <c r="A157" s="41"/>
      <c r="B157" s="41"/>
      <c r="C157" s="41"/>
      <c r="D157" s="41"/>
      <c r="E157" s="41"/>
      <c r="F157" s="41"/>
      <c r="G157" s="41"/>
      <c r="H157" s="41"/>
    </row>
    <row r="158" spans="1:8" ht="12">
      <c r="A158" s="41"/>
      <c r="B158" s="41"/>
      <c r="C158" s="41"/>
      <c r="D158" s="41"/>
      <c r="E158" s="41"/>
      <c r="F158" s="41"/>
      <c r="G158" s="41"/>
      <c r="H158" s="41"/>
    </row>
    <row r="159" spans="1:8" ht="12">
      <c r="A159" s="41"/>
      <c r="B159" s="41"/>
      <c r="C159" s="41"/>
      <c r="D159" s="41"/>
      <c r="E159" s="41"/>
      <c r="F159" s="41"/>
      <c r="G159" s="41"/>
      <c r="H159" s="41"/>
    </row>
    <row r="160" spans="1:8" ht="12">
      <c r="A160" s="41"/>
      <c r="B160" s="41"/>
      <c r="C160" s="41"/>
      <c r="D160" s="41"/>
      <c r="E160" s="41"/>
      <c r="F160" s="41"/>
      <c r="G160" s="41"/>
      <c r="H160" s="41"/>
    </row>
    <row r="161" spans="1:8" ht="12">
      <c r="A161" s="41"/>
      <c r="B161" s="41"/>
      <c r="C161" s="41"/>
      <c r="D161" s="41"/>
      <c r="E161" s="41"/>
      <c r="F161" s="41"/>
      <c r="G161" s="41"/>
      <c r="H161" s="41"/>
    </row>
    <row r="162" spans="1:8" ht="12">
      <c r="A162" s="41"/>
      <c r="B162" s="41"/>
      <c r="C162" s="41"/>
      <c r="D162" s="41"/>
      <c r="E162" s="41"/>
      <c r="F162" s="41"/>
      <c r="G162" s="41"/>
      <c r="H162" s="41"/>
    </row>
    <row r="163" spans="1:8" ht="12">
      <c r="A163" s="41"/>
      <c r="B163" s="41"/>
      <c r="C163" s="41"/>
      <c r="D163" s="41"/>
      <c r="E163" s="41"/>
      <c r="F163" s="41"/>
      <c r="G163" s="41"/>
      <c r="H163" s="41"/>
    </row>
    <row r="164" spans="1:8" ht="12">
      <c r="A164" s="41"/>
      <c r="B164" s="41"/>
      <c r="C164" s="41"/>
      <c r="D164" s="41"/>
      <c r="E164" s="41"/>
      <c r="F164" s="41"/>
      <c r="G164" s="41"/>
      <c r="H164" s="41"/>
    </row>
    <row r="165" spans="1:8" ht="12">
      <c r="A165" s="41"/>
      <c r="B165" s="41"/>
      <c r="C165" s="41"/>
      <c r="D165" s="41"/>
      <c r="E165" s="41"/>
      <c r="F165" s="41"/>
      <c r="G165" s="41"/>
      <c r="H165" s="41"/>
    </row>
    <row r="166" spans="1:8" ht="12">
      <c r="A166" s="41"/>
      <c r="B166" s="41"/>
      <c r="C166" s="41"/>
      <c r="D166" s="41"/>
      <c r="E166" s="41"/>
      <c r="F166" s="41"/>
      <c r="G166" s="41"/>
      <c r="H166" s="41"/>
    </row>
    <row r="167" spans="1:8" ht="12">
      <c r="A167" s="41"/>
      <c r="B167" s="41"/>
      <c r="C167" s="41"/>
      <c r="D167" s="41"/>
      <c r="E167" s="41"/>
      <c r="F167" s="41"/>
      <c r="G167" s="41"/>
      <c r="H167" s="41"/>
    </row>
    <row r="168" spans="1:8" ht="12">
      <c r="A168" s="41"/>
      <c r="B168" s="41"/>
      <c r="C168" s="41"/>
      <c r="D168" s="41"/>
      <c r="E168" s="41"/>
      <c r="F168" s="41"/>
      <c r="G168" s="41"/>
      <c r="H168" s="41"/>
    </row>
    <row r="169" spans="1:8" ht="12">
      <c r="A169" s="41"/>
      <c r="B169" s="41"/>
      <c r="C169" s="41"/>
      <c r="D169" s="41"/>
      <c r="E169" s="41"/>
      <c r="F169" s="41"/>
      <c r="G169" s="41"/>
      <c r="H169" s="41"/>
    </row>
    <row r="170" spans="1:8" ht="12">
      <c r="A170" s="41"/>
      <c r="B170" s="41"/>
      <c r="C170" s="41"/>
      <c r="D170" s="41"/>
      <c r="E170" s="41"/>
      <c r="F170" s="41"/>
      <c r="G170" s="41"/>
      <c r="H170" s="41"/>
    </row>
    <row r="171" spans="1:8" ht="12">
      <c r="A171" s="41"/>
      <c r="B171" s="41"/>
      <c r="C171" s="41"/>
      <c r="D171" s="41"/>
      <c r="E171" s="41"/>
      <c r="F171" s="41"/>
      <c r="G171" s="41"/>
      <c r="H171" s="41"/>
    </row>
    <row r="172" spans="1:8" ht="12">
      <c r="A172" s="41"/>
      <c r="B172" s="41"/>
      <c r="C172" s="41"/>
      <c r="D172" s="41"/>
      <c r="E172" s="41"/>
      <c r="F172" s="41"/>
      <c r="G172" s="41"/>
      <c r="H172" s="41"/>
    </row>
    <row r="173" spans="1:8" ht="12">
      <c r="A173" s="41"/>
      <c r="B173" s="41"/>
      <c r="C173" s="41"/>
      <c r="D173" s="41"/>
      <c r="E173" s="41"/>
      <c r="F173" s="41"/>
      <c r="G173" s="41"/>
      <c r="H173" s="41"/>
    </row>
    <row r="174" spans="1:8" ht="12">
      <c r="A174" s="41"/>
      <c r="B174" s="41"/>
      <c r="C174" s="41"/>
      <c r="D174" s="41"/>
      <c r="E174" s="41"/>
      <c r="F174" s="41"/>
      <c r="G174" s="41"/>
      <c r="H174" s="41"/>
    </row>
    <row r="175" spans="1:8" ht="12">
      <c r="A175" s="41"/>
      <c r="B175" s="41"/>
      <c r="C175" s="41"/>
      <c r="D175" s="41"/>
      <c r="E175" s="41"/>
      <c r="F175" s="41"/>
      <c r="G175" s="41"/>
      <c r="H175" s="41"/>
    </row>
    <row r="176" spans="1:8" ht="12">
      <c r="A176" s="41"/>
      <c r="B176" s="41"/>
      <c r="C176" s="41"/>
      <c r="D176" s="41"/>
      <c r="E176" s="41"/>
      <c r="F176" s="41"/>
      <c r="G176" s="41"/>
      <c r="H176" s="41"/>
    </row>
    <row r="177" spans="1:8" ht="12">
      <c r="A177" s="41"/>
      <c r="B177" s="41"/>
      <c r="C177" s="41"/>
      <c r="D177" s="41"/>
      <c r="E177" s="41"/>
      <c r="F177" s="41"/>
      <c r="G177" s="41"/>
      <c r="H177" s="41"/>
    </row>
    <row r="178" spans="1:8" ht="12">
      <c r="A178" s="41"/>
      <c r="B178" s="41"/>
      <c r="C178" s="41"/>
      <c r="D178" s="41"/>
      <c r="E178" s="41"/>
      <c r="F178" s="41"/>
      <c r="G178" s="41"/>
      <c r="H178" s="41"/>
    </row>
    <row r="179" spans="1:8" ht="12">
      <c r="A179" s="41"/>
      <c r="B179" s="41"/>
      <c r="C179" s="41"/>
      <c r="D179" s="41"/>
      <c r="E179" s="41"/>
      <c r="F179" s="41"/>
      <c r="G179" s="41"/>
      <c r="H179" s="41"/>
    </row>
    <row r="180" spans="1:8" ht="12">
      <c r="A180" s="41"/>
      <c r="B180" s="41"/>
      <c r="C180" s="41"/>
      <c r="D180" s="41"/>
      <c r="E180" s="41"/>
      <c r="F180" s="41"/>
      <c r="G180" s="41"/>
      <c r="H180" s="41"/>
    </row>
    <row r="181" spans="1:8" ht="12">
      <c r="A181" s="41"/>
      <c r="B181" s="41"/>
      <c r="C181" s="41"/>
      <c r="D181" s="41"/>
      <c r="E181" s="41"/>
      <c r="F181" s="41"/>
      <c r="G181" s="41"/>
      <c r="H181" s="41"/>
    </row>
    <row r="182" spans="1:8" ht="12">
      <c r="A182" s="41"/>
      <c r="B182" s="41"/>
      <c r="C182" s="41"/>
      <c r="D182" s="41"/>
      <c r="E182" s="41"/>
      <c r="F182" s="41"/>
      <c r="G182" s="41"/>
      <c r="H182" s="41"/>
    </row>
    <row r="183" spans="1:8" ht="12">
      <c r="A183" s="41"/>
      <c r="B183" s="41"/>
      <c r="C183" s="41"/>
      <c r="D183" s="41"/>
      <c r="E183" s="41"/>
      <c r="F183" s="41"/>
      <c r="G183" s="41"/>
      <c r="H183" s="41"/>
    </row>
    <row r="184" spans="1:8" ht="12">
      <c r="A184" s="41"/>
      <c r="B184" s="41"/>
      <c r="C184" s="41"/>
      <c r="D184" s="41"/>
      <c r="E184" s="41"/>
      <c r="F184" s="41"/>
      <c r="G184" s="41"/>
      <c r="H184" s="41"/>
    </row>
    <row r="185" spans="1:8" ht="12">
      <c r="A185" s="41"/>
      <c r="B185" s="41"/>
      <c r="C185" s="41"/>
      <c r="D185" s="41"/>
      <c r="E185" s="41"/>
      <c r="F185" s="41"/>
      <c r="G185" s="41"/>
      <c r="H185" s="41"/>
    </row>
    <row r="186" spans="1:8" ht="12">
      <c r="A186" s="41"/>
      <c r="B186" s="41"/>
      <c r="C186" s="41"/>
      <c r="D186" s="41"/>
      <c r="E186" s="41"/>
      <c r="F186" s="41"/>
      <c r="G186" s="41"/>
      <c r="H186" s="41"/>
    </row>
    <row r="187" spans="1:8" ht="12">
      <c r="A187" s="41"/>
      <c r="B187" s="41"/>
      <c r="C187" s="41"/>
      <c r="D187" s="41"/>
      <c r="E187" s="41"/>
      <c r="F187" s="41"/>
      <c r="G187" s="41"/>
      <c r="H187" s="41"/>
    </row>
    <row r="188" spans="1:8" ht="12">
      <c r="A188" s="41"/>
      <c r="B188" s="41"/>
      <c r="C188" s="41"/>
      <c r="D188" s="41"/>
      <c r="E188" s="41"/>
      <c r="F188" s="41"/>
      <c r="G188" s="41"/>
      <c r="H188" s="41"/>
    </row>
    <row r="189" spans="1:8" ht="12">
      <c r="A189" s="41"/>
      <c r="B189" s="41"/>
      <c r="C189" s="41"/>
      <c r="D189" s="41"/>
      <c r="E189" s="41"/>
      <c r="F189" s="41"/>
      <c r="G189" s="41"/>
      <c r="H189" s="41"/>
    </row>
    <row r="190" spans="1:8" ht="12">
      <c r="A190" s="41"/>
      <c r="B190" s="41"/>
      <c r="C190" s="41"/>
      <c r="D190" s="41"/>
      <c r="E190" s="41"/>
      <c r="F190" s="41"/>
      <c r="G190" s="41"/>
      <c r="H190" s="41"/>
    </row>
    <row r="191" spans="1:8" ht="12">
      <c r="A191" s="41"/>
      <c r="B191" s="41"/>
      <c r="C191" s="41"/>
      <c r="D191" s="41"/>
      <c r="E191" s="41"/>
      <c r="F191" s="41"/>
      <c r="G191" s="41"/>
      <c r="H191" s="41"/>
    </row>
    <row r="192" spans="1:8" ht="12">
      <c r="A192" s="41"/>
      <c r="B192" s="41"/>
      <c r="C192" s="41"/>
      <c r="D192" s="41"/>
      <c r="E192" s="41"/>
      <c r="F192" s="41"/>
      <c r="G192" s="41"/>
      <c r="H192" s="41"/>
    </row>
    <row r="193" spans="1:8" ht="12">
      <c r="A193" s="41"/>
      <c r="B193" s="41"/>
      <c r="C193" s="41"/>
      <c r="D193" s="41"/>
      <c r="E193" s="41"/>
      <c r="F193" s="41"/>
      <c r="G193" s="41"/>
      <c r="H193" s="41"/>
    </row>
    <row r="194" spans="1:8" ht="12">
      <c r="A194" s="41"/>
      <c r="B194" s="41"/>
      <c r="C194" s="41"/>
      <c r="D194" s="41"/>
      <c r="E194" s="41"/>
      <c r="F194" s="41"/>
      <c r="G194" s="41"/>
      <c r="H194" s="41"/>
    </row>
    <row r="195" spans="1:8" ht="12">
      <c r="A195" s="41"/>
      <c r="B195" s="41"/>
      <c r="C195" s="41"/>
      <c r="D195" s="41"/>
      <c r="E195" s="41"/>
      <c r="F195" s="41"/>
      <c r="G195" s="41"/>
      <c r="H195" s="41"/>
    </row>
    <row r="196" spans="1:8" ht="12">
      <c r="A196" s="41"/>
      <c r="B196" s="41"/>
      <c r="C196" s="41"/>
      <c r="D196" s="41"/>
      <c r="E196" s="41"/>
      <c r="F196" s="41"/>
      <c r="G196" s="41"/>
      <c r="H196" s="41"/>
    </row>
    <row r="197" spans="1:8" ht="12">
      <c r="A197" s="41"/>
      <c r="B197" s="41"/>
      <c r="C197" s="41"/>
      <c r="D197" s="41"/>
      <c r="E197" s="41"/>
      <c r="F197" s="41"/>
      <c r="G197" s="41"/>
      <c r="H197" s="41"/>
    </row>
    <row r="198" spans="1:8" ht="12">
      <c r="A198" s="41"/>
      <c r="B198" s="41"/>
      <c r="C198" s="41"/>
      <c r="D198" s="41"/>
      <c r="E198" s="41"/>
      <c r="F198" s="41"/>
      <c r="G198" s="41"/>
      <c r="H198" s="41"/>
    </row>
    <row r="199" spans="1:8" ht="12">
      <c r="A199" s="41"/>
      <c r="B199" s="41"/>
      <c r="C199" s="41"/>
      <c r="D199" s="41"/>
      <c r="E199" s="41"/>
      <c r="F199" s="41"/>
      <c r="G199" s="41"/>
      <c r="H199" s="41"/>
    </row>
    <row r="200" spans="1:8" ht="12">
      <c r="A200" s="41"/>
      <c r="B200" s="41"/>
      <c r="C200" s="41"/>
      <c r="D200" s="41"/>
      <c r="E200" s="41"/>
      <c r="F200" s="41"/>
      <c r="G200" s="41"/>
      <c r="H200" s="41"/>
    </row>
    <row r="201" spans="1:8" ht="12">
      <c r="A201" s="41"/>
      <c r="B201" s="41"/>
      <c r="C201" s="41"/>
      <c r="D201" s="41"/>
      <c r="E201" s="41"/>
      <c r="F201" s="41"/>
      <c r="G201" s="41"/>
      <c r="H201" s="41"/>
    </row>
    <row r="202" spans="1:8" ht="12">
      <c r="A202" s="41"/>
      <c r="B202" s="41"/>
      <c r="C202" s="41"/>
      <c r="D202" s="41"/>
      <c r="E202" s="41"/>
      <c r="F202" s="41"/>
      <c r="G202" s="41"/>
      <c r="H202" s="41"/>
    </row>
    <row r="203" spans="1:8" ht="12">
      <c r="A203" s="41"/>
      <c r="B203" s="41"/>
      <c r="C203" s="41"/>
      <c r="D203" s="41"/>
      <c r="E203" s="41"/>
      <c r="F203" s="41"/>
      <c r="G203" s="41"/>
      <c r="H203" s="41"/>
    </row>
    <row r="204" spans="1:8" ht="12">
      <c r="A204" s="41"/>
      <c r="B204" s="41"/>
      <c r="C204" s="41"/>
      <c r="D204" s="41"/>
      <c r="E204" s="41"/>
      <c r="F204" s="41"/>
      <c r="G204" s="41"/>
      <c r="H204" s="41"/>
    </row>
    <row r="205" spans="1:8" ht="12">
      <c r="A205" s="41"/>
      <c r="B205" s="41"/>
      <c r="C205" s="41"/>
      <c r="D205" s="41"/>
      <c r="E205" s="41"/>
      <c r="F205" s="41"/>
      <c r="G205" s="41"/>
      <c r="H205" s="41"/>
    </row>
    <row r="206" spans="1:8" ht="12">
      <c r="A206" s="41"/>
      <c r="B206" s="41"/>
      <c r="C206" s="41"/>
      <c r="D206" s="41"/>
      <c r="E206" s="41"/>
      <c r="F206" s="41"/>
      <c r="G206" s="41"/>
      <c r="H206" s="41"/>
    </row>
    <row r="207" spans="1:8" ht="12">
      <c r="A207" s="41"/>
      <c r="B207" s="41"/>
      <c r="C207" s="41"/>
      <c r="D207" s="41"/>
      <c r="E207" s="41"/>
      <c r="F207" s="41"/>
      <c r="G207" s="41"/>
      <c r="H207" s="41"/>
    </row>
    <row r="208" spans="1:8" ht="12">
      <c r="A208" s="41"/>
      <c r="B208" s="41"/>
      <c r="C208" s="41"/>
      <c r="D208" s="41"/>
      <c r="E208" s="41"/>
      <c r="F208" s="41"/>
      <c r="G208" s="41"/>
      <c r="H208" s="41"/>
    </row>
    <row r="209" spans="1:8" ht="12">
      <c r="A209" s="41"/>
      <c r="B209" s="41"/>
      <c r="C209" s="41"/>
      <c r="D209" s="41"/>
      <c r="E209" s="41"/>
      <c r="F209" s="41"/>
      <c r="G209" s="41"/>
      <c r="H209" s="41"/>
    </row>
    <row r="210" spans="1:8" ht="12">
      <c r="A210" s="41"/>
      <c r="B210" s="41"/>
      <c r="C210" s="41"/>
      <c r="D210" s="41"/>
      <c r="E210" s="41"/>
      <c r="F210" s="41"/>
      <c r="G210" s="41"/>
      <c r="H210" s="41"/>
    </row>
    <row r="211" spans="1:8" ht="12">
      <c r="A211" s="41"/>
      <c r="B211" s="41"/>
      <c r="C211" s="41"/>
      <c r="D211" s="41"/>
      <c r="E211" s="41"/>
      <c r="F211" s="41"/>
      <c r="G211" s="41"/>
      <c r="H211" s="41"/>
    </row>
    <row r="212" spans="1:8" ht="12">
      <c r="A212" s="41"/>
      <c r="B212" s="41"/>
      <c r="C212" s="41"/>
      <c r="D212" s="41"/>
      <c r="E212" s="41"/>
      <c r="F212" s="41"/>
      <c r="G212" s="41"/>
      <c r="H212" s="41"/>
    </row>
    <row r="213" spans="1:8" ht="12">
      <c r="A213" s="41"/>
      <c r="B213" s="41"/>
      <c r="C213" s="41"/>
      <c r="D213" s="41"/>
      <c r="E213" s="41"/>
      <c r="F213" s="41"/>
      <c r="G213" s="41"/>
      <c r="H213" s="41"/>
    </row>
    <row r="214" spans="1:8" ht="12">
      <c r="A214" s="41"/>
      <c r="B214" s="41"/>
      <c r="C214" s="41"/>
      <c r="D214" s="41"/>
      <c r="E214" s="41"/>
      <c r="F214" s="41"/>
      <c r="G214" s="41"/>
      <c r="H214" s="41"/>
    </row>
    <row r="215" spans="1:8" ht="12">
      <c r="A215" s="41"/>
      <c r="B215" s="41"/>
      <c r="C215" s="41"/>
      <c r="D215" s="41"/>
      <c r="E215" s="41"/>
      <c r="F215" s="41"/>
      <c r="G215" s="41"/>
      <c r="H215" s="41"/>
    </row>
    <row r="216" spans="1:8" ht="12">
      <c r="A216" s="41"/>
      <c r="B216" s="41"/>
      <c r="C216" s="41"/>
      <c r="D216" s="41"/>
      <c r="E216" s="41"/>
      <c r="F216" s="41"/>
      <c r="G216" s="41"/>
      <c r="H216" s="41"/>
    </row>
    <row r="217" spans="1:8" ht="12">
      <c r="A217" s="41"/>
      <c r="B217" s="41"/>
      <c r="C217" s="41"/>
      <c r="D217" s="41"/>
      <c r="E217" s="41"/>
      <c r="F217" s="41"/>
      <c r="G217" s="41"/>
      <c r="H217" s="41"/>
    </row>
    <row r="218" spans="1:8" ht="12">
      <c r="A218" s="41"/>
      <c r="B218" s="41"/>
      <c r="C218" s="41"/>
      <c r="D218" s="41"/>
      <c r="E218" s="41"/>
      <c r="F218" s="41"/>
      <c r="G218" s="41"/>
      <c r="H218" s="41"/>
    </row>
    <row r="219" spans="1:8" ht="12">
      <c r="A219" s="41"/>
      <c r="B219" s="41"/>
      <c r="C219" s="41"/>
      <c r="D219" s="41"/>
      <c r="E219" s="41"/>
      <c r="F219" s="41"/>
      <c r="G219" s="41"/>
      <c r="H219" s="41"/>
    </row>
    <row r="220" spans="1:8" ht="12">
      <c r="A220" s="41"/>
      <c r="B220" s="41"/>
      <c r="C220" s="41"/>
      <c r="D220" s="41"/>
      <c r="E220" s="41"/>
      <c r="F220" s="41"/>
      <c r="G220" s="41"/>
      <c r="H220" s="41"/>
    </row>
    <row r="221" spans="1:8" ht="12">
      <c r="A221" s="41"/>
      <c r="B221" s="41"/>
      <c r="C221" s="41"/>
      <c r="D221" s="41"/>
      <c r="E221" s="41"/>
      <c r="F221" s="41"/>
      <c r="G221" s="41"/>
      <c r="H221" s="41"/>
    </row>
    <row r="222" spans="1:8" ht="12">
      <c r="A222" s="41"/>
      <c r="B222" s="41"/>
      <c r="C222" s="41"/>
      <c r="D222" s="41"/>
      <c r="E222" s="41"/>
      <c r="F222" s="41"/>
      <c r="G222" s="41"/>
      <c r="H222" s="41"/>
    </row>
    <row r="223" spans="1:8" ht="12">
      <c r="A223" s="41"/>
      <c r="B223" s="41"/>
      <c r="C223" s="41"/>
      <c r="D223" s="41"/>
      <c r="E223" s="41"/>
      <c r="F223" s="41"/>
      <c r="G223" s="41"/>
      <c r="H223" s="41"/>
    </row>
    <row r="224" spans="1:8" ht="12">
      <c r="A224" s="41"/>
      <c r="B224" s="41"/>
      <c r="C224" s="41"/>
      <c r="D224" s="41"/>
      <c r="E224" s="41"/>
      <c r="F224" s="41"/>
      <c r="G224" s="41"/>
      <c r="H224" s="41"/>
    </row>
    <row r="225" spans="1:8" ht="12">
      <c r="A225" s="41"/>
      <c r="B225" s="41"/>
      <c r="C225" s="41"/>
      <c r="D225" s="41"/>
      <c r="E225" s="41"/>
      <c r="F225" s="41"/>
      <c r="G225" s="41"/>
      <c r="H225" s="41"/>
    </row>
    <row r="226" spans="1:8" ht="12">
      <c r="A226" s="41"/>
      <c r="B226" s="41"/>
      <c r="C226" s="41"/>
      <c r="D226" s="41"/>
      <c r="E226" s="41"/>
      <c r="F226" s="41"/>
      <c r="G226" s="41"/>
      <c r="H226" s="41"/>
    </row>
    <row r="227" spans="1:8" ht="12">
      <c r="A227" s="41"/>
      <c r="B227" s="41"/>
      <c r="C227" s="41"/>
      <c r="D227" s="41"/>
      <c r="E227" s="41"/>
      <c r="F227" s="41"/>
      <c r="G227" s="41"/>
      <c r="H227" s="41"/>
    </row>
    <row r="228" spans="1:8" ht="12">
      <c r="A228" s="41"/>
      <c r="B228" s="41"/>
      <c r="C228" s="41"/>
      <c r="D228" s="41"/>
      <c r="E228" s="41"/>
      <c r="F228" s="41"/>
      <c r="G228" s="41"/>
      <c r="H228" s="41"/>
    </row>
    <row r="229" spans="1:8" ht="12">
      <c r="A229" s="41"/>
      <c r="B229" s="41"/>
      <c r="C229" s="41"/>
      <c r="D229" s="41"/>
      <c r="E229" s="41"/>
      <c r="F229" s="41"/>
      <c r="G229" s="41"/>
      <c r="H229" s="41"/>
    </row>
    <row r="230" spans="1:8" ht="12">
      <c r="A230" s="41"/>
      <c r="B230" s="41"/>
      <c r="C230" s="41"/>
      <c r="D230" s="41"/>
      <c r="E230" s="41"/>
      <c r="F230" s="41"/>
      <c r="G230" s="41"/>
      <c r="H230" s="41"/>
    </row>
    <row r="231" spans="1:8" ht="12">
      <c r="A231" s="41"/>
      <c r="B231" s="41"/>
      <c r="C231" s="41"/>
      <c r="D231" s="41"/>
      <c r="E231" s="41"/>
      <c r="F231" s="41"/>
      <c r="G231" s="41"/>
      <c r="H231" s="41"/>
    </row>
    <row r="232" spans="1:8" ht="12">
      <c r="A232" s="41"/>
      <c r="B232" s="41"/>
      <c r="C232" s="41"/>
      <c r="D232" s="41"/>
      <c r="E232" s="41"/>
      <c r="F232" s="41"/>
      <c r="G232" s="41"/>
      <c r="H232" s="41"/>
    </row>
    <row r="233" spans="1:8" ht="12">
      <c r="A233" s="41"/>
      <c r="B233" s="41"/>
      <c r="C233" s="41"/>
      <c r="D233" s="41"/>
      <c r="E233" s="41"/>
      <c r="F233" s="41"/>
      <c r="G233" s="41"/>
      <c r="H233" s="41"/>
    </row>
    <row r="234" spans="1:8" ht="12">
      <c r="A234" s="41"/>
      <c r="B234" s="41"/>
      <c r="C234" s="41"/>
      <c r="D234" s="41"/>
      <c r="E234" s="41"/>
      <c r="F234" s="41"/>
      <c r="G234" s="41"/>
      <c r="H234" s="41"/>
    </row>
    <row r="235" spans="1:8" ht="12">
      <c r="A235" s="41"/>
      <c r="B235" s="41"/>
      <c r="C235" s="41"/>
      <c r="D235" s="41"/>
      <c r="E235" s="41"/>
      <c r="F235" s="41"/>
      <c r="G235" s="41"/>
      <c r="H235" s="41"/>
    </row>
    <row r="236" spans="1:8" ht="12">
      <c r="A236" s="41"/>
      <c r="B236" s="41"/>
      <c r="C236" s="41"/>
      <c r="D236" s="41"/>
      <c r="E236" s="41"/>
      <c r="F236" s="41"/>
      <c r="G236" s="41"/>
      <c r="H236" s="41"/>
    </row>
    <row r="237" spans="1:8" ht="12">
      <c r="A237" s="41"/>
      <c r="B237" s="41"/>
      <c r="C237" s="41"/>
      <c r="D237" s="41"/>
      <c r="E237" s="41"/>
      <c r="F237" s="41"/>
      <c r="G237" s="41"/>
      <c r="H237" s="41"/>
    </row>
    <row r="238" spans="1:8" ht="12">
      <c r="A238" s="41"/>
      <c r="B238" s="41"/>
      <c r="C238" s="41"/>
      <c r="D238" s="41"/>
      <c r="E238" s="41"/>
      <c r="F238" s="41"/>
      <c r="G238" s="41"/>
      <c r="H238" s="41"/>
    </row>
    <row r="239" spans="1:8" ht="12">
      <c r="A239" s="41"/>
      <c r="B239" s="41"/>
      <c r="C239" s="41"/>
      <c r="D239" s="41"/>
      <c r="E239" s="41"/>
      <c r="F239" s="41"/>
      <c r="G239" s="41"/>
      <c r="H239" s="41"/>
    </row>
    <row r="240" spans="1:8" ht="12">
      <c r="A240" s="41"/>
      <c r="B240" s="41"/>
      <c r="C240" s="41"/>
      <c r="D240" s="41"/>
      <c r="E240" s="41"/>
      <c r="F240" s="41"/>
      <c r="G240" s="41"/>
      <c r="H240" s="41"/>
    </row>
    <row r="241" spans="1:8" ht="12">
      <c r="A241" s="41"/>
      <c r="B241" s="41"/>
      <c r="C241" s="41"/>
      <c r="D241" s="41"/>
      <c r="E241" s="41"/>
      <c r="F241" s="41"/>
      <c r="G241" s="41"/>
      <c r="H241" s="41"/>
    </row>
    <row r="242" spans="1:8" ht="12">
      <c r="A242" s="41"/>
      <c r="B242" s="41"/>
      <c r="C242" s="41"/>
      <c r="D242" s="41"/>
      <c r="E242" s="41"/>
      <c r="F242" s="41"/>
      <c r="G242" s="41"/>
      <c r="H242" s="41"/>
    </row>
    <row r="243" spans="1:8" ht="12">
      <c r="A243" s="41"/>
      <c r="B243" s="41"/>
      <c r="C243" s="41"/>
      <c r="D243" s="41"/>
      <c r="E243" s="41"/>
      <c r="F243" s="41"/>
      <c r="G243" s="41"/>
      <c r="H243" s="41"/>
    </row>
    <row r="244" spans="1:8" ht="12">
      <c r="A244" s="41"/>
      <c r="B244" s="41"/>
      <c r="C244" s="41"/>
      <c r="D244" s="41"/>
      <c r="E244" s="41"/>
      <c r="F244" s="41"/>
      <c r="G244" s="41"/>
      <c r="H244" s="41"/>
    </row>
    <row r="245" spans="1:8" ht="12">
      <c r="A245" s="41"/>
      <c r="B245" s="41"/>
      <c r="C245" s="41"/>
      <c r="D245" s="41"/>
      <c r="E245" s="41"/>
      <c r="F245" s="41"/>
      <c r="G245" s="41"/>
      <c r="H245" s="41"/>
    </row>
    <row r="246" spans="1:8" ht="12">
      <c r="A246" s="41"/>
      <c r="B246" s="41"/>
      <c r="C246" s="41"/>
      <c r="D246" s="41"/>
      <c r="E246" s="41"/>
      <c r="F246" s="41"/>
      <c r="G246" s="41"/>
      <c r="H246" s="41"/>
    </row>
    <row r="247" spans="1:8" ht="12">
      <c r="A247" s="41"/>
      <c r="B247" s="41"/>
      <c r="C247" s="41"/>
      <c r="D247" s="41"/>
      <c r="E247" s="41"/>
      <c r="F247" s="41"/>
      <c r="G247" s="41"/>
      <c r="H247" s="41"/>
    </row>
    <row r="248" spans="1:8" ht="12">
      <c r="A248" s="41"/>
      <c r="B248" s="41"/>
      <c r="C248" s="41"/>
      <c r="D248" s="41"/>
      <c r="E248" s="41"/>
      <c r="F248" s="41"/>
      <c r="G248" s="41"/>
      <c r="H248" s="41"/>
    </row>
    <row r="249" spans="1:8" ht="12">
      <c r="A249" s="41"/>
      <c r="B249" s="41"/>
      <c r="C249" s="41"/>
      <c r="D249" s="41"/>
      <c r="E249" s="41"/>
      <c r="F249" s="41"/>
      <c r="G249" s="41"/>
      <c r="H249" s="41"/>
    </row>
    <row r="250" spans="1:8" ht="12">
      <c r="A250" s="41"/>
      <c r="B250" s="41"/>
      <c r="C250" s="41"/>
      <c r="D250" s="41"/>
      <c r="E250" s="41"/>
      <c r="F250" s="41"/>
      <c r="G250" s="41"/>
      <c r="H250" s="41"/>
    </row>
    <row r="251" spans="1:8" ht="12">
      <c r="A251" s="41"/>
      <c r="B251" s="41"/>
      <c r="C251" s="41"/>
      <c r="D251" s="41"/>
      <c r="E251" s="41"/>
      <c r="F251" s="41"/>
      <c r="G251" s="41"/>
      <c r="H251" s="41"/>
    </row>
    <row r="252" spans="1:8" ht="12">
      <c r="A252" s="41"/>
      <c r="B252" s="41"/>
      <c r="C252" s="41"/>
      <c r="D252" s="41"/>
      <c r="E252" s="41"/>
      <c r="F252" s="41"/>
      <c r="G252" s="41"/>
      <c r="H252" s="41"/>
    </row>
    <row r="253" spans="1:8" ht="12">
      <c r="A253" s="41"/>
      <c r="B253" s="41"/>
      <c r="C253" s="41"/>
      <c r="D253" s="41"/>
      <c r="E253" s="41"/>
      <c r="F253" s="41"/>
      <c r="G253" s="41"/>
      <c r="H253" s="41"/>
    </row>
    <row r="254" spans="1:8" ht="12">
      <c r="A254" s="41"/>
      <c r="B254" s="41"/>
      <c r="C254" s="41"/>
      <c r="D254" s="41"/>
      <c r="E254" s="41"/>
      <c r="F254" s="41"/>
      <c r="G254" s="41"/>
      <c r="H254" s="41"/>
    </row>
    <row r="255" spans="1:8" ht="12">
      <c r="A255" s="41"/>
      <c r="B255" s="41"/>
      <c r="C255" s="41"/>
      <c r="D255" s="41"/>
      <c r="E255" s="41"/>
      <c r="F255" s="41"/>
      <c r="G255" s="41"/>
      <c r="H255" s="41"/>
    </row>
    <row r="256" spans="1:8" ht="12">
      <c r="A256" s="41"/>
      <c r="B256" s="41"/>
      <c r="C256" s="41"/>
      <c r="D256" s="41"/>
      <c r="E256" s="41"/>
      <c r="F256" s="41"/>
      <c r="G256" s="41"/>
      <c r="H256" s="41"/>
    </row>
    <row r="257" spans="1:8" ht="12">
      <c r="A257" s="41"/>
      <c r="B257" s="41"/>
      <c r="C257" s="41"/>
      <c r="D257" s="41"/>
      <c r="E257" s="41"/>
      <c r="F257" s="41"/>
      <c r="G257" s="41"/>
      <c r="H257" s="41"/>
    </row>
    <row r="258" spans="1:8" ht="12">
      <c r="A258" s="41"/>
      <c r="B258" s="41"/>
      <c r="C258" s="41"/>
      <c r="D258" s="41"/>
      <c r="E258" s="41"/>
      <c r="F258" s="41"/>
      <c r="G258" s="41"/>
      <c r="H258" s="41"/>
    </row>
    <row r="259" spans="1:8" ht="12">
      <c r="A259" s="41"/>
      <c r="B259" s="41"/>
      <c r="C259" s="41"/>
      <c r="D259" s="41"/>
      <c r="E259" s="41"/>
      <c r="F259" s="41"/>
      <c r="G259" s="41"/>
      <c r="H259" s="41"/>
    </row>
    <row r="260" spans="1:8" ht="12">
      <c r="A260" s="41"/>
      <c r="B260" s="41"/>
      <c r="C260" s="41"/>
      <c r="D260" s="41"/>
      <c r="E260" s="41"/>
      <c r="F260" s="41"/>
      <c r="G260" s="41"/>
      <c r="H260" s="41"/>
    </row>
    <row r="261" spans="1:8" ht="12">
      <c r="A261" s="41"/>
      <c r="B261" s="41"/>
      <c r="C261" s="41"/>
      <c r="D261" s="41"/>
      <c r="E261" s="41"/>
      <c r="F261" s="41"/>
      <c r="G261" s="41"/>
      <c r="H261" s="41"/>
    </row>
    <row r="262" spans="1:8" ht="12">
      <c r="A262" s="41"/>
      <c r="B262" s="41"/>
      <c r="C262" s="41"/>
      <c r="D262" s="41"/>
      <c r="E262" s="41"/>
      <c r="F262" s="41"/>
      <c r="G262" s="41"/>
      <c r="H262" s="41"/>
    </row>
    <row r="263" spans="1:8" ht="12">
      <c r="A263" s="41"/>
      <c r="B263" s="41"/>
      <c r="C263" s="41"/>
      <c r="D263" s="41"/>
      <c r="E263" s="41"/>
      <c r="F263" s="41"/>
      <c r="G263" s="41"/>
      <c r="H263" s="41"/>
    </row>
    <row r="264" spans="1:8" ht="12">
      <c r="A264" s="41"/>
      <c r="B264" s="41"/>
      <c r="C264" s="41"/>
      <c r="D264" s="41"/>
      <c r="E264" s="41"/>
      <c r="F264" s="41"/>
      <c r="G264" s="41"/>
      <c r="H264" s="41"/>
    </row>
    <row r="265" spans="1:8" ht="12">
      <c r="A265" s="41"/>
      <c r="B265" s="41"/>
      <c r="C265" s="41"/>
      <c r="D265" s="41"/>
      <c r="E265" s="41"/>
      <c r="F265" s="41"/>
      <c r="G265" s="41"/>
      <c r="H265" s="41"/>
    </row>
    <row r="266" spans="1:8" ht="12">
      <c r="A266" s="41"/>
      <c r="B266" s="41"/>
      <c r="C266" s="41"/>
      <c r="D266" s="41"/>
      <c r="E266" s="41"/>
      <c r="F266" s="41"/>
      <c r="G266" s="41"/>
      <c r="H266" s="41"/>
    </row>
    <row r="267" spans="1:8" ht="12">
      <c r="A267" s="41"/>
      <c r="B267" s="41"/>
      <c r="C267" s="41"/>
      <c r="D267" s="41"/>
      <c r="E267" s="41"/>
      <c r="F267" s="41"/>
      <c r="G267" s="41"/>
      <c r="H267" s="41"/>
    </row>
    <row r="268" spans="1:8" ht="12">
      <c r="A268" s="41"/>
      <c r="B268" s="41"/>
      <c r="C268" s="41"/>
      <c r="D268" s="41"/>
      <c r="E268" s="41"/>
      <c r="F268" s="41"/>
      <c r="G268" s="41"/>
      <c r="H268" s="41"/>
    </row>
    <row r="269" spans="1:8" ht="12">
      <c r="A269" s="41"/>
      <c r="B269" s="41"/>
      <c r="C269" s="41"/>
      <c r="D269" s="41"/>
      <c r="E269" s="41"/>
      <c r="F269" s="41"/>
      <c r="G269" s="41"/>
      <c r="H269" s="41"/>
    </row>
    <row r="270" spans="1:8" ht="12">
      <c r="A270" s="41"/>
      <c r="B270" s="41"/>
      <c r="C270" s="41"/>
      <c r="D270" s="41"/>
      <c r="E270" s="41"/>
      <c r="F270" s="41"/>
      <c r="G270" s="41"/>
      <c r="H270" s="41"/>
    </row>
    <row r="271" spans="1:8" ht="12">
      <c r="A271" s="41"/>
      <c r="B271" s="41"/>
      <c r="C271" s="41"/>
      <c r="D271" s="41"/>
      <c r="E271" s="41"/>
      <c r="F271" s="41"/>
      <c r="G271" s="41"/>
      <c r="H271" s="41"/>
    </row>
    <row r="272" spans="1:8" ht="12">
      <c r="A272" s="41"/>
      <c r="B272" s="41"/>
      <c r="C272" s="41"/>
      <c r="D272" s="41"/>
      <c r="E272" s="41"/>
      <c r="F272" s="41"/>
      <c r="G272" s="41"/>
      <c r="H272" s="41"/>
    </row>
    <row r="273" spans="1:8" ht="12">
      <c r="A273" s="41"/>
      <c r="B273" s="41"/>
      <c r="C273" s="41"/>
      <c r="D273" s="41"/>
      <c r="E273" s="41"/>
      <c r="F273" s="41"/>
      <c r="G273" s="41"/>
      <c r="H273" s="41"/>
    </row>
    <row r="274" spans="1:8" ht="12">
      <c r="A274" s="41"/>
      <c r="B274" s="41"/>
      <c r="C274" s="41"/>
      <c r="D274" s="41"/>
      <c r="E274" s="41"/>
      <c r="F274" s="41"/>
      <c r="G274" s="41"/>
      <c r="H274" s="41"/>
    </row>
    <row r="275" spans="1:8" ht="12">
      <c r="A275" s="41"/>
      <c r="B275" s="41"/>
      <c r="C275" s="41"/>
      <c r="D275" s="41"/>
      <c r="E275" s="41"/>
      <c r="F275" s="41"/>
      <c r="G275" s="41"/>
      <c r="H275" s="41"/>
    </row>
    <row r="276" spans="1:8" ht="12">
      <c r="A276" s="41"/>
      <c r="B276" s="41"/>
      <c r="C276" s="41"/>
      <c r="D276" s="41"/>
      <c r="E276" s="41"/>
      <c r="F276" s="41"/>
      <c r="G276" s="41"/>
      <c r="H276" s="41"/>
    </row>
    <row r="277" spans="1:8" ht="12">
      <c r="A277" s="41"/>
      <c r="B277" s="41"/>
      <c r="C277" s="41"/>
      <c r="D277" s="41"/>
      <c r="E277" s="41"/>
      <c r="F277" s="41"/>
      <c r="G277" s="41"/>
      <c r="H277" s="41"/>
    </row>
    <row r="278" spans="1:8" ht="12">
      <c r="A278" s="41"/>
      <c r="B278" s="41"/>
      <c r="C278" s="41"/>
      <c r="D278" s="41"/>
      <c r="E278" s="41"/>
      <c r="F278" s="41"/>
      <c r="G278" s="41"/>
      <c r="H278" s="41"/>
    </row>
    <row r="279" spans="1:8" ht="12">
      <c r="A279" s="41"/>
      <c r="B279" s="41"/>
      <c r="C279" s="41"/>
      <c r="D279" s="41"/>
      <c r="E279" s="41"/>
      <c r="F279" s="41"/>
      <c r="G279" s="41"/>
      <c r="H279" s="41"/>
    </row>
    <row r="280" spans="1:8" ht="12">
      <c r="A280" s="41"/>
      <c r="B280" s="41"/>
      <c r="C280" s="41"/>
      <c r="D280" s="41"/>
      <c r="E280" s="41"/>
      <c r="F280" s="41"/>
      <c r="G280" s="41"/>
      <c r="H280" s="41"/>
    </row>
    <row r="281" spans="1:8" ht="12">
      <c r="A281" s="41"/>
      <c r="B281" s="41"/>
      <c r="C281" s="41"/>
      <c r="D281" s="41"/>
      <c r="E281" s="41"/>
      <c r="F281" s="41"/>
      <c r="G281" s="41"/>
      <c r="H281" s="41"/>
    </row>
    <row r="282" spans="1:8" ht="12">
      <c r="A282" s="41"/>
      <c r="B282" s="41"/>
      <c r="C282" s="41"/>
      <c r="D282" s="41"/>
      <c r="E282" s="41"/>
      <c r="F282" s="41"/>
      <c r="G282" s="41"/>
      <c r="H282" s="41"/>
    </row>
    <row r="283" spans="1:8" ht="12">
      <c r="A283" s="41"/>
      <c r="B283" s="41"/>
      <c r="C283" s="41"/>
      <c r="D283" s="41"/>
      <c r="E283" s="41"/>
      <c r="F283" s="41"/>
      <c r="G283" s="41"/>
      <c r="H283" s="41"/>
    </row>
    <row r="284" spans="1:8" ht="12">
      <c r="A284" s="41"/>
      <c r="B284" s="41"/>
      <c r="C284" s="41"/>
      <c r="D284" s="41"/>
      <c r="E284" s="41"/>
      <c r="F284" s="41"/>
      <c r="G284" s="41"/>
      <c r="H284" s="41"/>
    </row>
    <row r="285" spans="1:8" ht="12">
      <c r="A285" s="41"/>
      <c r="B285" s="41"/>
      <c r="C285" s="41"/>
      <c r="D285" s="41"/>
      <c r="E285" s="41"/>
      <c r="F285" s="41"/>
      <c r="G285" s="41"/>
      <c r="H285" s="41"/>
    </row>
    <row r="286" spans="1:8" ht="12">
      <c r="A286" s="41"/>
      <c r="B286" s="41"/>
      <c r="C286" s="41"/>
      <c r="D286" s="41"/>
      <c r="E286" s="41"/>
      <c r="F286" s="41"/>
      <c r="G286" s="41"/>
      <c r="H286" s="41"/>
    </row>
    <row r="287" spans="1:8" ht="12">
      <c r="A287" s="41"/>
      <c r="B287" s="41"/>
      <c r="C287" s="41"/>
      <c r="D287" s="41"/>
      <c r="E287" s="41"/>
      <c r="F287" s="41"/>
      <c r="G287" s="41"/>
      <c r="H287" s="41"/>
    </row>
    <row r="288" spans="1:8" ht="12">
      <c r="A288" s="41"/>
      <c r="B288" s="41"/>
      <c r="C288" s="41"/>
      <c r="D288" s="41"/>
      <c r="E288" s="41"/>
      <c r="F288" s="41"/>
      <c r="G288" s="41"/>
      <c r="H288" s="41"/>
    </row>
    <row r="289" spans="1:8" ht="12">
      <c r="A289" s="41"/>
      <c r="B289" s="41"/>
      <c r="C289" s="41"/>
      <c r="D289" s="41"/>
      <c r="E289" s="41"/>
      <c r="F289" s="41"/>
      <c r="G289" s="41"/>
      <c r="H289" s="41"/>
    </row>
    <row r="290" spans="1:8" ht="12">
      <c r="A290" s="41"/>
      <c r="B290" s="41"/>
      <c r="C290" s="41"/>
      <c r="D290" s="41"/>
      <c r="E290" s="41"/>
      <c r="F290" s="41"/>
      <c r="G290" s="41"/>
      <c r="H290" s="41"/>
    </row>
    <row r="291" spans="1:8" ht="12">
      <c r="A291" s="41"/>
      <c r="B291" s="41"/>
      <c r="C291" s="41"/>
      <c r="D291" s="41"/>
      <c r="E291" s="41"/>
      <c r="F291" s="41"/>
      <c r="G291" s="41"/>
      <c r="H291" s="41"/>
    </row>
    <row r="292" spans="1:8" ht="12">
      <c r="A292" s="41"/>
      <c r="B292" s="41"/>
      <c r="C292" s="41"/>
      <c r="D292" s="41"/>
      <c r="E292" s="41"/>
      <c r="F292" s="41"/>
      <c r="G292" s="41"/>
      <c r="H292" s="41"/>
    </row>
    <row r="293" spans="1:8" ht="12">
      <c r="A293" s="41"/>
      <c r="B293" s="41"/>
      <c r="C293" s="41"/>
      <c r="D293" s="41"/>
      <c r="E293" s="41"/>
      <c r="F293" s="41"/>
      <c r="G293" s="41"/>
      <c r="H293" s="41"/>
    </row>
    <row r="294" spans="1:8" ht="12">
      <c r="A294" s="41"/>
      <c r="B294" s="41"/>
      <c r="C294" s="41"/>
      <c r="D294" s="41"/>
      <c r="E294" s="41"/>
      <c r="F294" s="41"/>
      <c r="G294" s="41"/>
      <c r="H294" s="41"/>
    </row>
    <row r="295" spans="1:8" ht="12">
      <c r="A295" s="41"/>
      <c r="B295" s="41"/>
      <c r="C295" s="41"/>
      <c r="D295" s="41"/>
      <c r="E295" s="41"/>
      <c r="F295" s="41"/>
      <c r="G295" s="41"/>
      <c r="H295" s="41"/>
    </row>
    <row r="296" spans="1:8" ht="12">
      <c r="A296" s="41"/>
      <c r="B296" s="41"/>
      <c r="C296" s="41"/>
      <c r="D296" s="41"/>
      <c r="E296" s="41"/>
      <c r="F296" s="41"/>
      <c r="G296" s="41"/>
      <c r="H296" s="41"/>
    </row>
    <row r="297" spans="1:8" ht="12">
      <c r="A297" s="41"/>
      <c r="B297" s="41"/>
      <c r="C297" s="41"/>
      <c r="D297" s="41"/>
      <c r="E297" s="41"/>
      <c r="F297" s="41"/>
      <c r="G297" s="41"/>
      <c r="H297" s="41"/>
    </row>
    <row r="298" spans="1:8" ht="12">
      <c r="A298" s="41"/>
      <c r="B298" s="41"/>
      <c r="C298" s="41"/>
      <c r="D298" s="41"/>
      <c r="E298" s="41"/>
      <c r="F298" s="41"/>
      <c r="G298" s="41"/>
      <c r="H298" s="41"/>
    </row>
    <row r="299" spans="1:8" ht="12">
      <c r="A299" s="41"/>
      <c r="B299" s="41"/>
      <c r="C299" s="41"/>
      <c r="D299" s="41"/>
      <c r="E299" s="41"/>
      <c r="F299" s="41"/>
      <c r="G299" s="41"/>
      <c r="H299" s="41"/>
    </row>
    <row r="300" spans="1:8" ht="12">
      <c r="A300" s="41"/>
      <c r="B300" s="41"/>
      <c r="C300" s="41"/>
      <c r="D300" s="41"/>
      <c r="E300" s="41"/>
      <c r="F300" s="41"/>
      <c r="G300" s="41"/>
      <c r="H300" s="41"/>
    </row>
    <row r="301" spans="1:8" ht="12">
      <c r="A301" s="41"/>
      <c r="B301" s="41"/>
      <c r="C301" s="41"/>
      <c r="D301" s="41"/>
      <c r="E301" s="41"/>
      <c r="F301" s="41"/>
      <c r="G301" s="41"/>
      <c r="H301" s="41"/>
    </row>
    <row r="302" spans="1:8" ht="12">
      <c r="A302" s="41"/>
      <c r="B302" s="41"/>
      <c r="C302" s="41"/>
      <c r="D302" s="41"/>
      <c r="E302" s="41"/>
      <c r="F302" s="41"/>
      <c r="G302" s="41"/>
      <c r="H302" s="41"/>
    </row>
    <row r="303" spans="1:8" ht="12">
      <c r="A303" s="41"/>
      <c r="B303" s="41"/>
      <c r="C303" s="41"/>
      <c r="D303" s="41"/>
      <c r="E303" s="41"/>
      <c r="F303" s="41"/>
      <c r="G303" s="41"/>
      <c r="H303" s="41"/>
    </row>
    <row r="304" spans="1:8" ht="12">
      <c r="A304" s="41"/>
      <c r="B304" s="41"/>
      <c r="C304" s="41"/>
      <c r="D304" s="41"/>
      <c r="E304" s="41"/>
      <c r="F304" s="41"/>
      <c r="G304" s="41"/>
      <c r="H304" s="41"/>
    </row>
    <row r="305" spans="1:8" ht="12">
      <c r="A305" s="41"/>
      <c r="B305" s="41"/>
      <c r="C305" s="41"/>
      <c r="D305" s="41"/>
      <c r="E305" s="41"/>
      <c r="F305" s="41"/>
      <c r="G305" s="41"/>
      <c r="H305" s="41"/>
    </row>
    <row r="306" spans="1:8" ht="12">
      <c r="A306" s="41"/>
      <c r="B306" s="41"/>
      <c r="C306" s="41"/>
      <c r="D306" s="41"/>
      <c r="E306" s="41"/>
      <c r="F306" s="41"/>
      <c r="G306" s="41"/>
      <c r="H306" s="41"/>
    </row>
    <row r="307" spans="1:8" ht="12">
      <c r="A307" s="41"/>
      <c r="B307" s="41"/>
      <c r="C307" s="41"/>
      <c r="D307" s="41"/>
      <c r="E307" s="41"/>
      <c r="F307" s="41"/>
      <c r="G307" s="41"/>
      <c r="H307" s="41"/>
    </row>
    <row r="308" spans="1:8" ht="12">
      <c r="A308" s="41"/>
      <c r="B308" s="41"/>
      <c r="C308" s="41"/>
      <c r="D308" s="41"/>
      <c r="E308" s="41"/>
      <c r="F308" s="41"/>
      <c r="G308" s="41"/>
      <c r="H308" s="41"/>
    </row>
    <row r="309" spans="1:8" ht="12">
      <c r="A309" s="41"/>
      <c r="B309" s="41"/>
      <c r="C309" s="41"/>
      <c r="D309" s="41"/>
      <c r="E309" s="41"/>
      <c r="F309" s="41"/>
      <c r="G309" s="41"/>
      <c r="H309" s="41"/>
    </row>
    <row r="310" spans="1:8" ht="12">
      <c r="A310" s="41"/>
      <c r="B310" s="41"/>
      <c r="C310" s="41"/>
      <c r="D310" s="41"/>
      <c r="E310" s="41"/>
      <c r="F310" s="41"/>
      <c r="G310" s="41"/>
      <c r="H310" s="41"/>
    </row>
    <row r="311" spans="1:8" ht="12">
      <c r="A311" s="41"/>
      <c r="B311" s="41"/>
      <c r="C311" s="41"/>
      <c r="D311" s="41"/>
      <c r="E311" s="41"/>
      <c r="F311" s="41"/>
      <c r="G311" s="41"/>
      <c r="H311" s="41"/>
    </row>
    <row r="312" spans="1:8" ht="12">
      <c r="A312" s="41"/>
      <c r="B312" s="41"/>
      <c r="C312" s="41"/>
      <c r="D312" s="41"/>
      <c r="E312" s="41"/>
      <c r="F312" s="41"/>
      <c r="G312" s="41"/>
      <c r="H312" s="41"/>
    </row>
    <row r="313" spans="1:8" ht="12">
      <c r="A313" s="41"/>
      <c r="B313" s="41"/>
      <c r="C313" s="41"/>
      <c r="D313" s="41"/>
      <c r="E313" s="41"/>
      <c r="F313" s="41"/>
      <c r="G313" s="41"/>
      <c r="H313" s="41"/>
    </row>
    <row r="314" spans="1:8" ht="12">
      <c r="A314" s="41"/>
      <c r="B314" s="41"/>
      <c r="C314" s="41"/>
      <c r="D314" s="41"/>
      <c r="E314" s="41"/>
      <c r="F314" s="41"/>
      <c r="G314" s="41"/>
      <c r="H314" s="41"/>
    </row>
    <row r="315" spans="1:8" ht="12">
      <c r="A315" s="41"/>
      <c r="B315" s="41"/>
      <c r="C315" s="41"/>
      <c r="D315" s="41"/>
      <c r="E315" s="41"/>
      <c r="F315" s="41"/>
      <c r="G315" s="41"/>
      <c r="H315" s="41"/>
    </row>
    <row r="316" spans="1:8" ht="12">
      <c r="A316" s="41"/>
      <c r="B316" s="41"/>
      <c r="C316" s="41"/>
      <c r="D316" s="41"/>
      <c r="E316" s="41"/>
      <c r="F316" s="41"/>
      <c r="G316" s="41"/>
      <c r="H316" s="41"/>
    </row>
    <row r="317" spans="1:8" ht="12">
      <c r="A317" s="41"/>
      <c r="B317" s="41"/>
      <c r="C317" s="41"/>
      <c r="D317" s="41"/>
      <c r="E317" s="41"/>
      <c r="F317" s="41"/>
      <c r="G317" s="41"/>
      <c r="H317" s="41"/>
    </row>
    <row r="318" spans="1:8" ht="12">
      <c r="A318" s="41"/>
      <c r="B318" s="41"/>
      <c r="C318" s="41"/>
      <c r="D318" s="41"/>
      <c r="E318" s="41"/>
      <c r="F318" s="41"/>
      <c r="G318" s="41"/>
      <c r="H318" s="41"/>
    </row>
    <row r="319" spans="1:8" ht="12">
      <c r="A319" s="41"/>
      <c r="B319" s="41"/>
      <c r="C319" s="41"/>
      <c r="D319" s="41"/>
      <c r="E319" s="41"/>
      <c r="F319" s="41"/>
      <c r="G319" s="41"/>
      <c r="H319" s="41"/>
    </row>
    <row r="320" spans="1:8" ht="12">
      <c r="A320" s="41"/>
      <c r="B320" s="41"/>
      <c r="C320" s="41"/>
      <c r="D320" s="41"/>
      <c r="E320" s="41"/>
      <c r="F320" s="41"/>
      <c r="G320" s="41"/>
      <c r="H320" s="41"/>
    </row>
    <row r="321" spans="1:8" ht="12">
      <c r="A321" s="41"/>
      <c r="B321" s="41"/>
      <c r="C321" s="41"/>
      <c r="D321" s="41"/>
      <c r="E321" s="41"/>
      <c r="F321" s="41"/>
      <c r="G321" s="41"/>
      <c r="H321" s="41"/>
    </row>
    <row r="322" spans="1:8" ht="12">
      <c r="A322" s="41"/>
      <c r="B322" s="41"/>
      <c r="C322" s="41"/>
      <c r="D322" s="41"/>
      <c r="E322" s="41"/>
      <c r="F322" s="41"/>
      <c r="G322" s="41"/>
      <c r="H322" s="41"/>
    </row>
    <row r="323" spans="1:8" ht="12">
      <c r="A323" s="41"/>
      <c r="B323" s="41"/>
      <c r="C323" s="41"/>
      <c r="D323" s="41"/>
      <c r="E323" s="41"/>
      <c r="F323" s="41"/>
      <c r="G323" s="41"/>
      <c r="H323" s="41"/>
    </row>
    <row r="324" spans="1:8" ht="12">
      <c r="A324" s="41"/>
      <c r="B324" s="41"/>
      <c r="C324" s="41"/>
      <c r="D324" s="41"/>
      <c r="E324" s="41"/>
      <c r="F324" s="41"/>
      <c r="G324" s="41"/>
      <c r="H324" s="41"/>
    </row>
    <row r="325" spans="1:8" ht="12">
      <c r="A325" s="41"/>
      <c r="B325" s="41"/>
      <c r="C325" s="41"/>
      <c r="D325" s="41"/>
      <c r="E325" s="41"/>
      <c r="F325" s="41"/>
      <c r="G325" s="41"/>
      <c r="H325" s="41"/>
    </row>
    <row r="326" spans="1:8" ht="12">
      <c r="A326" s="41"/>
      <c r="B326" s="41"/>
      <c r="C326" s="41"/>
      <c r="D326" s="41"/>
      <c r="E326" s="41"/>
      <c r="F326" s="41"/>
      <c r="G326" s="41"/>
      <c r="H326" s="41"/>
    </row>
    <row r="327" spans="1:8" ht="12">
      <c r="A327" s="41"/>
      <c r="B327" s="41"/>
      <c r="C327" s="41"/>
      <c r="D327" s="41"/>
      <c r="E327" s="41"/>
      <c r="F327" s="41"/>
      <c r="G327" s="41"/>
      <c r="H327" s="41"/>
    </row>
    <row r="328" spans="1:8" ht="12">
      <c r="A328" s="41"/>
      <c r="B328" s="41"/>
      <c r="C328" s="41"/>
      <c r="D328" s="41"/>
      <c r="E328" s="41"/>
      <c r="F328" s="41"/>
      <c r="G328" s="41"/>
      <c r="H328" s="41"/>
    </row>
    <row r="329" spans="1:8" ht="12">
      <c r="A329" s="41"/>
      <c r="B329" s="41"/>
      <c r="C329" s="41"/>
      <c r="D329" s="41"/>
      <c r="E329" s="41"/>
      <c r="F329" s="41"/>
      <c r="G329" s="41"/>
      <c r="H329" s="41"/>
    </row>
    <row r="330" spans="1:8" ht="12">
      <c r="A330" s="41"/>
      <c r="B330" s="41"/>
      <c r="C330" s="41"/>
      <c r="D330" s="41"/>
      <c r="E330" s="41"/>
      <c r="F330" s="41"/>
      <c r="G330" s="41"/>
      <c r="H330" s="41"/>
    </row>
    <row r="331" spans="1:8" ht="12">
      <c r="A331" s="41"/>
      <c r="B331" s="41"/>
      <c r="C331" s="41"/>
      <c r="D331" s="41"/>
      <c r="E331" s="41"/>
      <c r="F331" s="41"/>
      <c r="G331" s="41"/>
      <c r="H331" s="41"/>
    </row>
    <row r="332" spans="1:8" ht="12">
      <c r="A332" s="41"/>
      <c r="B332" s="41"/>
      <c r="C332" s="41"/>
      <c r="D332" s="41"/>
      <c r="E332" s="41"/>
      <c r="F332" s="41"/>
      <c r="G332" s="41"/>
      <c r="H332" s="41"/>
    </row>
    <row r="333" spans="1:8" ht="12">
      <c r="A333" s="41"/>
      <c r="B333" s="41"/>
      <c r="C333" s="41"/>
      <c r="D333" s="41"/>
      <c r="E333" s="41"/>
      <c r="F333" s="41"/>
      <c r="G333" s="41"/>
      <c r="H333" s="41"/>
    </row>
    <row r="334" spans="1:8" ht="12">
      <c r="A334" s="41"/>
      <c r="B334" s="41"/>
      <c r="C334" s="41"/>
      <c r="D334" s="41"/>
      <c r="E334" s="41"/>
      <c r="F334" s="41"/>
      <c r="G334" s="41"/>
      <c r="H334" s="41"/>
    </row>
    <row r="335" spans="1:8" ht="12">
      <c r="A335" s="41"/>
      <c r="B335" s="41"/>
      <c r="C335" s="41"/>
      <c r="D335" s="41"/>
      <c r="E335" s="41"/>
      <c r="F335" s="41"/>
      <c r="G335" s="41"/>
      <c r="H335" s="41"/>
    </row>
    <row r="336" spans="1:8" ht="12">
      <c r="A336" s="41"/>
      <c r="B336" s="41"/>
      <c r="C336" s="41"/>
      <c r="D336" s="41"/>
      <c r="E336" s="41"/>
      <c r="F336" s="41"/>
      <c r="G336" s="41"/>
      <c r="H336" s="41"/>
    </row>
    <row r="337" spans="1:8" ht="12">
      <c r="A337" s="41"/>
      <c r="B337" s="41"/>
      <c r="C337" s="41"/>
      <c r="D337" s="41"/>
      <c r="E337" s="41"/>
      <c r="F337" s="41"/>
      <c r="G337" s="41"/>
      <c r="H337" s="41"/>
    </row>
    <row r="338" spans="1:8" ht="12">
      <c r="A338" s="41"/>
      <c r="B338" s="41"/>
      <c r="C338" s="41"/>
      <c r="D338" s="41"/>
      <c r="E338" s="41"/>
      <c r="F338" s="41"/>
      <c r="G338" s="41"/>
      <c r="H338" s="41"/>
    </row>
    <row r="339" spans="1:8" ht="12">
      <c r="A339" s="41"/>
      <c r="B339" s="41"/>
      <c r="C339" s="41"/>
      <c r="D339" s="41"/>
      <c r="E339" s="41"/>
      <c r="F339" s="41"/>
      <c r="G339" s="41"/>
      <c r="H339" s="41"/>
    </row>
    <row r="340" spans="1:8" ht="12">
      <c r="A340" s="41"/>
      <c r="B340" s="41"/>
      <c r="C340" s="41"/>
      <c r="D340" s="41"/>
      <c r="E340" s="41"/>
      <c r="F340" s="41"/>
      <c r="G340" s="41"/>
      <c r="H340" s="41"/>
    </row>
    <row r="341" spans="1:8" ht="12">
      <c r="A341" s="41"/>
      <c r="B341" s="41"/>
      <c r="C341" s="41"/>
      <c r="D341" s="41"/>
      <c r="E341" s="41"/>
      <c r="F341" s="41"/>
      <c r="G341" s="41"/>
      <c r="H341" s="41"/>
    </row>
    <row r="342" spans="1:8" ht="12">
      <c r="A342" s="41"/>
      <c r="B342" s="41"/>
      <c r="C342" s="41"/>
      <c r="D342" s="41"/>
      <c r="E342" s="41"/>
      <c r="F342" s="41"/>
      <c r="G342" s="41"/>
      <c r="H342" s="41"/>
    </row>
    <row r="343" spans="1:8" ht="12">
      <c r="A343" s="41"/>
      <c r="B343" s="41"/>
      <c r="C343" s="41"/>
      <c r="D343" s="41"/>
      <c r="E343" s="41"/>
      <c r="F343" s="41"/>
      <c r="G343" s="41"/>
      <c r="H343" s="41"/>
    </row>
    <row r="344" spans="1:8" ht="12">
      <c r="A344" s="41"/>
      <c r="B344" s="41"/>
      <c r="C344" s="41"/>
      <c r="D344" s="41"/>
      <c r="E344" s="41"/>
      <c r="F344" s="41"/>
      <c r="G344" s="41"/>
      <c r="H344" s="41"/>
    </row>
    <row r="345" spans="1:8" ht="12">
      <c r="A345" s="41"/>
      <c r="B345" s="41"/>
      <c r="C345" s="41"/>
      <c r="D345" s="41"/>
      <c r="E345" s="41"/>
      <c r="F345" s="41"/>
      <c r="G345" s="41"/>
      <c r="H345" s="41"/>
    </row>
    <row r="346" spans="1:8" ht="12">
      <c r="A346" s="41"/>
      <c r="B346" s="41"/>
      <c r="C346" s="41"/>
      <c r="D346" s="41"/>
      <c r="E346" s="41"/>
      <c r="F346" s="41"/>
      <c r="G346" s="41"/>
      <c r="H346" s="41"/>
    </row>
    <row r="347" spans="1:8" ht="12">
      <c r="A347" s="41"/>
      <c r="B347" s="41"/>
      <c r="C347" s="41"/>
      <c r="D347" s="41"/>
      <c r="E347" s="41"/>
      <c r="F347" s="41"/>
      <c r="G347" s="41"/>
      <c r="H347" s="41"/>
    </row>
    <row r="348" spans="1:8" ht="12">
      <c r="A348" s="41"/>
      <c r="B348" s="41"/>
      <c r="C348" s="41"/>
      <c r="D348" s="41"/>
      <c r="E348" s="41"/>
      <c r="F348" s="41"/>
      <c r="G348" s="41"/>
      <c r="H348" s="41"/>
    </row>
    <row r="349" spans="1:8" ht="12">
      <c r="A349" s="41"/>
      <c r="B349" s="41"/>
      <c r="C349" s="41"/>
      <c r="D349" s="41"/>
      <c r="E349" s="41"/>
      <c r="F349" s="41"/>
      <c r="G349" s="41"/>
      <c r="H349" s="41"/>
    </row>
    <row r="350" spans="1:8" ht="12">
      <c r="A350" s="41"/>
      <c r="B350" s="41"/>
      <c r="C350" s="41"/>
      <c r="D350" s="41"/>
      <c r="E350" s="41"/>
      <c r="F350" s="41"/>
      <c r="G350" s="41"/>
      <c r="H350" s="41"/>
    </row>
    <row r="351" spans="1:8" ht="12">
      <c r="A351" s="41"/>
      <c r="B351" s="41"/>
      <c r="C351" s="41"/>
      <c r="D351" s="41"/>
      <c r="E351" s="41"/>
      <c r="F351" s="41"/>
      <c r="G351" s="41"/>
      <c r="H351" s="41"/>
    </row>
    <row r="352" spans="1:8" ht="12">
      <c r="A352" s="41"/>
      <c r="B352" s="41"/>
      <c r="C352" s="41"/>
      <c r="D352" s="41"/>
      <c r="E352" s="41"/>
      <c r="F352" s="41"/>
      <c r="G352" s="41"/>
      <c r="H352" s="41"/>
    </row>
    <row r="353" spans="1:8" ht="12">
      <c r="A353" s="41"/>
      <c r="B353" s="41"/>
      <c r="C353" s="41"/>
      <c r="D353" s="41"/>
      <c r="E353" s="41"/>
      <c r="F353" s="41"/>
      <c r="G353" s="41"/>
      <c r="H353" s="41"/>
    </row>
    <row r="354" spans="1:8" ht="12">
      <c r="A354" s="41"/>
      <c r="B354" s="41"/>
      <c r="C354" s="41"/>
      <c r="D354" s="41"/>
      <c r="E354" s="41"/>
      <c r="F354" s="41"/>
      <c r="G354" s="41"/>
      <c r="H354" s="41"/>
    </row>
    <row r="355" spans="1:8" ht="12">
      <c r="A355" s="41"/>
      <c r="B355" s="41"/>
      <c r="C355" s="41"/>
      <c r="D355" s="41"/>
      <c r="E355" s="41"/>
      <c r="F355" s="41"/>
      <c r="G355" s="41"/>
      <c r="H355" s="41"/>
    </row>
    <row r="356" spans="1:8" ht="12">
      <c r="A356" s="41"/>
      <c r="B356" s="41"/>
      <c r="C356" s="41"/>
      <c r="D356" s="41"/>
      <c r="E356" s="41"/>
      <c r="F356" s="41"/>
      <c r="G356" s="41"/>
      <c r="H356" s="41"/>
    </row>
    <row r="357" spans="1:8" ht="12">
      <c r="A357" s="41"/>
      <c r="B357" s="41"/>
      <c r="C357" s="41"/>
      <c r="D357" s="41"/>
      <c r="E357" s="41"/>
      <c r="F357" s="41"/>
      <c r="G357" s="41"/>
      <c r="H357" s="41"/>
    </row>
    <row r="358" spans="1:8" ht="12">
      <c r="A358" s="41"/>
      <c r="B358" s="41"/>
      <c r="C358" s="41"/>
      <c r="D358" s="41"/>
      <c r="E358" s="41"/>
      <c r="F358" s="41"/>
      <c r="G358" s="41"/>
      <c r="H358" s="41"/>
    </row>
    <row r="359" spans="1:8" ht="12">
      <c r="A359" s="41"/>
      <c r="B359" s="41"/>
      <c r="C359" s="41"/>
      <c r="D359" s="41"/>
      <c r="E359" s="41"/>
      <c r="F359" s="41"/>
      <c r="G359" s="41"/>
      <c r="H359" s="41"/>
    </row>
    <row r="360" spans="1:8" ht="12">
      <c r="A360" s="41"/>
      <c r="B360" s="41"/>
      <c r="C360" s="41"/>
      <c r="D360" s="41"/>
      <c r="E360" s="41"/>
      <c r="F360" s="41"/>
      <c r="G360" s="41"/>
      <c r="H360" s="41"/>
    </row>
    <row r="361" spans="1:8" ht="12">
      <c r="A361" s="41"/>
      <c r="B361" s="41"/>
      <c r="C361" s="41"/>
      <c r="D361" s="41"/>
      <c r="E361" s="41"/>
      <c r="F361" s="41"/>
      <c r="G361" s="41"/>
      <c r="H361" s="41"/>
    </row>
    <row r="362" spans="1:8" ht="12">
      <c r="A362" s="41"/>
      <c r="B362" s="41"/>
      <c r="C362" s="41"/>
      <c r="D362" s="41"/>
      <c r="E362" s="41"/>
      <c r="F362" s="41"/>
      <c r="G362" s="41"/>
      <c r="H362" s="41"/>
    </row>
    <row r="363" spans="1:8" ht="12">
      <c r="A363" s="41"/>
      <c r="B363" s="41"/>
      <c r="C363" s="41"/>
      <c r="D363" s="41"/>
      <c r="E363" s="41"/>
      <c r="F363" s="41"/>
      <c r="G363" s="41"/>
      <c r="H363" s="41"/>
    </row>
    <row r="364" spans="1:8" ht="12">
      <c r="A364" s="41"/>
      <c r="B364" s="41"/>
      <c r="C364" s="41"/>
      <c r="D364" s="41"/>
      <c r="E364" s="41"/>
      <c r="F364" s="41"/>
      <c r="G364" s="41"/>
      <c r="H364" s="41"/>
    </row>
    <row r="365" spans="1:8" ht="12">
      <c r="A365" s="41"/>
      <c r="B365" s="41"/>
      <c r="C365" s="41"/>
      <c r="D365" s="41"/>
      <c r="E365" s="41"/>
      <c r="F365" s="41"/>
      <c r="G365" s="41"/>
      <c r="H365" s="41"/>
    </row>
    <row r="366" spans="1:8" ht="12">
      <c r="A366" s="41"/>
      <c r="B366" s="41"/>
      <c r="C366" s="41"/>
      <c r="D366" s="41"/>
      <c r="E366" s="41"/>
      <c r="F366" s="41"/>
      <c r="G366" s="41"/>
      <c r="H366" s="41"/>
    </row>
    <row r="367" spans="1:8" ht="12">
      <c r="A367" s="41"/>
      <c r="B367" s="41"/>
      <c r="C367" s="41"/>
      <c r="D367" s="41"/>
      <c r="E367" s="41"/>
      <c r="F367" s="41"/>
      <c r="G367" s="41"/>
      <c r="H367" s="41"/>
    </row>
    <row r="368" spans="1:8" ht="12">
      <c r="A368" s="41"/>
      <c r="B368" s="41"/>
      <c r="C368" s="41"/>
      <c r="D368" s="41"/>
      <c r="E368" s="41"/>
      <c r="F368" s="41"/>
      <c r="G368" s="41"/>
      <c r="H368" s="41"/>
    </row>
    <row r="369" spans="1:8" ht="12">
      <c r="A369" s="41"/>
      <c r="B369" s="41"/>
      <c r="C369" s="41"/>
      <c r="D369" s="41"/>
      <c r="E369" s="41"/>
      <c r="F369" s="41"/>
      <c r="G369" s="41"/>
      <c r="H369" s="41"/>
    </row>
    <row r="370" spans="1:8" ht="12">
      <c r="A370" s="41"/>
      <c r="B370" s="41"/>
      <c r="C370" s="41"/>
      <c r="D370" s="41"/>
      <c r="E370" s="41"/>
      <c r="F370" s="41"/>
      <c r="G370" s="41"/>
      <c r="H370" s="41"/>
    </row>
    <row r="371" spans="1:8" ht="12">
      <c r="A371" s="41"/>
      <c r="B371" s="41"/>
      <c r="C371" s="41"/>
      <c r="D371" s="41"/>
      <c r="E371" s="41"/>
      <c r="F371" s="41"/>
      <c r="G371" s="41"/>
      <c r="H371" s="41"/>
    </row>
    <row r="372" spans="1:8" ht="12">
      <c r="A372" s="41"/>
      <c r="B372" s="41"/>
      <c r="C372" s="41"/>
      <c r="D372" s="41"/>
      <c r="E372" s="41"/>
      <c r="F372" s="41"/>
      <c r="G372" s="41"/>
      <c r="H372" s="41"/>
    </row>
    <row r="373" spans="1:8" ht="12">
      <c r="A373" s="41"/>
      <c r="B373" s="41"/>
      <c r="C373" s="41"/>
      <c r="D373" s="41"/>
      <c r="E373" s="41"/>
      <c r="F373" s="41"/>
      <c r="G373" s="41"/>
      <c r="H373" s="41"/>
    </row>
    <row r="374" spans="1:8" ht="12">
      <c r="A374" s="41"/>
      <c r="B374" s="41"/>
      <c r="C374" s="41"/>
      <c r="D374" s="41"/>
      <c r="E374" s="41"/>
      <c r="F374" s="41"/>
      <c r="G374" s="41"/>
      <c r="H374" s="41"/>
    </row>
    <row r="375" spans="1:8" ht="12">
      <c r="A375" s="41"/>
      <c r="B375" s="41"/>
      <c r="C375" s="41"/>
      <c r="D375" s="41"/>
      <c r="E375" s="41"/>
      <c r="F375" s="41"/>
      <c r="G375" s="41"/>
      <c r="H375" s="41"/>
    </row>
    <row r="376" spans="1:8" ht="12">
      <c r="A376" s="41"/>
      <c r="B376" s="41"/>
      <c r="C376" s="41"/>
      <c r="D376" s="41"/>
      <c r="E376" s="41"/>
      <c r="F376" s="41"/>
      <c r="G376" s="41"/>
      <c r="H376" s="41"/>
    </row>
    <row r="377" spans="1:8" ht="12">
      <c r="A377" s="41"/>
      <c r="B377" s="41"/>
      <c r="C377" s="41"/>
      <c r="D377" s="41"/>
      <c r="E377" s="41"/>
      <c r="F377" s="41"/>
      <c r="G377" s="41"/>
      <c r="H377" s="41"/>
    </row>
    <row r="378" spans="1:8" ht="12">
      <c r="A378" s="41"/>
      <c r="B378" s="41"/>
      <c r="C378" s="41"/>
      <c r="D378" s="41"/>
      <c r="E378" s="41"/>
      <c r="F378" s="41"/>
      <c r="G378" s="41"/>
      <c r="H378" s="41"/>
    </row>
    <row r="379" spans="1:8" ht="12">
      <c r="A379" s="41"/>
      <c r="B379" s="41"/>
      <c r="C379" s="41"/>
      <c r="D379" s="41"/>
      <c r="E379" s="41"/>
      <c r="F379" s="41"/>
      <c r="G379" s="41"/>
      <c r="H379" s="41"/>
    </row>
    <row r="380" spans="1:8" ht="12">
      <c r="A380" s="41"/>
      <c r="B380" s="41"/>
      <c r="C380" s="41"/>
      <c r="D380" s="41"/>
      <c r="E380" s="41"/>
      <c r="F380" s="41"/>
      <c r="G380" s="41"/>
      <c r="H380" s="41"/>
    </row>
    <row r="381" spans="1:8" ht="12">
      <c r="A381" s="41"/>
      <c r="B381" s="41"/>
      <c r="C381" s="41"/>
      <c r="D381" s="41"/>
      <c r="E381" s="41"/>
      <c r="F381" s="41"/>
      <c r="G381" s="41"/>
      <c r="H381" s="41"/>
    </row>
    <row r="382" spans="1:8" ht="12">
      <c r="A382" s="41"/>
      <c r="B382" s="41"/>
      <c r="C382" s="41"/>
      <c r="D382" s="41"/>
      <c r="E382" s="41"/>
      <c r="F382" s="41"/>
      <c r="G382" s="41"/>
      <c r="H382" s="41"/>
    </row>
    <row r="383" spans="1:8" ht="12">
      <c r="A383" s="41"/>
      <c r="B383" s="41"/>
      <c r="C383" s="41"/>
      <c r="D383" s="41"/>
      <c r="E383" s="41"/>
      <c r="F383" s="41"/>
      <c r="G383" s="41"/>
      <c r="H383" s="41"/>
    </row>
    <row r="384" spans="1:8" ht="12">
      <c r="A384" s="41"/>
      <c r="B384" s="41"/>
      <c r="C384" s="41"/>
      <c r="D384" s="41"/>
      <c r="E384" s="41"/>
      <c r="F384" s="41"/>
      <c r="G384" s="41"/>
      <c r="H384" s="41"/>
    </row>
    <row r="385" spans="1:8" ht="12">
      <c r="A385" s="41"/>
      <c r="B385" s="41"/>
      <c r="C385" s="41"/>
      <c r="D385" s="41"/>
      <c r="E385" s="41"/>
      <c r="F385" s="41"/>
      <c r="G385" s="41"/>
      <c r="H385" s="41"/>
    </row>
    <row r="386" spans="1:8" ht="12">
      <c r="A386" s="41"/>
      <c r="B386" s="41"/>
      <c r="C386" s="41"/>
      <c r="D386" s="41"/>
      <c r="E386" s="41"/>
      <c r="F386" s="41"/>
      <c r="G386" s="41"/>
      <c r="H386" s="41"/>
    </row>
    <row r="387" spans="1:8" ht="12">
      <c r="A387" s="41"/>
      <c r="B387" s="41"/>
      <c r="C387" s="41"/>
      <c r="D387" s="41"/>
      <c r="E387" s="41"/>
      <c r="F387" s="41"/>
      <c r="G387" s="41"/>
      <c r="H387" s="41"/>
    </row>
    <row r="388" spans="1:8" ht="12">
      <c r="A388" s="41"/>
      <c r="B388" s="41"/>
      <c r="C388" s="41"/>
      <c r="D388" s="41"/>
      <c r="E388" s="41"/>
      <c r="F388" s="41"/>
      <c r="G388" s="41"/>
      <c r="H388" s="41"/>
    </row>
    <row r="389" spans="1:8" ht="12">
      <c r="A389" s="41"/>
      <c r="B389" s="41"/>
      <c r="C389" s="41"/>
      <c r="D389" s="41"/>
      <c r="E389" s="41"/>
      <c r="F389" s="41"/>
      <c r="G389" s="41"/>
      <c r="H389" s="41"/>
    </row>
    <row r="390" spans="1:8" ht="12">
      <c r="A390" s="41"/>
      <c r="B390" s="41"/>
      <c r="C390" s="41"/>
      <c r="D390" s="41"/>
      <c r="E390" s="41"/>
      <c r="F390" s="41"/>
      <c r="G390" s="41"/>
      <c r="H390" s="41"/>
    </row>
    <row r="391" spans="1:8" ht="12">
      <c r="A391" s="41"/>
      <c r="B391" s="41"/>
      <c r="C391" s="41"/>
      <c r="D391" s="41"/>
      <c r="E391" s="41"/>
      <c r="F391" s="41"/>
      <c r="G391" s="41"/>
      <c r="H391" s="41"/>
    </row>
    <row r="392" spans="1:8" ht="12">
      <c r="A392" s="41"/>
      <c r="B392" s="41"/>
      <c r="C392" s="41"/>
      <c r="D392" s="41"/>
      <c r="E392" s="41"/>
      <c r="F392" s="41"/>
      <c r="G392" s="41"/>
      <c r="H392" s="41"/>
    </row>
    <row r="393" spans="1:8" ht="12">
      <c r="A393" s="41"/>
      <c r="B393" s="41"/>
      <c r="C393" s="41"/>
      <c r="D393" s="41"/>
      <c r="E393" s="41"/>
      <c r="F393" s="41"/>
      <c r="G393" s="41"/>
      <c r="H393" s="41"/>
    </row>
    <row r="394" spans="1:8" ht="12">
      <c r="A394" s="41"/>
      <c r="B394" s="41"/>
      <c r="C394" s="41"/>
      <c r="D394" s="41"/>
      <c r="E394" s="41"/>
      <c r="F394" s="41"/>
      <c r="G394" s="41"/>
      <c r="H394" s="41"/>
    </row>
    <row r="395" spans="1:8" ht="12">
      <c r="A395" s="41"/>
      <c r="B395" s="41"/>
      <c r="C395" s="41"/>
      <c r="D395" s="41"/>
      <c r="E395" s="41"/>
      <c r="F395" s="41"/>
      <c r="G395" s="41"/>
      <c r="H395" s="41"/>
    </row>
    <row r="396" spans="1:8" ht="12">
      <c r="A396" s="41"/>
      <c r="B396" s="41"/>
      <c r="C396" s="41"/>
      <c r="D396" s="41"/>
      <c r="E396" s="41"/>
      <c r="F396" s="41"/>
      <c r="G396" s="41"/>
      <c r="H396" s="41"/>
    </row>
    <row r="397" spans="1:8" ht="12">
      <c r="A397" s="41"/>
      <c r="B397" s="41"/>
      <c r="C397" s="41"/>
      <c r="D397" s="41"/>
      <c r="E397" s="41"/>
      <c r="F397" s="41"/>
      <c r="G397" s="41"/>
      <c r="H397" s="41"/>
    </row>
    <row r="398" spans="1:8" ht="12">
      <c r="A398" s="41"/>
      <c r="B398" s="41"/>
      <c r="C398" s="41"/>
      <c r="D398" s="41"/>
      <c r="E398" s="41"/>
      <c r="F398" s="41"/>
      <c r="G398" s="41"/>
      <c r="H398" s="41"/>
    </row>
    <row r="399" spans="1:8" ht="12">
      <c r="A399" s="41"/>
      <c r="B399" s="41"/>
      <c r="C399" s="41"/>
      <c r="D399" s="41"/>
      <c r="E399" s="41"/>
      <c r="F399" s="41"/>
      <c r="G399" s="41"/>
      <c r="H399" s="41"/>
    </row>
    <row r="400" spans="1:8" ht="12">
      <c r="A400" s="41"/>
      <c r="B400" s="41"/>
      <c r="C400" s="41"/>
      <c r="D400" s="41"/>
      <c r="E400" s="41"/>
      <c r="F400" s="41"/>
      <c r="G400" s="41"/>
      <c r="H400" s="41"/>
    </row>
    <row r="401" spans="1:8" ht="12">
      <c r="A401" s="41"/>
      <c r="B401" s="41"/>
      <c r="C401" s="41"/>
      <c r="D401" s="41"/>
      <c r="E401" s="41"/>
      <c r="F401" s="41"/>
      <c r="G401" s="41"/>
      <c r="H401" s="41"/>
    </row>
    <row r="402" spans="1:8" ht="12">
      <c r="A402" s="41"/>
      <c r="B402" s="41"/>
      <c r="C402" s="41"/>
      <c r="D402" s="41"/>
      <c r="E402" s="41"/>
      <c r="F402" s="41"/>
      <c r="G402" s="41"/>
      <c r="H402" s="41"/>
    </row>
    <row r="403" spans="1:8" ht="12">
      <c r="A403" s="41"/>
      <c r="B403" s="41"/>
      <c r="C403" s="41"/>
      <c r="D403" s="41"/>
      <c r="E403" s="41"/>
      <c r="F403" s="41"/>
      <c r="G403" s="41"/>
      <c r="H403" s="41"/>
    </row>
    <row r="404" spans="1:8" ht="12">
      <c r="A404" s="41"/>
      <c r="B404" s="41"/>
      <c r="C404" s="41"/>
      <c r="D404" s="41"/>
      <c r="E404" s="41"/>
      <c r="F404" s="41"/>
      <c r="G404" s="41"/>
      <c r="H404" s="41"/>
    </row>
    <row r="405" spans="1:8" ht="12">
      <c r="A405" s="41"/>
      <c r="B405" s="41"/>
      <c r="C405" s="41"/>
      <c r="D405" s="41"/>
      <c r="E405" s="41"/>
      <c r="F405" s="41"/>
      <c r="G405" s="41"/>
      <c r="H405" s="41"/>
    </row>
    <row r="406" spans="1:8" ht="12">
      <c r="A406" s="41"/>
      <c r="B406" s="41"/>
      <c r="C406" s="41"/>
      <c r="D406" s="41"/>
      <c r="E406" s="41"/>
      <c r="F406" s="41"/>
      <c r="G406" s="41"/>
      <c r="H406" s="41"/>
    </row>
    <row r="407" spans="1:8" ht="12">
      <c r="A407" s="41"/>
      <c r="B407" s="41"/>
      <c r="C407" s="41"/>
      <c r="D407" s="41"/>
      <c r="E407" s="41"/>
      <c r="F407" s="41"/>
      <c r="G407" s="41"/>
      <c r="H407" s="41"/>
    </row>
    <row r="408" spans="1:8" ht="12">
      <c r="A408" s="41"/>
      <c r="B408" s="41"/>
      <c r="C408" s="41"/>
      <c r="D408" s="41"/>
      <c r="E408" s="41"/>
      <c r="F408" s="41"/>
      <c r="G408" s="41"/>
      <c r="H408" s="41"/>
    </row>
    <row r="409" spans="1:8" ht="12">
      <c r="A409" s="41"/>
      <c r="B409" s="41"/>
      <c r="C409" s="41"/>
      <c r="D409" s="41"/>
      <c r="E409" s="41"/>
      <c r="F409" s="41"/>
      <c r="G409" s="41"/>
      <c r="H409" s="41"/>
    </row>
    <row r="410" spans="1:8" ht="12">
      <c r="A410" s="41"/>
      <c r="B410" s="41"/>
      <c r="C410" s="41"/>
      <c r="D410" s="41"/>
      <c r="E410" s="41"/>
      <c r="F410" s="41"/>
      <c r="G410" s="41"/>
      <c r="H410" s="41"/>
    </row>
    <row r="411" spans="1:8" ht="12">
      <c r="A411" s="41"/>
      <c r="B411" s="41"/>
      <c r="C411" s="41"/>
      <c r="D411" s="41"/>
      <c r="E411" s="41"/>
      <c r="F411" s="41"/>
      <c r="G411" s="41"/>
      <c r="H411" s="41"/>
    </row>
    <row r="412" spans="1:8" ht="12">
      <c r="A412" s="41"/>
      <c r="B412" s="41"/>
      <c r="C412" s="41"/>
      <c r="D412" s="41"/>
      <c r="E412" s="41"/>
      <c r="F412" s="41"/>
      <c r="G412" s="41"/>
      <c r="H412" s="41"/>
    </row>
    <row r="413" spans="1:8" ht="12">
      <c r="A413" s="41"/>
      <c r="B413" s="41"/>
      <c r="C413" s="41"/>
      <c r="D413" s="41"/>
      <c r="E413" s="41"/>
      <c r="F413" s="41"/>
      <c r="G413" s="41"/>
      <c r="H413" s="41"/>
    </row>
    <row r="414" spans="1:8" ht="12">
      <c r="A414" s="41"/>
      <c r="B414" s="41"/>
      <c r="C414" s="41"/>
      <c r="D414" s="41"/>
      <c r="E414" s="41"/>
      <c r="F414" s="41"/>
      <c r="G414" s="41"/>
      <c r="H414" s="41"/>
    </row>
    <row r="415" spans="1:8" ht="12">
      <c r="A415" s="41"/>
      <c r="B415" s="41"/>
      <c r="C415" s="41"/>
      <c r="D415" s="41"/>
      <c r="E415" s="41"/>
      <c r="F415" s="41"/>
      <c r="G415" s="41"/>
      <c r="H415" s="41"/>
    </row>
    <row r="416" spans="1:8" ht="12">
      <c r="A416" s="41"/>
      <c r="B416" s="41"/>
      <c r="C416" s="41"/>
      <c r="D416" s="41"/>
      <c r="E416" s="41"/>
      <c r="F416" s="41"/>
      <c r="G416" s="41"/>
      <c r="H416" s="41"/>
    </row>
    <row r="417" spans="1:8" ht="12">
      <c r="A417" s="41"/>
      <c r="B417" s="41"/>
      <c r="C417" s="41"/>
      <c r="D417" s="41"/>
      <c r="E417" s="41"/>
      <c r="F417" s="41"/>
      <c r="G417" s="41"/>
      <c r="H417" s="41"/>
    </row>
    <row r="418" spans="1:8" ht="12">
      <c r="A418" s="41"/>
      <c r="B418" s="41"/>
      <c r="C418" s="41"/>
      <c r="D418" s="41"/>
      <c r="E418" s="41"/>
      <c r="F418" s="41"/>
      <c r="G418" s="41"/>
      <c r="H418" s="41"/>
    </row>
    <row r="419" spans="1:8" ht="12">
      <c r="A419" s="41"/>
      <c r="B419" s="41"/>
      <c r="C419" s="41"/>
      <c r="D419" s="41"/>
      <c r="E419" s="41"/>
      <c r="F419" s="41"/>
      <c r="G419" s="41"/>
      <c r="H419" s="41"/>
    </row>
    <row r="420" spans="1:8" ht="12">
      <c r="A420" s="41"/>
      <c r="B420" s="41"/>
      <c r="C420" s="41"/>
      <c r="D420" s="41"/>
      <c r="E420" s="41"/>
      <c r="F420" s="41"/>
      <c r="G420" s="41"/>
      <c r="H420" s="41"/>
    </row>
    <row r="421" spans="1:8" ht="12">
      <c r="A421" s="41"/>
      <c r="B421" s="41"/>
      <c r="C421" s="41"/>
      <c r="D421" s="41"/>
      <c r="E421" s="41"/>
      <c r="F421" s="41"/>
      <c r="G421" s="41"/>
      <c r="H421" s="41"/>
    </row>
    <row r="422" spans="1:8" ht="12">
      <c r="A422" s="41"/>
      <c r="B422" s="41"/>
      <c r="C422" s="41"/>
      <c r="D422" s="41"/>
      <c r="E422" s="41"/>
      <c r="F422" s="41"/>
      <c r="G422" s="41"/>
      <c r="H422" s="41"/>
    </row>
    <row r="423" spans="1:8" ht="12">
      <c r="A423" s="41"/>
      <c r="B423" s="41"/>
      <c r="C423" s="41"/>
      <c r="D423" s="41"/>
      <c r="E423" s="41"/>
      <c r="F423" s="41"/>
      <c r="G423" s="41"/>
      <c r="H423" s="41"/>
    </row>
    <row r="424" spans="1:8" ht="12">
      <c r="A424" s="41"/>
      <c r="B424" s="41"/>
      <c r="C424" s="41"/>
      <c r="D424" s="41"/>
      <c r="E424" s="41"/>
      <c r="F424" s="41"/>
      <c r="G424" s="41"/>
      <c r="H424" s="41"/>
    </row>
    <row r="425" spans="1:8" ht="12">
      <c r="A425" s="41"/>
      <c r="B425" s="41"/>
      <c r="C425" s="41"/>
      <c r="D425" s="41"/>
      <c r="E425" s="41"/>
      <c r="F425" s="41"/>
      <c r="G425" s="41"/>
      <c r="H425" s="41"/>
    </row>
    <row r="426" spans="1:8" ht="12">
      <c r="A426" s="41"/>
      <c r="B426" s="41"/>
      <c r="C426" s="41"/>
      <c r="D426" s="41"/>
      <c r="E426" s="41"/>
      <c r="F426" s="41"/>
      <c r="G426" s="41"/>
      <c r="H426" s="41"/>
    </row>
    <row r="427" spans="1:8" ht="12">
      <c r="A427" s="41"/>
      <c r="B427" s="41"/>
      <c r="C427" s="41"/>
      <c r="D427" s="41"/>
      <c r="E427" s="41"/>
      <c r="F427" s="41"/>
      <c r="G427" s="41"/>
      <c r="H427" s="41"/>
    </row>
    <row r="428" spans="1:8" ht="12">
      <c r="A428" s="41"/>
      <c r="B428" s="41"/>
      <c r="C428" s="41"/>
      <c r="D428" s="41"/>
      <c r="E428" s="41"/>
      <c r="F428" s="41"/>
      <c r="G428" s="41"/>
      <c r="H428" s="41"/>
    </row>
    <row r="429" spans="1:8" ht="12">
      <c r="A429" s="41"/>
      <c r="B429" s="41"/>
      <c r="C429" s="41"/>
      <c r="D429" s="41"/>
      <c r="E429" s="41"/>
      <c r="F429" s="41"/>
      <c r="G429" s="41"/>
      <c r="H429" s="41"/>
    </row>
    <row r="430" spans="1:8" ht="12">
      <c r="A430" s="41"/>
      <c r="B430" s="41"/>
      <c r="C430" s="41"/>
      <c r="D430" s="41"/>
      <c r="E430" s="41"/>
      <c r="F430" s="41"/>
      <c r="G430" s="41"/>
      <c r="H430" s="41"/>
    </row>
    <row r="431" spans="1:8" ht="12">
      <c r="A431" s="41"/>
      <c r="B431" s="41"/>
      <c r="C431" s="41"/>
      <c r="D431" s="41"/>
      <c r="E431" s="41"/>
      <c r="F431" s="41"/>
      <c r="G431" s="41"/>
      <c r="H431" s="41"/>
    </row>
    <row r="432" spans="1:8" ht="12">
      <c r="A432" s="41"/>
      <c r="B432" s="41"/>
      <c r="C432" s="41"/>
      <c r="D432" s="41"/>
      <c r="E432" s="41"/>
      <c r="F432" s="41"/>
      <c r="G432" s="41"/>
      <c r="H432" s="41"/>
    </row>
    <row r="433" spans="1:8" ht="12">
      <c r="A433" s="41"/>
      <c r="B433" s="41"/>
      <c r="C433" s="41"/>
      <c r="D433" s="41"/>
      <c r="E433" s="41"/>
      <c r="F433" s="41"/>
      <c r="G433" s="41"/>
      <c r="H433" s="41"/>
    </row>
    <row r="434" spans="1:8" ht="12">
      <c r="A434" s="41"/>
      <c r="B434" s="41"/>
      <c r="C434" s="41"/>
      <c r="D434" s="41"/>
      <c r="E434" s="41"/>
      <c r="F434" s="41"/>
      <c r="G434" s="41"/>
      <c r="H434" s="41"/>
    </row>
    <row r="435" spans="1:8" ht="12">
      <c r="A435" s="41"/>
      <c r="B435" s="41"/>
      <c r="C435" s="41"/>
      <c r="D435" s="41"/>
      <c r="E435" s="41"/>
      <c r="F435" s="41"/>
      <c r="G435" s="41"/>
      <c r="H435" s="41"/>
    </row>
    <row r="436" spans="1:8" ht="12">
      <c r="A436" s="41"/>
      <c r="B436" s="41"/>
      <c r="C436" s="41"/>
      <c r="D436" s="41"/>
      <c r="E436" s="41"/>
      <c r="F436" s="41"/>
      <c r="G436" s="41"/>
      <c r="H436" s="41"/>
    </row>
    <row r="437" spans="1:8" ht="12">
      <c r="A437" s="41"/>
      <c r="B437" s="41"/>
      <c r="C437" s="41"/>
      <c r="D437" s="41"/>
      <c r="E437" s="41"/>
      <c r="F437" s="41"/>
      <c r="G437" s="41"/>
      <c r="H437" s="41"/>
    </row>
    <row r="438" spans="1:8" ht="12">
      <c r="A438" s="41"/>
      <c r="B438" s="41"/>
      <c r="C438" s="41"/>
      <c r="D438" s="41"/>
      <c r="E438" s="41"/>
      <c r="F438" s="41"/>
      <c r="G438" s="41"/>
      <c r="H438" s="41"/>
    </row>
    <row r="439" spans="1:8" ht="12">
      <c r="A439" s="41"/>
      <c r="B439" s="41"/>
      <c r="C439" s="41"/>
      <c r="D439" s="41"/>
      <c r="E439" s="41"/>
      <c r="F439" s="41"/>
      <c r="G439" s="41"/>
      <c r="H439" s="41"/>
    </row>
    <row r="440" spans="1:8" ht="12">
      <c r="A440" s="41"/>
      <c r="B440" s="41"/>
      <c r="C440" s="41"/>
      <c r="D440" s="41"/>
      <c r="E440" s="41"/>
      <c r="F440" s="41"/>
      <c r="G440" s="41"/>
      <c r="H440" s="41"/>
    </row>
    <row r="441" spans="1:8" ht="12">
      <c r="A441" s="41"/>
      <c r="B441" s="41"/>
      <c r="C441" s="41"/>
      <c r="D441" s="41"/>
      <c r="E441" s="41"/>
      <c r="F441" s="41"/>
      <c r="G441" s="41"/>
      <c r="H441" s="41"/>
    </row>
    <row r="442" spans="1:8" ht="12">
      <c r="A442" s="41"/>
      <c r="B442" s="41"/>
      <c r="C442" s="41"/>
      <c r="D442" s="41"/>
      <c r="E442" s="41"/>
      <c r="F442" s="41"/>
      <c r="G442" s="41"/>
      <c r="H442" s="41"/>
    </row>
    <row r="443" spans="1:8" ht="12">
      <c r="A443" s="41"/>
      <c r="B443" s="41"/>
      <c r="C443" s="41"/>
      <c r="D443" s="41"/>
      <c r="E443" s="41"/>
      <c r="F443" s="41"/>
      <c r="G443" s="41"/>
      <c r="H443" s="41"/>
    </row>
    <row r="444" spans="1:8" ht="12">
      <c r="A444" s="41"/>
      <c r="B444" s="41"/>
      <c r="C444" s="41"/>
      <c r="D444" s="41"/>
      <c r="E444" s="41"/>
      <c r="F444" s="41"/>
      <c r="G444" s="41"/>
      <c r="H444" s="41"/>
    </row>
    <row r="445" spans="1:8" ht="12">
      <c r="A445" s="41"/>
      <c r="B445" s="41"/>
      <c r="C445" s="41"/>
      <c r="D445" s="41"/>
      <c r="E445" s="41"/>
      <c r="F445" s="41"/>
      <c r="G445" s="41"/>
      <c r="H445" s="41"/>
    </row>
    <row r="446" spans="1:8" ht="12">
      <c r="A446" s="41"/>
      <c r="B446" s="41"/>
      <c r="C446" s="41"/>
      <c r="D446" s="41"/>
      <c r="E446" s="41"/>
      <c r="F446" s="41"/>
      <c r="G446" s="41"/>
      <c r="H446" s="41"/>
    </row>
    <row r="447" spans="1:8" ht="12">
      <c r="A447" s="41"/>
      <c r="B447" s="41"/>
      <c r="C447" s="41"/>
      <c r="D447" s="41"/>
      <c r="E447" s="41"/>
      <c r="F447" s="41"/>
      <c r="G447" s="41"/>
      <c r="H447" s="41"/>
    </row>
    <row r="448" spans="1:8" ht="12">
      <c r="A448" s="41"/>
      <c r="B448" s="41"/>
      <c r="C448" s="41"/>
      <c r="D448" s="41"/>
      <c r="E448" s="41"/>
      <c r="F448" s="41"/>
      <c r="G448" s="41"/>
      <c r="H448" s="41"/>
    </row>
    <row r="449" spans="1:8" ht="12">
      <c r="A449" s="41"/>
      <c r="B449" s="41"/>
      <c r="C449" s="41"/>
      <c r="D449" s="41"/>
      <c r="E449" s="41"/>
      <c r="F449" s="41"/>
      <c r="G449" s="41"/>
      <c r="H449" s="41"/>
    </row>
    <row r="450" spans="1:8" ht="12">
      <c r="A450" s="41"/>
      <c r="B450" s="41"/>
      <c r="C450" s="41"/>
      <c r="D450" s="41"/>
      <c r="E450" s="41"/>
      <c r="F450" s="41"/>
      <c r="G450" s="41"/>
      <c r="H450" s="41"/>
    </row>
    <row r="451" spans="1:8" ht="12">
      <c r="A451" s="41"/>
      <c r="B451" s="41"/>
      <c r="C451" s="41"/>
      <c r="D451" s="41"/>
      <c r="E451" s="41"/>
      <c r="F451" s="41"/>
      <c r="G451" s="41"/>
      <c r="H451" s="41"/>
    </row>
    <row r="452" spans="1:8" ht="12">
      <c r="A452" s="41"/>
      <c r="B452" s="41"/>
      <c r="C452" s="41"/>
      <c r="D452" s="41"/>
      <c r="E452" s="41"/>
      <c r="F452" s="41"/>
      <c r="G452" s="41"/>
      <c r="H452" s="41"/>
    </row>
    <row r="453" spans="1:8" ht="12">
      <c r="A453" s="41"/>
      <c r="B453" s="41"/>
      <c r="C453" s="41"/>
      <c r="D453" s="41"/>
      <c r="E453" s="41"/>
      <c r="F453" s="41"/>
      <c r="G453" s="41"/>
      <c r="H453" s="41"/>
    </row>
    <row r="454" spans="1:8" ht="12">
      <c r="A454" s="41"/>
      <c r="B454" s="41"/>
      <c r="C454" s="41"/>
      <c r="D454" s="41"/>
      <c r="E454" s="41"/>
      <c r="F454" s="41"/>
      <c r="G454" s="41"/>
      <c r="H454" s="41"/>
    </row>
    <row r="455" spans="1:8" ht="12">
      <c r="A455" s="41"/>
      <c r="B455" s="41"/>
      <c r="C455" s="41"/>
      <c r="D455" s="41"/>
      <c r="E455" s="41"/>
      <c r="F455" s="41"/>
      <c r="G455" s="41"/>
      <c r="H455" s="41"/>
    </row>
    <row r="456" spans="1:8" ht="12">
      <c r="A456" s="41"/>
      <c r="B456" s="41"/>
      <c r="C456" s="41"/>
      <c r="D456" s="41"/>
      <c r="E456" s="41"/>
      <c r="F456" s="41"/>
      <c r="G456" s="41"/>
      <c r="H456" s="41"/>
    </row>
    <row r="457" spans="1:8" ht="12">
      <c r="A457" s="41"/>
      <c r="B457" s="41"/>
      <c r="C457" s="41"/>
      <c r="D457" s="41"/>
      <c r="E457" s="41"/>
      <c r="F457" s="41"/>
      <c r="G457" s="41"/>
      <c r="H457" s="41"/>
    </row>
    <row r="458" spans="1:8" ht="12">
      <c r="A458" s="41"/>
      <c r="B458" s="41"/>
      <c r="C458" s="41"/>
      <c r="D458" s="41"/>
      <c r="E458" s="41"/>
      <c r="F458" s="41"/>
      <c r="G458" s="41"/>
      <c r="H458" s="41"/>
    </row>
    <row r="459" spans="1:8" ht="12">
      <c r="A459" s="41"/>
      <c r="B459" s="41"/>
      <c r="C459" s="41"/>
      <c r="D459" s="41"/>
      <c r="E459" s="41"/>
      <c r="F459" s="41"/>
      <c r="G459" s="41"/>
      <c r="H459" s="41"/>
    </row>
    <row r="460" spans="1:8" ht="12">
      <c r="A460" s="41"/>
      <c r="B460" s="41"/>
      <c r="C460" s="41"/>
      <c r="D460" s="41"/>
      <c r="E460" s="41"/>
      <c r="F460" s="41"/>
      <c r="G460" s="41"/>
      <c r="H460" s="41"/>
    </row>
    <row r="461" spans="1:8" ht="12">
      <c r="A461" s="41"/>
      <c r="B461" s="41"/>
      <c r="C461" s="41"/>
      <c r="D461" s="41"/>
      <c r="E461" s="41"/>
      <c r="F461" s="41"/>
      <c r="G461" s="41"/>
      <c r="H461" s="41"/>
    </row>
    <row r="462" spans="1:8" ht="12">
      <c r="A462" s="41"/>
      <c r="B462" s="41"/>
      <c r="C462" s="41"/>
      <c r="D462" s="41"/>
      <c r="E462" s="41"/>
      <c r="F462" s="41"/>
      <c r="G462" s="41"/>
      <c r="H462" s="41"/>
    </row>
    <row r="463" spans="1:8" ht="12">
      <c r="A463" s="41"/>
      <c r="B463" s="41"/>
      <c r="C463" s="41"/>
      <c r="D463" s="41"/>
      <c r="E463" s="41"/>
      <c r="F463" s="41"/>
      <c r="G463" s="41"/>
      <c r="H463" s="41"/>
    </row>
    <row r="464" spans="1:8" ht="12">
      <c r="A464" s="41"/>
      <c r="B464" s="41"/>
      <c r="C464" s="41"/>
      <c r="D464" s="41"/>
      <c r="E464" s="41"/>
      <c r="F464" s="41"/>
      <c r="G464" s="41"/>
      <c r="H464" s="41"/>
    </row>
    <row r="465" spans="1:8" ht="12">
      <c r="A465" s="41"/>
      <c r="B465" s="41"/>
      <c r="C465" s="41"/>
      <c r="D465" s="41"/>
      <c r="E465" s="41"/>
      <c r="F465" s="41"/>
      <c r="G465" s="41"/>
      <c r="H465" s="41"/>
    </row>
    <row r="466" spans="1:8" ht="12">
      <c r="A466" s="41"/>
      <c r="B466" s="41"/>
      <c r="C466" s="41"/>
      <c r="D466" s="41"/>
      <c r="E466" s="41"/>
      <c r="F466" s="41"/>
      <c r="G466" s="41"/>
      <c r="H466" s="41"/>
    </row>
    <row r="467" spans="1:8" ht="12">
      <c r="A467" s="41"/>
      <c r="B467" s="41"/>
      <c r="C467" s="41"/>
      <c r="D467" s="41"/>
      <c r="E467" s="41"/>
      <c r="F467" s="41"/>
      <c r="G467" s="41"/>
      <c r="H467" s="41"/>
    </row>
    <row r="468" spans="1:8" ht="12">
      <c r="A468" s="41"/>
      <c r="B468" s="41"/>
      <c r="C468" s="41"/>
      <c r="D468" s="41"/>
      <c r="E468" s="41"/>
      <c r="F468" s="41"/>
      <c r="G468" s="41"/>
      <c r="H468" s="41"/>
    </row>
    <row r="469" spans="1:8" ht="12">
      <c r="A469" s="41"/>
      <c r="B469" s="41"/>
      <c r="C469" s="41"/>
      <c r="D469" s="41"/>
      <c r="E469" s="41"/>
      <c r="F469" s="41"/>
      <c r="G469" s="41"/>
      <c r="H469" s="41"/>
    </row>
    <row r="470" spans="1:8" ht="12">
      <c r="A470" s="41"/>
      <c r="B470" s="41"/>
      <c r="C470" s="41"/>
      <c r="D470" s="41"/>
      <c r="E470" s="41"/>
      <c r="F470" s="41"/>
      <c r="G470" s="41"/>
      <c r="H470" s="41"/>
    </row>
    <row r="471" spans="1:8" ht="12">
      <c r="A471" s="41"/>
      <c r="B471" s="41"/>
      <c r="C471" s="41"/>
      <c r="D471" s="41"/>
      <c r="E471" s="41"/>
      <c r="F471" s="41"/>
      <c r="G471" s="41"/>
      <c r="H471" s="41"/>
    </row>
    <row r="472" spans="1:8" ht="12">
      <c r="A472" s="41"/>
      <c r="B472" s="41"/>
      <c r="C472" s="41"/>
      <c r="D472" s="41"/>
      <c r="E472" s="41"/>
      <c r="F472" s="41"/>
      <c r="G472" s="41"/>
      <c r="H472" s="41"/>
    </row>
    <row r="473" spans="1:8" ht="12">
      <c r="A473" s="41"/>
      <c r="B473" s="41"/>
      <c r="C473" s="41"/>
      <c r="D473" s="41"/>
      <c r="E473" s="41"/>
      <c r="F473" s="41"/>
      <c r="G473" s="41"/>
      <c r="H473" s="41"/>
    </row>
    <row r="474" spans="1:8" ht="12">
      <c r="A474" s="41"/>
      <c r="B474" s="41"/>
      <c r="C474" s="41"/>
      <c r="D474" s="41"/>
      <c r="E474" s="41"/>
      <c r="F474" s="41"/>
      <c r="G474" s="41"/>
      <c r="H474" s="41"/>
    </row>
    <row r="475" spans="1:8" ht="12">
      <c r="A475" s="41"/>
      <c r="B475" s="41"/>
      <c r="C475" s="41"/>
      <c r="D475" s="41"/>
      <c r="E475" s="41"/>
      <c r="F475" s="41"/>
      <c r="G475" s="41"/>
      <c r="H475" s="41"/>
    </row>
    <row r="476" spans="1:8" ht="12">
      <c r="A476" s="41"/>
      <c r="B476" s="41"/>
      <c r="C476" s="41"/>
      <c r="D476" s="41"/>
      <c r="E476" s="41"/>
      <c r="F476" s="41"/>
      <c r="G476" s="41"/>
      <c r="H476" s="41"/>
    </row>
    <row r="477" spans="1:8" ht="12">
      <c r="A477" s="41"/>
      <c r="B477" s="41"/>
      <c r="C477" s="41"/>
      <c r="D477" s="41"/>
      <c r="E477" s="41"/>
      <c r="F477" s="41"/>
      <c r="G477" s="41"/>
      <c r="H477" s="41"/>
    </row>
    <row r="478" spans="1:8" ht="12">
      <c r="A478" s="41"/>
      <c r="B478" s="41"/>
      <c r="C478" s="41"/>
      <c r="D478" s="41"/>
      <c r="E478" s="41"/>
      <c r="F478" s="41"/>
      <c r="G478" s="41"/>
      <c r="H478" s="41"/>
    </row>
    <row r="479" spans="1:8" ht="12">
      <c r="A479" s="41"/>
      <c r="B479" s="41"/>
      <c r="C479" s="41"/>
      <c r="D479" s="41"/>
      <c r="E479" s="41"/>
      <c r="F479" s="41"/>
      <c r="G479" s="41"/>
      <c r="H479" s="41"/>
    </row>
    <row r="480" spans="1:8" ht="12">
      <c r="A480" s="41"/>
      <c r="B480" s="41"/>
      <c r="C480" s="41"/>
      <c r="D480" s="41"/>
      <c r="E480" s="41"/>
      <c r="F480" s="41"/>
      <c r="G480" s="41"/>
      <c r="H480" s="41"/>
    </row>
    <row r="481" spans="1:8" ht="12">
      <c r="A481" s="41"/>
      <c r="B481" s="41"/>
      <c r="C481" s="41"/>
      <c r="D481" s="41"/>
      <c r="E481" s="41"/>
      <c r="F481" s="41"/>
      <c r="G481" s="41"/>
      <c r="H481" s="41"/>
    </row>
    <row r="482" spans="1:8" ht="12">
      <c r="A482" s="41"/>
      <c r="B482" s="41"/>
      <c r="C482" s="41"/>
      <c r="D482" s="41"/>
      <c r="E482" s="41"/>
      <c r="F482" s="41"/>
      <c r="G482" s="41"/>
      <c r="H482" s="41"/>
    </row>
    <row r="483" spans="1:8" ht="12">
      <c r="A483" s="41"/>
      <c r="B483" s="41"/>
      <c r="C483" s="41"/>
      <c r="D483" s="41"/>
      <c r="E483" s="41"/>
      <c r="F483" s="41"/>
      <c r="G483" s="41"/>
      <c r="H483" s="41"/>
    </row>
    <row r="484" spans="1:8" ht="12">
      <c r="A484" s="41"/>
      <c r="B484" s="41"/>
      <c r="C484" s="41"/>
      <c r="D484" s="41"/>
      <c r="E484" s="41"/>
      <c r="F484" s="41"/>
      <c r="G484" s="41"/>
      <c r="H484" s="41"/>
    </row>
    <row r="485" spans="1:8" ht="12">
      <c r="A485" s="41"/>
      <c r="B485" s="41"/>
      <c r="C485" s="41"/>
      <c r="D485" s="41"/>
      <c r="E485" s="41"/>
      <c r="F485" s="41"/>
      <c r="G485" s="41"/>
      <c r="H485" s="41"/>
    </row>
    <row r="486" spans="1:8" ht="12">
      <c r="A486" s="41"/>
      <c r="B486" s="41"/>
      <c r="C486" s="41"/>
      <c r="D486" s="41"/>
      <c r="E486" s="41"/>
      <c r="F486" s="41"/>
      <c r="G486" s="41"/>
      <c r="H486" s="41"/>
    </row>
    <row r="487" spans="1:8" ht="12">
      <c r="A487" s="41"/>
      <c r="B487" s="41"/>
      <c r="C487" s="41"/>
      <c r="D487" s="41"/>
      <c r="E487" s="41"/>
      <c r="F487" s="41"/>
      <c r="G487" s="41"/>
      <c r="H487" s="41"/>
    </row>
    <row r="488" spans="1:8" ht="12">
      <c r="A488" s="41"/>
      <c r="B488" s="41"/>
      <c r="C488" s="41"/>
      <c r="D488" s="41"/>
      <c r="E488" s="41"/>
      <c r="F488" s="41"/>
      <c r="G488" s="41"/>
      <c r="H488" s="41"/>
    </row>
    <row r="489" spans="1:8" ht="12">
      <c r="A489" s="41"/>
      <c r="B489" s="41"/>
      <c r="C489" s="41"/>
      <c r="D489" s="41"/>
      <c r="E489" s="41"/>
      <c r="F489" s="41"/>
      <c r="G489" s="41"/>
      <c r="H489" s="41"/>
    </row>
    <row r="490" spans="1:8" ht="12">
      <c r="A490" s="41"/>
      <c r="B490" s="41"/>
      <c r="C490" s="41"/>
      <c r="D490" s="41"/>
      <c r="E490" s="41"/>
      <c r="F490" s="41"/>
      <c r="G490" s="41"/>
      <c r="H490" s="41"/>
    </row>
    <row r="491" spans="1:8" ht="12">
      <c r="A491" s="41"/>
      <c r="B491" s="41"/>
      <c r="C491" s="41"/>
      <c r="D491" s="41"/>
      <c r="E491" s="41"/>
      <c r="F491" s="41"/>
      <c r="G491" s="41"/>
      <c r="H491" s="41"/>
    </row>
    <row r="492" spans="1:8" ht="12">
      <c r="A492" s="41"/>
      <c r="B492" s="41"/>
      <c r="C492" s="41"/>
      <c r="D492" s="41"/>
      <c r="E492" s="41"/>
      <c r="F492" s="41"/>
      <c r="G492" s="41"/>
      <c r="H492" s="41"/>
    </row>
    <row r="493" spans="1:8" ht="12">
      <c r="A493" s="41"/>
      <c r="B493" s="41"/>
      <c r="C493" s="41"/>
      <c r="D493" s="41"/>
      <c r="E493" s="41"/>
      <c r="F493" s="41"/>
      <c r="G493" s="41"/>
      <c r="H493" s="41"/>
    </row>
    <row r="494" spans="1:8" ht="12">
      <c r="A494" s="41"/>
      <c r="B494" s="41"/>
      <c r="C494" s="41"/>
      <c r="D494" s="41"/>
      <c r="E494" s="41"/>
      <c r="F494" s="41"/>
      <c r="G494" s="41"/>
      <c r="H494" s="41"/>
    </row>
    <row r="495" spans="1:8" ht="12">
      <c r="A495" s="41"/>
      <c r="B495" s="41"/>
      <c r="C495" s="41"/>
      <c r="D495" s="41"/>
      <c r="E495" s="41"/>
      <c r="F495" s="41"/>
      <c r="G495" s="41"/>
      <c r="H495" s="41"/>
    </row>
    <row r="496" spans="1:8" ht="12">
      <c r="A496" s="41"/>
      <c r="B496" s="41"/>
      <c r="C496" s="41"/>
      <c r="D496" s="41"/>
      <c r="E496" s="41"/>
      <c r="F496" s="41"/>
      <c r="G496" s="41"/>
      <c r="H496" s="41"/>
    </row>
    <row r="497" spans="1:8" ht="12">
      <c r="A497" s="41"/>
      <c r="B497" s="41"/>
      <c r="C497" s="41"/>
      <c r="D497" s="41"/>
      <c r="E497" s="41"/>
      <c r="F497" s="41"/>
      <c r="G497" s="41"/>
      <c r="H497" s="41"/>
    </row>
    <row r="498" spans="1:8" ht="12">
      <c r="A498" s="41"/>
      <c r="B498" s="41"/>
      <c r="C498" s="41"/>
      <c r="D498" s="41"/>
      <c r="E498" s="41"/>
      <c r="F498" s="41"/>
      <c r="G498" s="41"/>
      <c r="H498" s="41"/>
    </row>
    <row r="499" spans="1:8" ht="12">
      <c r="A499" s="41"/>
      <c r="B499" s="41"/>
      <c r="C499" s="41"/>
      <c r="D499" s="41"/>
      <c r="E499" s="41"/>
      <c r="F499" s="41"/>
      <c r="G499" s="41"/>
      <c r="H499" s="41"/>
    </row>
    <row r="500" spans="1:8" ht="12">
      <c r="A500" s="41"/>
      <c r="B500" s="41"/>
      <c r="C500" s="41"/>
      <c r="D500" s="41"/>
      <c r="E500" s="41"/>
      <c r="F500" s="41"/>
      <c r="G500" s="41"/>
      <c r="H500" s="41"/>
    </row>
    <row r="501" spans="1:8" ht="12">
      <c r="A501" s="41"/>
      <c r="B501" s="41"/>
      <c r="C501" s="41"/>
      <c r="D501" s="41"/>
      <c r="E501" s="41"/>
      <c r="F501" s="41"/>
      <c r="G501" s="41"/>
      <c r="H501" s="41"/>
    </row>
    <row r="502" spans="1:8" ht="12">
      <c r="A502" s="41"/>
      <c r="B502" s="41"/>
      <c r="C502" s="41"/>
      <c r="D502" s="41"/>
      <c r="E502" s="41"/>
      <c r="F502" s="41"/>
      <c r="G502" s="41"/>
      <c r="H502" s="41"/>
    </row>
    <row r="503" spans="1:8" ht="12">
      <c r="A503" s="41"/>
      <c r="B503" s="41"/>
      <c r="C503" s="41"/>
      <c r="D503" s="41"/>
      <c r="E503" s="41"/>
      <c r="F503" s="41"/>
      <c r="G503" s="41"/>
      <c r="H503" s="41"/>
    </row>
    <row r="504" spans="1:8" ht="12">
      <c r="A504" s="41"/>
      <c r="B504" s="41"/>
      <c r="C504" s="41"/>
      <c r="D504" s="41"/>
      <c r="E504" s="41"/>
      <c r="F504" s="41"/>
      <c r="G504" s="41"/>
      <c r="H504" s="41"/>
    </row>
    <row r="505" spans="1:8" ht="12">
      <c r="A505" s="41"/>
      <c r="B505" s="41"/>
      <c r="C505" s="41"/>
      <c r="D505" s="41"/>
      <c r="E505" s="41"/>
      <c r="F505" s="41"/>
      <c r="G505" s="41"/>
      <c r="H505" s="41"/>
    </row>
    <row r="506" spans="1:8" ht="12">
      <c r="A506" s="41"/>
      <c r="B506" s="41"/>
      <c r="C506" s="41"/>
      <c r="D506" s="41"/>
      <c r="E506" s="41"/>
      <c r="F506" s="41"/>
      <c r="G506" s="41"/>
      <c r="H506" s="41"/>
    </row>
    <row r="507" spans="1:8" ht="12">
      <c r="A507" s="41"/>
      <c r="B507" s="41"/>
      <c r="C507" s="41"/>
      <c r="D507" s="41"/>
      <c r="E507" s="41"/>
      <c r="F507" s="41"/>
      <c r="G507" s="41"/>
      <c r="H507" s="41"/>
    </row>
    <row r="508" spans="1:8" ht="12">
      <c r="A508" s="41"/>
      <c r="B508" s="41"/>
      <c r="C508" s="41"/>
      <c r="D508" s="41"/>
      <c r="E508" s="41"/>
      <c r="F508" s="41"/>
      <c r="G508" s="41"/>
      <c r="H508" s="41"/>
    </row>
    <row r="509" spans="1:8" ht="12">
      <c r="A509" s="41"/>
      <c r="B509" s="41"/>
      <c r="C509" s="41"/>
      <c r="D509" s="41"/>
      <c r="E509" s="41"/>
      <c r="F509" s="41"/>
      <c r="G509" s="41"/>
      <c r="H509" s="41"/>
    </row>
    <row r="510" spans="1:8" ht="12">
      <c r="A510" s="41"/>
      <c r="B510" s="41"/>
      <c r="C510" s="41"/>
      <c r="D510" s="41"/>
      <c r="E510" s="41"/>
      <c r="F510" s="41"/>
      <c r="G510" s="41"/>
      <c r="H510" s="41"/>
    </row>
    <row r="511" spans="1:8" ht="12">
      <c r="A511" s="41"/>
      <c r="B511" s="41"/>
      <c r="C511" s="41"/>
      <c r="D511" s="41"/>
      <c r="E511" s="41"/>
      <c r="F511" s="41"/>
      <c r="G511" s="41"/>
      <c r="H511" s="41"/>
    </row>
    <row r="512" spans="1:8" ht="12">
      <c r="A512" s="41"/>
      <c r="B512" s="41"/>
      <c r="C512" s="41"/>
      <c r="D512" s="41"/>
      <c r="E512" s="41"/>
      <c r="F512" s="41"/>
      <c r="G512" s="41"/>
      <c r="H512" s="41"/>
    </row>
    <row r="513" spans="1:8" ht="12">
      <c r="A513" s="41"/>
      <c r="B513" s="41"/>
      <c r="C513" s="41"/>
      <c r="D513" s="41"/>
      <c r="E513" s="41"/>
      <c r="F513" s="41"/>
      <c r="G513" s="41"/>
      <c r="H513" s="41"/>
    </row>
    <row r="514" spans="1:8" ht="12">
      <c r="A514" s="41"/>
      <c r="B514" s="41"/>
      <c r="C514" s="41"/>
      <c r="D514" s="41"/>
      <c r="E514" s="41"/>
      <c r="F514" s="41"/>
      <c r="G514" s="41"/>
      <c r="H514" s="41"/>
    </row>
    <row r="515" spans="1:8" ht="12">
      <c r="A515" s="41"/>
      <c r="B515" s="41"/>
      <c r="C515" s="41"/>
      <c r="D515" s="41"/>
      <c r="E515" s="41"/>
      <c r="F515" s="41"/>
      <c r="G515" s="41"/>
      <c r="H515" s="41"/>
    </row>
    <row r="516" spans="1:8" ht="12">
      <c r="A516" s="41"/>
      <c r="B516" s="41"/>
      <c r="C516" s="41"/>
      <c r="D516" s="41"/>
      <c r="E516" s="41"/>
      <c r="F516" s="41"/>
      <c r="G516" s="41"/>
      <c r="H516" s="41"/>
    </row>
    <row r="517" spans="1:8" ht="12">
      <c r="A517" s="41"/>
      <c r="B517" s="41"/>
      <c r="C517" s="41"/>
      <c r="D517" s="41"/>
      <c r="E517" s="41"/>
      <c r="F517" s="41"/>
      <c r="G517" s="41"/>
      <c r="H517" s="41"/>
    </row>
    <row r="518" spans="1:8" ht="12">
      <c r="A518" s="41"/>
      <c r="B518" s="41"/>
      <c r="C518" s="41"/>
      <c r="D518" s="41"/>
      <c r="E518" s="41"/>
      <c r="F518" s="41"/>
      <c r="G518" s="41"/>
      <c r="H518" s="41"/>
    </row>
    <row r="519" spans="1:8" ht="12">
      <c r="A519" s="41"/>
      <c r="B519" s="41"/>
      <c r="C519" s="41"/>
      <c r="D519" s="41"/>
      <c r="E519" s="41"/>
      <c r="F519" s="41"/>
      <c r="G519" s="41"/>
      <c r="H519" s="41"/>
    </row>
    <row r="520" spans="1:8" ht="12">
      <c r="A520" s="41"/>
      <c r="B520" s="41"/>
      <c r="C520" s="41"/>
      <c r="D520" s="41"/>
      <c r="E520" s="41"/>
      <c r="F520" s="41"/>
      <c r="G520" s="41"/>
      <c r="H520" s="41"/>
    </row>
    <row r="521" spans="1:8" ht="12">
      <c r="A521" s="41"/>
      <c r="B521" s="41"/>
      <c r="C521" s="41"/>
      <c r="D521" s="41"/>
      <c r="E521" s="41"/>
      <c r="F521" s="41"/>
      <c r="G521" s="41"/>
      <c r="H521" s="41"/>
    </row>
    <row r="522" spans="1:8" ht="12">
      <c r="A522" s="41"/>
      <c r="B522" s="41"/>
      <c r="C522" s="41"/>
      <c r="D522" s="41"/>
      <c r="E522" s="41"/>
      <c r="F522" s="41"/>
      <c r="G522" s="41"/>
      <c r="H522" s="41"/>
    </row>
    <row r="523" spans="1:8" ht="12">
      <c r="A523" s="41"/>
      <c r="B523" s="41"/>
      <c r="C523" s="41"/>
      <c r="D523" s="41"/>
      <c r="E523" s="41"/>
      <c r="F523" s="41"/>
      <c r="G523" s="41"/>
      <c r="H523" s="41"/>
    </row>
    <row r="524" spans="1:8" ht="12">
      <c r="A524" s="41"/>
      <c r="B524" s="41"/>
      <c r="C524" s="41"/>
      <c r="D524" s="41"/>
      <c r="E524" s="41"/>
      <c r="F524" s="41"/>
      <c r="G524" s="41"/>
      <c r="H524" s="41"/>
    </row>
    <row r="525" spans="1:8" ht="12">
      <c r="A525" s="41"/>
      <c r="B525" s="41"/>
      <c r="C525" s="41"/>
      <c r="D525" s="41"/>
      <c r="E525" s="41"/>
      <c r="F525" s="41"/>
      <c r="G525" s="41"/>
      <c r="H525" s="41"/>
    </row>
    <row r="526" spans="1:8" ht="12">
      <c r="A526" s="41"/>
      <c r="B526" s="41"/>
      <c r="C526" s="41"/>
      <c r="D526" s="41"/>
      <c r="E526" s="41"/>
      <c r="F526" s="41"/>
      <c r="G526" s="41"/>
      <c r="H526" s="41"/>
    </row>
    <row r="527" spans="1:8" ht="12">
      <c r="A527" s="41"/>
      <c r="B527" s="41"/>
      <c r="C527" s="41"/>
      <c r="D527" s="41"/>
      <c r="E527" s="41"/>
      <c r="F527" s="41"/>
      <c r="G527" s="41"/>
      <c r="H527" s="41"/>
    </row>
    <row r="528" spans="1:8" ht="12">
      <c r="A528" s="41"/>
      <c r="B528" s="41"/>
      <c r="C528" s="41"/>
      <c r="D528" s="41"/>
      <c r="E528" s="41"/>
      <c r="F528" s="41"/>
      <c r="G528" s="41"/>
      <c r="H528" s="41"/>
    </row>
    <row r="529" spans="1:8" ht="12">
      <c r="A529" s="41"/>
      <c r="B529" s="41"/>
      <c r="C529" s="41"/>
      <c r="D529" s="41"/>
      <c r="E529" s="41"/>
      <c r="F529" s="41"/>
      <c r="G529" s="41"/>
      <c r="H529" s="41"/>
    </row>
    <row r="530" spans="1:8" ht="12">
      <c r="A530" s="41"/>
      <c r="B530" s="41"/>
      <c r="C530" s="41"/>
      <c r="D530" s="41"/>
      <c r="E530" s="41"/>
      <c r="F530" s="41"/>
      <c r="G530" s="41"/>
      <c r="H530" s="41"/>
    </row>
    <row r="531" spans="1:8" ht="12">
      <c r="A531" s="41"/>
      <c r="B531" s="41"/>
      <c r="C531" s="41"/>
      <c r="D531" s="41"/>
      <c r="E531" s="41"/>
      <c r="F531" s="41"/>
      <c r="G531" s="41"/>
      <c r="H531" s="41"/>
    </row>
    <row r="532" spans="1:8" ht="12">
      <c r="A532" s="41"/>
      <c r="B532" s="41"/>
      <c r="C532" s="41"/>
      <c r="D532" s="41"/>
      <c r="E532" s="41"/>
      <c r="F532" s="41"/>
      <c r="G532" s="41"/>
      <c r="H532" s="41"/>
    </row>
    <row r="533" spans="1:8" ht="12">
      <c r="A533" s="41"/>
      <c r="B533" s="41"/>
      <c r="C533" s="41"/>
      <c r="D533" s="41"/>
      <c r="E533" s="41"/>
      <c r="F533" s="41"/>
      <c r="G533" s="41"/>
      <c r="H533" s="41"/>
    </row>
    <row r="534" spans="1:8" ht="12">
      <c r="A534" s="41"/>
      <c r="B534" s="41"/>
      <c r="C534" s="41"/>
      <c r="D534" s="41"/>
      <c r="E534" s="41"/>
      <c r="F534" s="41"/>
      <c r="G534" s="41"/>
      <c r="H534" s="41"/>
    </row>
    <row r="535" spans="1:8" ht="12">
      <c r="A535" s="41"/>
      <c r="B535" s="41"/>
      <c r="C535" s="41"/>
      <c r="D535" s="41"/>
      <c r="E535" s="41"/>
      <c r="F535" s="41"/>
      <c r="G535" s="41"/>
      <c r="H535" s="41"/>
    </row>
    <row r="536" spans="1:8" ht="12">
      <c r="A536" s="41"/>
      <c r="B536" s="41"/>
      <c r="C536" s="41"/>
      <c r="D536" s="41"/>
      <c r="E536" s="41"/>
      <c r="F536" s="41"/>
      <c r="G536" s="41"/>
      <c r="H536" s="41"/>
    </row>
    <row r="537" spans="1:8" ht="12">
      <c r="A537" s="41"/>
      <c r="B537" s="41"/>
      <c r="C537" s="41"/>
      <c r="D537" s="41"/>
      <c r="E537" s="41"/>
      <c r="F537" s="41"/>
      <c r="G537" s="41"/>
      <c r="H537" s="41"/>
    </row>
    <row r="538" spans="1:8" ht="12">
      <c r="A538" s="41"/>
      <c r="B538" s="41"/>
      <c r="C538" s="41"/>
      <c r="D538" s="41"/>
      <c r="E538" s="41"/>
      <c r="F538" s="41"/>
      <c r="G538" s="41"/>
      <c r="H538" s="41"/>
    </row>
    <row r="539" spans="1:8" ht="12">
      <c r="A539" s="41"/>
      <c r="B539" s="41"/>
      <c r="C539" s="41"/>
      <c r="D539" s="41"/>
      <c r="E539" s="41"/>
      <c r="F539" s="41"/>
      <c r="G539" s="41"/>
      <c r="H539" s="41"/>
    </row>
    <row r="540" spans="1:8" ht="12">
      <c r="A540" s="41"/>
      <c r="B540" s="41"/>
      <c r="C540" s="41"/>
      <c r="D540" s="41"/>
      <c r="E540" s="41"/>
      <c r="F540" s="41"/>
      <c r="G540" s="41"/>
      <c r="H540" s="41"/>
    </row>
    <row r="541" spans="1:8" ht="12">
      <c r="A541" s="41"/>
      <c r="B541" s="41"/>
      <c r="C541" s="41"/>
      <c r="D541" s="41"/>
      <c r="E541" s="41"/>
      <c r="F541" s="41"/>
      <c r="G541" s="41"/>
      <c r="H541" s="41"/>
    </row>
    <row r="542" spans="1:8" ht="12">
      <c r="A542" s="41"/>
      <c r="B542" s="41"/>
      <c r="C542" s="41"/>
      <c r="D542" s="41"/>
      <c r="E542" s="41"/>
      <c r="F542" s="41"/>
      <c r="G542" s="41"/>
      <c r="H542" s="41"/>
    </row>
    <row r="543" spans="1:8" ht="12">
      <c r="A543" s="41"/>
      <c r="B543" s="41"/>
      <c r="C543" s="41"/>
      <c r="D543" s="41"/>
      <c r="E543" s="41"/>
      <c r="F543" s="41"/>
      <c r="G543" s="41"/>
      <c r="H543" s="41"/>
    </row>
    <row r="544" spans="1:8" ht="12">
      <c r="A544" s="41"/>
      <c r="B544" s="41"/>
      <c r="C544" s="41"/>
      <c r="D544" s="41"/>
      <c r="E544" s="41"/>
      <c r="F544" s="41"/>
      <c r="G544" s="41"/>
      <c r="H544" s="41"/>
    </row>
    <row r="545" spans="1:8" ht="12">
      <c r="A545" s="41"/>
      <c r="B545" s="41"/>
      <c r="C545" s="41"/>
      <c r="D545" s="41"/>
      <c r="E545" s="41"/>
      <c r="F545" s="41"/>
      <c r="G545" s="41"/>
      <c r="H545" s="41"/>
    </row>
    <row r="546" spans="1:8" ht="12">
      <c r="A546" s="41"/>
      <c r="B546" s="41"/>
      <c r="C546" s="41"/>
      <c r="D546" s="41"/>
      <c r="E546" s="41"/>
      <c r="F546" s="41"/>
      <c r="G546" s="41"/>
      <c r="H546" s="41"/>
    </row>
    <row r="547" spans="1:8" ht="12">
      <c r="A547" s="41"/>
      <c r="B547" s="41"/>
      <c r="C547" s="41"/>
      <c r="D547" s="41"/>
      <c r="E547" s="41"/>
      <c r="F547" s="41"/>
      <c r="G547" s="41"/>
      <c r="H547" s="41"/>
    </row>
    <row r="548" spans="1:8" ht="12">
      <c r="A548" s="41"/>
      <c r="B548" s="41"/>
      <c r="C548" s="41"/>
      <c r="D548" s="41"/>
      <c r="E548" s="41"/>
      <c r="F548" s="41"/>
      <c r="G548" s="41"/>
      <c r="H548" s="41"/>
    </row>
    <row r="549" spans="1:8" ht="12">
      <c r="A549" s="41"/>
      <c r="B549" s="41"/>
      <c r="C549" s="41"/>
      <c r="D549" s="41"/>
      <c r="E549" s="41"/>
      <c r="F549" s="41"/>
      <c r="G549" s="41"/>
      <c r="H549" s="41"/>
    </row>
    <row r="550" spans="1:8" ht="12">
      <c r="A550" s="41"/>
      <c r="B550" s="41"/>
      <c r="C550" s="41"/>
      <c r="D550" s="41"/>
      <c r="E550" s="41"/>
      <c r="F550" s="41"/>
      <c r="G550" s="41"/>
      <c r="H550" s="41"/>
    </row>
    <row r="551" spans="1:8" ht="12">
      <c r="A551" s="41"/>
      <c r="B551" s="41"/>
      <c r="C551" s="41"/>
      <c r="D551" s="41"/>
      <c r="E551" s="41"/>
      <c r="F551" s="41"/>
      <c r="G551" s="41"/>
      <c r="H551" s="41"/>
    </row>
    <row r="552" spans="1:8" ht="12">
      <c r="A552" s="41"/>
      <c r="B552" s="41"/>
      <c r="C552" s="41"/>
      <c r="D552" s="41"/>
      <c r="E552" s="41"/>
      <c r="F552" s="41"/>
      <c r="G552" s="41"/>
      <c r="H552" s="41"/>
    </row>
    <row r="553" spans="1:8" ht="12">
      <c r="A553" s="41"/>
      <c r="B553" s="41"/>
      <c r="C553" s="41"/>
      <c r="D553" s="41"/>
      <c r="E553" s="41"/>
      <c r="F553" s="41"/>
      <c r="G553" s="41"/>
      <c r="H553" s="41"/>
    </row>
    <row r="554" spans="1:8" ht="12">
      <c r="A554" s="41"/>
      <c r="B554" s="41"/>
      <c r="C554" s="41"/>
      <c r="D554" s="41"/>
      <c r="E554" s="41"/>
      <c r="F554" s="41"/>
      <c r="G554" s="41"/>
      <c r="H554" s="41"/>
    </row>
    <row r="555" spans="1:8" ht="12">
      <c r="A555" s="41"/>
      <c r="B555" s="41"/>
      <c r="C555" s="41"/>
      <c r="D555" s="41"/>
      <c r="E555" s="41"/>
      <c r="F555" s="41"/>
      <c r="G555" s="41"/>
      <c r="H555" s="41"/>
    </row>
    <row r="556" spans="1:8" ht="12">
      <c r="A556" s="41"/>
      <c r="B556" s="41"/>
      <c r="C556" s="41"/>
      <c r="D556" s="41"/>
      <c r="E556" s="41"/>
      <c r="F556" s="41"/>
      <c r="G556" s="41"/>
      <c r="H556" s="41"/>
    </row>
    <row r="557" spans="1:8" ht="12">
      <c r="A557" s="41"/>
      <c r="B557" s="41"/>
      <c r="C557" s="41"/>
      <c r="D557" s="41"/>
      <c r="E557" s="41"/>
      <c r="F557" s="41"/>
      <c r="G557" s="41"/>
      <c r="H557" s="41"/>
    </row>
    <row r="558" spans="1:8" ht="12">
      <c r="A558" s="41"/>
      <c r="B558" s="41"/>
      <c r="C558" s="41"/>
      <c r="D558" s="41"/>
      <c r="E558" s="41"/>
      <c r="F558" s="41"/>
      <c r="G558" s="41"/>
      <c r="H558" s="41"/>
    </row>
    <row r="559" spans="1:8" ht="12">
      <c r="A559" s="41"/>
      <c r="B559" s="41"/>
      <c r="C559" s="41"/>
      <c r="D559" s="41"/>
      <c r="E559" s="41"/>
      <c r="F559" s="41"/>
      <c r="G559" s="41"/>
      <c r="H559" s="41"/>
    </row>
    <row r="560" spans="1:8" ht="12">
      <c r="A560" s="41"/>
      <c r="B560" s="41"/>
      <c r="C560" s="41"/>
      <c r="D560" s="41"/>
      <c r="E560" s="41"/>
      <c r="F560" s="41"/>
      <c r="G560" s="41"/>
      <c r="H560" s="41"/>
    </row>
    <row r="561" spans="1:8" ht="12">
      <c r="A561" s="41"/>
      <c r="B561" s="41"/>
      <c r="C561" s="41"/>
      <c r="D561" s="41"/>
      <c r="E561" s="41"/>
      <c r="F561" s="41"/>
      <c r="G561" s="41"/>
      <c r="H561" s="41"/>
    </row>
    <row r="562" spans="1:8" ht="12">
      <c r="A562" s="41"/>
      <c r="B562" s="41"/>
      <c r="C562" s="41"/>
      <c r="D562" s="41"/>
      <c r="E562" s="41"/>
      <c r="F562" s="41"/>
      <c r="G562" s="41"/>
      <c r="H562" s="41"/>
    </row>
    <row r="563" spans="1:8" ht="12">
      <c r="A563" s="41"/>
      <c r="B563" s="41"/>
      <c r="C563" s="41"/>
      <c r="D563" s="41"/>
      <c r="E563" s="41"/>
      <c r="F563" s="41"/>
      <c r="G563" s="41"/>
      <c r="H563" s="41"/>
    </row>
    <row r="564" spans="1:8" ht="12">
      <c r="A564" s="41"/>
      <c r="B564" s="41"/>
      <c r="C564" s="41"/>
      <c r="D564" s="41"/>
      <c r="E564" s="41"/>
      <c r="F564" s="41"/>
      <c r="G564" s="41"/>
      <c r="H564" s="41"/>
    </row>
    <row r="565" spans="1:8" ht="12">
      <c r="A565" s="41"/>
      <c r="B565" s="41"/>
      <c r="C565" s="41"/>
      <c r="D565" s="41"/>
      <c r="E565" s="41"/>
      <c r="F565" s="41"/>
      <c r="G565" s="41"/>
      <c r="H565" s="41"/>
    </row>
    <row r="566" spans="1:8" ht="12">
      <c r="A566" s="41"/>
      <c r="B566" s="41"/>
      <c r="C566" s="41"/>
      <c r="D566" s="41"/>
      <c r="E566" s="41"/>
      <c r="F566" s="41"/>
      <c r="G566" s="41"/>
      <c r="H566" s="41"/>
    </row>
    <row r="567" spans="1:8" ht="12">
      <c r="A567" s="41"/>
      <c r="B567" s="41"/>
      <c r="C567" s="41"/>
      <c r="D567" s="41"/>
      <c r="E567" s="41"/>
      <c r="F567" s="41"/>
      <c r="G567" s="41"/>
      <c r="H567" s="41"/>
    </row>
    <row r="568" spans="1:8" ht="12">
      <c r="A568" s="41"/>
      <c r="B568" s="41"/>
      <c r="C568" s="41"/>
      <c r="D568" s="41"/>
      <c r="E568" s="41"/>
      <c r="F568" s="41"/>
      <c r="G568" s="41"/>
      <c r="H568" s="41"/>
    </row>
    <row r="569" spans="1:8" ht="12">
      <c r="A569" s="41"/>
      <c r="B569" s="41"/>
      <c r="C569" s="41"/>
      <c r="D569" s="41"/>
      <c r="E569" s="41"/>
      <c r="F569" s="41"/>
      <c r="G569" s="41"/>
      <c r="H569" s="41"/>
    </row>
    <row r="570" spans="1:8" ht="12">
      <c r="A570" s="41"/>
      <c r="B570" s="41"/>
      <c r="C570" s="41"/>
      <c r="D570" s="41"/>
      <c r="E570" s="41"/>
      <c r="F570" s="41"/>
      <c r="G570" s="41"/>
      <c r="H570" s="41"/>
    </row>
    <row r="571" spans="1:8" ht="12">
      <c r="A571" s="41"/>
      <c r="B571" s="41"/>
      <c r="C571" s="41"/>
      <c r="D571" s="41"/>
      <c r="E571" s="41"/>
      <c r="F571" s="41"/>
      <c r="G571" s="41"/>
      <c r="H571" s="41"/>
    </row>
    <row r="572" spans="1:8" ht="12">
      <c r="A572" s="41"/>
      <c r="B572" s="41"/>
      <c r="C572" s="41"/>
      <c r="D572" s="41"/>
      <c r="E572" s="41"/>
      <c r="F572" s="41"/>
      <c r="G572" s="41"/>
      <c r="H572" s="41"/>
    </row>
    <row r="573" spans="1:8" ht="12">
      <c r="A573" s="41"/>
      <c r="B573" s="41"/>
      <c r="C573" s="41"/>
      <c r="D573" s="41"/>
      <c r="E573" s="41"/>
      <c r="F573" s="41"/>
      <c r="G573" s="41"/>
      <c r="H573" s="41"/>
    </row>
    <row r="574" spans="1:8" ht="12">
      <c r="A574" s="41"/>
      <c r="B574" s="41"/>
      <c r="C574" s="41"/>
      <c r="D574" s="41"/>
      <c r="E574" s="41"/>
      <c r="F574" s="41"/>
      <c r="G574" s="41"/>
      <c r="H574" s="41"/>
    </row>
    <row r="575" spans="1:8" ht="12">
      <c r="A575" s="41"/>
      <c r="B575" s="41"/>
      <c r="C575" s="41"/>
      <c r="D575" s="41"/>
      <c r="E575" s="41"/>
      <c r="F575" s="41"/>
      <c r="G575" s="41"/>
      <c r="H575" s="41"/>
    </row>
    <row r="576" spans="1:8" ht="12">
      <c r="A576" s="41"/>
      <c r="B576" s="41"/>
      <c r="C576" s="41"/>
      <c r="D576" s="41"/>
      <c r="E576" s="41"/>
      <c r="F576" s="41"/>
      <c r="G576" s="41"/>
      <c r="H576" s="41"/>
    </row>
    <row r="577" spans="1:8" ht="12">
      <c r="A577" s="41"/>
      <c r="B577" s="41"/>
      <c r="C577" s="41"/>
      <c r="D577" s="41"/>
      <c r="E577" s="41"/>
      <c r="F577" s="41"/>
      <c r="G577" s="41"/>
      <c r="H577" s="41"/>
    </row>
    <row r="578" spans="1:8" ht="12">
      <c r="A578" s="41"/>
      <c r="B578" s="41"/>
      <c r="C578" s="41"/>
      <c r="D578" s="41"/>
      <c r="E578" s="41"/>
      <c r="F578" s="41"/>
      <c r="G578" s="41"/>
      <c r="H578" s="41"/>
    </row>
    <row r="579" spans="1:8" ht="12">
      <c r="A579" s="41"/>
      <c r="B579" s="41"/>
      <c r="C579" s="41"/>
      <c r="D579" s="41"/>
      <c r="E579" s="41"/>
      <c r="F579" s="41"/>
      <c r="G579" s="41"/>
      <c r="H579" s="41"/>
    </row>
    <row r="580" spans="1:8" ht="12">
      <c r="A580" s="41"/>
      <c r="B580" s="41"/>
      <c r="C580" s="41"/>
      <c r="D580" s="41"/>
      <c r="E580" s="41"/>
      <c r="F580" s="41"/>
      <c r="G580" s="41"/>
      <c r="H580" s="41"/>
    </row>
    <row r="581" spans="1:8" ht="12">
      <c r="A581" s="41"/>
      <c r="B581" s="41"/>
      <c r="C581" s="41"/>
      <c r="D581" s="41"/>
      <c r="E581" s="41"/>
      <c r="F581" s="41"/>
      <c r="G581" s="41"/>
      <c r="H581" s="41"/>
    </row>
    <row r="582" spans="1:8" ht="12">
      <c r="A582" s="41"/>
      <c r="B582" s="41"/>
      <c r="C582" s="41"/>
      <c r="D582" s="41"/>
      <c r="E582" s="41"/>
      <c r="F582" s="41"/>
      <c r="G582" s="41"/>
      <c r="H582" s="41"/>
    </row>
    <row r="583" spans="1:8" ht="12">
      <c r="A583" s="41"/>
      <c r="B583" s="41"/>
      <c r="C583" s="41"/>
      <c r="D583" s="41"/>
      <c r="E583" s="41"/>
      <c r="F583" s="41"/>
      <c r="G583" s="41"/>
      <c r="H583" s="41"/>
    </row>
    <row r="584" spans="1:8" ht="12">
      <c r="A584" s="41"/>
      <c r="B584" s="41"/>
      <c r="C584" s="41"/>
      <c r="D584" s="41"/>
      <c r="E584" s="41"/>
      <c r="F584" s="41"/>
      <c r="G584" s="41"/>
      <c r="H584" s="41"/>
    </row>
    <row r="585" spans="1:8" ht="12">
      <c r="A585" s="41"/>
      <c r="B585" s="41"/>
      <c r="C585" s="41"/>
      <c r="D585" s="41"/>
      <c r="E585" s="41"/>
      <c r="F585" s="41"/>
      <c r="G585" s="41"/>
      <c r="H585" s="41"/>
    </row>
    <row r="586" spans="1:8" ht="12">
      <c r="A586" s="41"/>
      <c r="B586" s="41"/>
      <c r="C586" s="41"/>
      <c r="D586" s="41"/>
      <c r="E586" s="41"/>
      <c r="F586" s="41"/>
      <c r="G586" s="41"/>
      <c r="H586" s="41"/>
    </row>
    <row r="587" spans="1:8" ht="12">
      <c r="A587" s="41"/>
      <c r="B587" s="41"/>
      <c r="C587" s="41"/>
      <c r="D587" s="41"/>
      <c r="E587" s="41"/>
      <c r="F587" s="41"/>
      <c r="G587" s="41"/>
      <c r="H587" s="41"/>
    </row>
    <row r="588" spans="1:8" ht="12">
      <c r="A588" s="41"/>
      <c r="B588" s="41"/>
      <c r="C588" s="41"/>
      <c r="D588" s="41"/>
      <c r="E588" s="41"/>
      <c r="F588" s="41"/>
      <c r="G588" s="41"/>
      <c r="H588" s="41"/>
    </row>
    <row r="589" spans="1:8" ht="12">
      <c r="A589" s="41"/>
      <c r="B589" s="41"/>
      <c r="C589" s="41"/>
      <c r="D589" s="41"/>
      <c r="E589" s="41"/>
      <c r="F589" s="41"/>
      <c r="G589" s="41"/>
      <c r="H589" s="41"/>
    </row>
    <row r="590" spans="1:8" ht="12">
      <c r="A590" s="41"/>
      <c r="B590" s="41"/>
      <c r="C590" s="41"/>
      <c r="D590" s="41"/>
      <c r="E590" s="41"/>
      <c r="F590" s="41"/>
      <c r="G590" s="41"/>
      <c r="H590" s="41"/>
    </row>
    <row r="591" spans="1:8" ht="12">
      <c r="A591" s="41"/>
      <c r="B591" s="41"/>
      <c r="C591" s="41"/>
      <c r="D591" s="41"/>
      <c r="E591" s="41"/>
      <c r="F591" s="41"/>
      <c r="G591" s="41"/>
      <c r="H591" s="41"/>
    </row>
    <row r="592" spans="1:8" ht="12">
      <c r="A592" s="41"/>
      <c r="B592" s="41"/>
      <c r="C592" s="41"/>
      <c r="D592" s="41"/>
      <c r="E592" s="41"/>
      <c r="F592" s="41"/>
      <c r="G592" s="41"/>
      <c r="H592" s="41"/>
    </row>
    <row r="593" spans="1:8" ht="12">
      <c r="A593" s="41"/>
      <c r="B593" s="41"/>
      <c r="C593" s="41"/>
      <c r="D593" s="41"/>
      <c r="E593" s="41"/>
      <c r="F593" s="41"/>
      <c r="G593" s="41"/>
      <c r="H593" s="41"/>
    </row>
    <row r="594" spans="1:8" ht="12">
      <c r="A594" s="41"/>
      <c r="B594" s="41"/>
      <c r="C594" s="41"/>
      <c r="D594" s="41"/>
      <c r="E594" s="41"/>
      <c r="F594" s="41"/>
      <c r="G594" s="41"/>
      <c r="H594" s="41"/>
    </row>
    <row r="595" spans="1:8" ht="12">
      <c r="A595" s="41"/>
      <c r="B595" s="41"/>
      <c r="C595" s="41"/>
      <c r="D595" s="41"/>
      <c r="E595" s="41"/>
      <c r="F595" s="41"/>
      <c r="G595" s="41"/>
      <c r="H595" s="41"/>
    </row>
    <row r="596" spans="1:8" ht="12">
      <c r="A596" s="41"/>
      <c r="B596" s="41"/>
      <c r="C596" s="41"/>
      <c r="D596" s="41"/>
      <c r="E596" s="41"/>
      <c r="F596" s="41"/>
      <c r="G596" s="41"/>
      <c r="H596" s="41"/>
    </row>
    <row r="597" spans="1:8" ht="12">
      <c r="A597" s="41"/>
      <c r="B597" s="41"/>
      <c r="C597" s="41"/>
      <c r="D597" s="41"/>
      <c r="E597" s="41"/>
      <c r="F597" s="41"/>
      <c r="G597" s="41"/>
      <c r="H597" s="41"/>
    </row>
    <row r="598" spans="1:8" ht="12">
      <c r="A598" s="41"/>
      <c r="B598" s="41"/>
      <c r="C598" s="41"/>
      <c r="D598" s="41"/>
      <c r="E598" s="41"/>
      <c r="F598" s="41"/>
      <c r="G598" s="41"/>
      <c r="H598" s="41"/>
    </row>
    <row r="599" spans="1:8" ht="12">
      <c r="A599" s="41"/>
      <c r="B599" s="41"/>
      <c r="C599" s="41"/>
      <c r="D599" s="41"/>
      <c r="E599" s="41"/>
      <c r="F599" s="41"/>
      <c r="G599" s="41"/>
      <c r="H599" s="41"/>
    </row>
    <row r="600" spans="1:8" ht="12">
      <c r="A600" s="41"/>
      <c r="B600" s="41"/>
      <c r="C600" s="41"/>
      <c r="D600" s="41"/>
      <c r="E600" s="41"/>
      <c r="F600" s="41"/>
      <c r="G600" s="41"/>
      <c r="H600" s="41"/>
    </row>
    <row r="601" spans="1:8" ht="12">
      <c r="A601" s="41"/>
      <c r="B601" s="41"/>
      <c r="C601" s="41"/>
      <c r="D601" s="41"/>
      <c r="E601" s="41"/>
      <c r="F601" s="41"/>
      <c r="G601" s="41"/>
      <c r="H601" s="41"/>
    </row>
    <row r="602" spans="1:8" ht="12">
      <c r="A602" s="41"/>
      <c r="B602" s="41"/>
      <c r="C602" s="41"/>
      <c r="D602" s="41"/>
      <c r="E602" s="41"/>
      <c r="F602" s="41"/>
      <c r="G602" s="41"/>
      <c r="H602" s="41"/>
    </row>
    <row r="603" spans="1:8" ht="12">
      <c r="A603" s="41"/>
      <c r="B603" s="41"/>
      <c r="C603" s="41"/>
      <c r="D603" s="41"/>
      <c r="E603" s="41"/>
      <c r="F603" s="41"/>
      <c r="G603" s="41"/>
      <c r="H603" s="41"/>
    </row>
    <row r="604" spans="1:8" ht="12">
      <c r="A604" s="41"/>
      <c r="B604" s="41"/>
      <c r="C604" s="41"/>
      <c r="D604" s="41"/>
      <c r="E604" s="41"/>
      <c r="F604" s="41"/>
      <c r="G604" s="41"/>
      <c r="H604" s="41"/>
    </row>
    <row r="605" spans="1:8" ht="12">
      <c r="A605" s="41"/>
      <c r="B605" s="41"/>
      <c r="C605" s="41"/>
      <c r="D605" s="41"/>
      <c r="E605" s="41"/>
      <c r="F605" s="41"/>
      <c r="G605" s="41"/>
      <c r="H605" s="41"/>
    </row>
    <row r="606" spans="1:8" ht="12">
      <c r="A606" s="41"/>
      <c r="B606" s="41"/>
      <c r="C606" s="41"/>
      <c r="D606" s="41"/>
      <c r="E606" s="41"/>
      <c r="F606" s="41"/>
      <c r="G606" s="41"/>
      <c r="H606" s="41"/>
    </row>
    <row r="607" spans="1:8" ht="12">
      <c r="A607" s="41"/>
      <c r="B607" s="41"/>
      <c r="C607" s="41"/>
      <c r="D607" s="41"/>
      <c r="E607" s="41"/>
      <c r="F607" s="41"/>
      <c r="G607" s="41"/>
      <c r="H607" s="41"/>
    </row>
    <row r="608" spans="1:8" ht="12">
      <c r="A608" s="41"/>
      <c r="B608" s="41"/>
      <c r="C608" s="41"/>
      <c r="D608" s="41"/>
      <c r="E608" s="41"/>
      <c r="F608" s="41"/>
      <c r="G608" s="41"/>
      <c r="H608" s="41"/>
    </row>
    <row r="609" spans="1:8" ht="12">
      <c r="A609" s="41"/>
      <c r="B609" s="41"/>
      <c r="C609" s="41"/>
      <c r="D609" s="41"/>
      <c r="E609" s="41"/>
      <c r="F609" s="41"/>
      <c r="G609" s="41"/>
      <c r="H609" s="41"/>
    </row>
    <row r="610" spans="1:8" ht="12">
      <c r="A610" s="41"/>
      <c r="B610" s="41"/>
      <c r="C610" s="41"/>
      <c r="D610" s="41"/>
      <c r="E610" s="41"/>
      <c r="F610" s="41"/>
      <c r="G610" s="41"/>
      <c r="H610" s="41"/>
    </row>
    <row r="611" spans="1:8" ht="12">
      <c r="A611" s="41"/>
      <c r="B611" s="41"/>
      <c r="C611" s="41"/>
      <c r="D611" s="41"/>
      <c r="E611" s="41"/>
      <c r="F611" s="41"/>
      <c r="G611" s="41"/>
      <c r="H611" s="41"/>
    </row>
    <row r="612" spans="1:8" ht="12">
      <c r="A612" s="41"/>
      <c r="B612" s="41"/>
      <c r="C612" s="41"/>
      <c r="D612" s="41"/>
      <c r="E612" s="41"/>
      <c r="F612" s="41"/>
      <c r="G612" s="41"/>
      <c r="H612" s="41"/>
    </row>
    <row r="613" spans="1:8" ht="12">
      <c r="A613" s="41"/>
      <c r="B613" s="41"/>
      <c r="C613" s="41"/>
      <c r="D613" s="41"/>
      <c r="E613" s="41"/>
      <c r="F613" s="41"/>
      <c r="G613" s="41"/>
      <c r="H613" s="41"/>
    </row>
    <row r="614" spans="1:8" ht="12">
      <c r="A614" s="41"/>
      <c r="B614" s="41"/>
      <c r="C614" s="41"/>
      <c r="D614" s="41"/>
      <c r="E614" s="41"/>
      <c r="F614" s="41"/>
      <c r="G614" s="41"/>
      <c r="H614" s="41"/>
    </row>
    <row r="615" spans="1:8" ht="12">
      <c r="A615" s="41"/>
      <c r="B615" s="41"/>
      <c r="C615" s="41"/>
      <c r="D615" s="41"/>
      <c r="E615" s="41"/>
      <c r="F615" s="41"/>
      <c r="G615" s="41"/>
      <c r="H615" s="41"/>
    </row>
    <row r="616" spans="1:8" ht="12">
      <c r="A616" s="41"/>
      <c r="B616" s="41"/>
      <c r="C616" s="41"/>
      <c r="D616" s="41"/>
      <c r="E616" s="41"/>
      <c r="F616" s="41"/>
      <c r="G616" s="41"/>
      <c r="H616" s="41"/>
    </row>
    <row r="617" spans="1:8" ht="12">
      <c r="A617" s="41"/>
      <c r="B617" s="41"/>
      <c r="C617" s="41"/>
      <c r="D617" s="41"/>
      <c r="E617" s="41"/>
      <c r="F617" s="41"/>
      <c r="G617" s="41"/>
      <c r="H617" s="41"/>
    </row>
    <row r="618" spans="1:8" ht="12">
      <c r="A618" s="41"/>
      <c r="B618" s="41"/>
      <c r="C618" s="41"/>
      <c r="D618" s="41"/>
      <c r="E618" s="41"/>
      <c r="F618" s="41"/>
      <c r="G618" s="41"/>
      <c r="H618" s="41"/>
    </row>
    <row r="619" spans="1:8" ht="12">
      <c r="A619" s="41"/>
      <c r="B619" s="41"/>
      <c r="C619" s="41"/>
      <c r="D619" s="41"/>
      <c r="E619" s="41"/>
      <c r="F619" s="41"/>
      <c r="G619" s="41"/>
      <c r="H619" s="41"/>
    </row>
    <row r="620" spans="1:8" ht="12">
      <c r="A620" s="41"/>
      <c r="B620" s="41"/>
      <c r="C620" s="41"/>
      <c r="D620" s="41"/>
      <c r="E620" s="41"/>
      <c r="F620" s="41"/>
      <c r="G620" s="41"/>
      <c r="H620" s="41"/>
    </row>
    <row r="621" spans="1:8" ht="12">
      <c r="A621" s="41"/>
      <c r="B621" s="41"/>
      <c r="C621" s="41"/>
      <c r="D621" s="41"/>
      <c r="E621" s="41"/>
      <c r="F621" s="41"/>
      <c r="G621" s="41"/>
      <c r="H621" s="41"/>
    </row>
    <row r="622" spans="1:8" ht="12">
      <c r="A622" s="41"/>
      <c r="B622" s="41"/>
      <c r="C622" s="41"/>
      <c r="D622" s="41"/>
      <c r="E622" s="41"/>
      <c r="F622" s="41"/>
      <c r="G622" s="41"/>
      <c r="H622" s="41"/>
    </row>
    <row r="623" spans="1:8" ht="12">
      <c r="A623" s="41"/>
      <c r="B623" s="41"/>
      <c r="C623" s="41"/>
      <c r="D623" s="41"/>
      <c r="E623" s="41"/>
      <c r="F623" s="41"/>
      <c r="G623" s="41"/>
      <c r="H623" s="41"/>
    </row>
    <row r="624" spans="1:8" ht="12">
      <c r="A624" s="41"/>
      <c r="B624" s="41"/>
      <c r="C624" s="41"/>
      <c r="D624" s="41"/>
      <c r="E624" s="41"/>
      <c r="F624" s="41"/>
      <c r="G624" s="41"/>
      <c r="H624" s="41"/>
    </row>
    <row r="625" spans="1:8" ht="12">
      <c r="A625" s="41"/>
      <c r="B625" s="41"/>
      <c r="C625" s="41"/>
      <c r="D625" s="41"/>
      <c r="E625" s="41"/>
      <c r="F625" s="41"/>
      <c r="G625" s="41"/>
      <c r="H625" s="41"/>
    </row>
    <row r="626" spans="1:8" ht="12">
      <c r="A626" s="41"/>
      <c r="B626" s="41"/>
      <c r="C626" s="41"/>
      <c r="D626" s="41"/>
      <c r="E626" s="41"/>
      <c r="F626" s="41"/>
      <c r="G626" s="41"/>
      <c r="H626" s="41"/>
    </row>
    <row r="627" spans="1:8" ht="12">
      <c r="A627" s="41"/>
      <c r="B627" s="41"/>
      <c r="C627" s="41"/>
      <c r="D627" s="41"/>
      <c r="E627" s="41"/>
      <c r="F627" s="41"/>
      <c r="G627" s="41"/>
      <c r="H627" s="41"/>
    </row>
    <row r="628" spans="1:8" ht="12">
      <c r="A628" s="41"/>
      <c r="B628" s="41"/>
      <c r="C628" s="41"/>
      <c r="D628" s="41"/>
      <c r="E628" s="41"/>
      <c r="F628" s="41"/>
      <c r="G628" s="41"/>
      <c r="H628" s="41"/>
    </row>
    <row r="629" spans="1:8" ht="12">
      <c r="A629" s="41"/>
      <c r="B629" s="41"/>
      <c r="C629" s="41"/>
      <c r="D629" s="41"/>
      <c r="E629" s="41"/>
      <c r="F629" s="41"/>
      <c r="G629" s="41"/>
      <c r="H629" s="41"/>
    </row>
    <row r="630" spans="1:8" ht="12">
      <c r="A630" s="41"/>
      <c r="B630" s="41"/>
      <c r="C630" s="41"/>
      <c r="D630" s="41"/>
      <c r="E630" s="41"/>
      <c r="F630" s="41"/>
      <c r="G630" s="41"/>
      <c r="H630" s="41"/>
    </row>
    <row r="631" spans="1:8" ht="12">
      <c r="A631" s="41"/>
      <c r="B631" s="41"/>
      <c r="C631" s="41"/>
      <c r="D631" s="41"/>
      <c r="E631" s="41"/>
      <c r="F631" s="41"/>
      <c r="G631" s="41"/>
      <c r="H631" s="41"/>
    </row>
    <row r="632" spans="1:8" ht="12">
      <c r="A632" s="41"/>
      <c r="B632" s="41"/>
      <c r="C632" s="41"/>
      <c r="D632" s="41"/>
      <c r="E632" s="41"/>
      <c r="F632" s="41"/>
      <c r="G632" s="41"/>
      <c r="H632" s="41"/>
    </row>
    <row r="633" spans="1:8" ht="12">
      <c r="A633" s="41"/>
      <c r="B633" s="41"/>
      <c r="C633" s="41"/>
      <c r="D633" s="41"/>
      <c r="E633" s="41"/>
      <c r="F633" s="41"/>
      <c r="G633" s="41"/>
      <c r="H633" s="41"/>
    </row>
    <row r="634" spans="1:8" ht="12">
      <c r="A634" s="41"/>
      <c r="B634" s="41"/>
      <c r="C634" s="41"/>
      <c r="D634" s="41"/>
      <c r="E634" s="41"/>
      <c r="F634" s="41"/>
      <c r="G634" s="41"/>
      <c r="H634" s="41"/>
    </row>
    <row r="635" spans="1:8" ht="12">
      <c r="A635" s="41"/>
      <c r="B635" s="41"/>
      <c r="C635" s="41"/>
      <c r="D635" s="41"/>
      <c r="E635" s="41"/>
      <c r="F635" s="41"/>
      <c r="G635" s="41"/>
      <c r="H635" s="41"/>
    </row>
    <row r="636" spans="1:8" ht="12">
      <c r="A636" s="41"/>
      <c r="B636" s="41"/>
      <c r="C636" s="41"/>
      <c r="D636" s="41"/>
      <c r="E636" s="41"/>
      <c r="F636" s="41"/>
      <c r="G636" s="41"/>
      <c r="H636" s="41"/>
    </row>
    <row r="637" spans="1:8" ht="12">
      <c r="A637" s="41"/>
      <c r="B637" s="41"/>
      <c r="C637" s="41"/>
      <c r="D637" s="41"/>
      <c r="E637" s="41"/>
      <c r="F637" s="41"/>
      <c r="G637" s="41"/>
      <c r="H637" s="41"/>
    </row>
    <row r="638" spans="1:8" ht="12">
      <c r="A638" s="41"/>
      <c r="B638" s="41"/>
      <c r="C638" s="41"/>
      <c r="D638" s="41"/>
      <c r="E638" s="41"/>
      <c r="F638" s="41"/>
      <c r="G638" s="41"/>
      <c r="H638" s="41"/>
    </row>
    <row r="639" spans="1:8" ht="12">
      <c r="A639" s="41"/>
      <c r="B639" s="41"/>
      <c r="C639" s="41"/>
      <c r="D639" s="41"/>
      <c r="E639" s="41"/>
      <c r="F639" s="41"/>
      <c r="G639" s="41"/>
      <c r="H639" s="41"/>
    </row>
    <row r="640" spans="1:8" ht="12">
      <c r="A640" s="41"/>
      <c r="B640" s="41"/>
      <c r="C640" s="41"/>
      <c r="D640" s="41"/>
      <c r="E640" s="41"/>
      <c r="F640" s="41"/>
      <c r="G640" s="41"/>
      <c r="H640" s="41"/>
    </row>
    <row r="641" spans="1:8" ht="12">
      <c r="A641" s="41"/>
      <c r="B641" s="41"/>
      <c r="C641" s="41"/>
      <c r="D641" s="41"/>
      <c r="E641" s="41"/>
      <c r="F641" s="41"/>
      <c r="G641" s="41"/>
      <c r="H641" s="41"/>
    </row>
    <row r="642" spans="1:8" ht="12">
      <c r="A642" s="41"/>
      <c r="B642" s="41"/>
      <c r="C642" s="41"/>
      <c r="D642" s="41"/>
      <c r="E642" s="41"/>
      <c r="F642" s="41"/>
      <c r="G642" s="41"/>
      <c r="H642" s="41"/>
    </row>
    <row r="643" spans="1:8" ht="12">
      <c r="A643" s="41"/>
      <c r="B643" s="41"/>
      <c r="C643" s="41"/>
      <c r="D643" s="41"/>
      <c r="E643" s="41"/>
      <c r="F643" s="41"/>
      <c r="G643" s="41"/>
      <c r="H643" s="41"/>
    </row>
    <row r="644" spans="1:8" ht="12">
      <c r="A644" s="41"/>
      <c r="B644" s="41"/>
      <c r="C644" s="41"/>
      <c r="D644" s="41"/>
      <c r="E644" s="41"/>
      <c r="F644" s="41"/>
      <c r="G644" s="41"/>
      <c r="H644" s="41"/>
    </row>
    <row r="645" spans="1:8" ht="12">
      <c r="A645" s="41"/>
      <c r="B645" s="41"/>
      <c r="C645" s="41"/>
      <c r="D645" s="41"/>
      <c r="E645" s="41"/>
      <c r="F645" s="41"/>
      <c r="G645" s="41"/>
      <c r="H645" s="41"/>
    </row>
    <row r="646" spans="1:8" ht="12">
      <c r="A646" s="41"/>
      <c r="B646" s="41"/>
      <c r="C646" s="41"/>
      <c r="D646" s="41"/>
      <c r="E646" s="41"/>
      <c r="F646" s="41"/>
      <c r="G646" s="41"/>
      <c r="H646" s="41"/>
    </row>
    <row r="647" spans="1:8" ht="12">
      <c r="A647" s="41"/>
      <c r="B647" s="41"/>
      <c r="C647" s="41"/>
      <c r="D647" s="41"/>
      <c r="E647" s="41"/>
      <c r="F647" s="41"/>
      <c r="G647" s="41"/>
      <c r="H647" s="41"/>
    </row>
    <row r="648" spans="1:8" ht="12">
      <c r="A648" s="41"/>
      <c r="B648" s="41"/>
      <c r="C648" s="41"/>
      <c r="D648" s="41"/>
      <c r="E648" s="41"/>
      <c r="F648" s="41"/>
      <c r="G648" s="41"/>
      <c r="H648" s="41"/>
    </row>
    <row r="649" spans="1:8" ht="12">
      <c r="A649" s="41"/>
      <c r="B649" s="41"/>
      <c r="C649" s="41"/>
      <c r="D649" s="41"/>
      <c r="E649" s="41"/>
      <c r="F649" s="41"/>
      <c r="G649" s="41"/>
      <c r="H649" s="41"/>
    </row>
    <row r="650" spans="1:8" ht="12">
      <c r="A650" s="41"/>
      <c r="B650" s="41"/>
      <c r="C650" s="41"/>
      <c r="D650" s="41"/>
      <c r="E650" s="41"/>
      <c r="F650" s="41"/>
      <c r="G650" s="41"/>
      <c r="H650" s="41"/>
    </row>
    <row r="651" spans="1:8" ht="12">
      <c r="A651" s="41"/>
      <c r="B651" s="41"/>
      <c r="C651" s="41"/>
      <c r="D651" s="41"/>
      <c r="E651" s="41"/>
      <c r="F651" s="41"/>
      <c r="G651" s="41"/>
      <c r="H651" s="41"/>
    </row>
    <row r="652" spans="1:8" ht="12">
      <c r="A652" s="41"/>
      <c r="B652" s="41"/>
      <c r="C652" s="41"/>
      <c r="D652" s="41"/>
      <c r="E652" s="41"/>
      <c r="F652" s="41"/>
      <c r="G652" s="41"/>
      <c r="H652" s="41"/>
    </row>
    <row r="653" spans="1:8" ht="12">
      <c r="A653" s="41"/>
      <c r="B653" s="41"/>
      <c r="C653" s="41"/>
      <c r="D653" s="41"/>
      <c r="E653" s="41"/>
      <c r="F653" s="41"/>
      <c r="G653" s="41"/>
      <c r="H653" s="41"/>
    </row>
    <row r="654" spans="1:8" ht="12">
      <c r="A654" s="41"/>
      <c r="B654" s="41"/>
      <c r="C654" s="41"/>
      <c r="D654" s="41"/>
      <c r="E654" s="41"/>
      <c r="F654" s="41"/>
      <c r="G654" s="41"/>
      <c r="H654" s="41"/>
    </row>
    <row r="655" spans="1:8" ht="12">
      <c r="A655" s="41"/>
      <c r="B655" s="41"/>
      <c r="C655" s="41"/>
      <c r="D655" s="41"/>
      <c r="E655" s="41"/>
      <c r="F655" s="41"/>
      <c r="G655" s="41"/>
      <c r="H655" s="41"/>
    </row>
    <row r="656" spans="1:8" ht="12">
      <c r="A656" s="41"/>
      <c r="B656" s="41"/>
      <c r="C656" s="41"/>
      <c r="D656" s="41"/>
      <c r="E656" s="41"/>
      <c r="F656" s="41"/>
      <c r="G656" s="41"/>
      <c r="H656" s="41"/>
    </row>
    <row r="657" spans="1:8" ht="12">
      <c r="A657" s="41"/>
      <c r="B657" s="41"/>
      <c r="C657" s="41"/>
      <c r="D657" s="41"/>
      <c r="E657" s="41"/>
      <c r="F657" s="41"/>
      <c r="G657" s="41"/>
      <c r="H657" s="41"/>
    </row>
    <row r="658" spans="1:8" ht="12">
      <c r="A658" s="41"/>
      <c r="B658" s="41"/>
      <c r="C658" s="41"/>
      <c r="D658" s="41"/>
      <c r="E658" s="41"/>
      <c r="F658" s="41"/>
      <c r="G658" s="41"/>
      <c r="H658" s="41"/>
    </row>
    <row r="659" spans="1:8" ht="12">
      <c r="A659" s="41"/>
      <c r="B659" s="41"/>
      <c r="C659" s="41"/>
      <c r="D659" s="41"/>
      <c r="E659" s="41"/>
      <c r="F659" s="41"/>
      <c r="G659" s="41"/>
      <c r="H659" s="41"/>
    </row>
    <row r="660" spans="1:8" ht="12">
      <c r="A660" s="41"/>
      <c r="B660" s="41"/>
      <c r="C660" s="41"/>
      <c r="D660" s="41"/>
      <c r="E660" s="41"/>
      <c r="F660" s="41"/>
      <c r="G660" s="41"/>
      <c r="H660" s="41"/>
    </row>
    <row r="661" spans="1:8" ht="12">
      <c r="A661" s="41"/>
      <c r="B661" s="41"/>
      <c r="C661" s="41"/>
      <c r="D661" s="41"/>
      <c r="E661" s="41"/>
      <c r="F661" s="41"/>
      <c r="G661" s="41"/>
      <c r="H661" s="41"/>
    </row>
    <row r="662" spans="1:8" ht="12">
      <c r="A662" s="41"/>
      <c r="B662" s="41"/>
      <c r="C662" s="41"/>
      <c r="D662" s="41"/>
      <c r="E662" s="41"/>
      <c r="F662" s="41"/>
      <c r="G662" s="41"/>
      <c r="H662" s="41"/>
    </row>
    <row r="663" spans="1:8" ht="12">
      <c r="A663" s="41"/>
      <c r="B663" s="41"/>
      <c r="C663" s="41"/>
      <c r="D663" s="41"/>
      <c r="E663" s="41"/>
      <c r="F663" s="41"/>
      <c r="G663" s="41"/>
      <c r="H663" s="41"/>
    </row>
    <row r="664" spans="1:8" ht="12">
      <c r="A664" s="41"/>
      <c r="B664" s="41"/>
      <c r="C664" s="41"/>
      <c r="D664" s="41"/>
      <c r="E664" s="41"/>
      <c r="F664" s="41"/>
      <c r="G664" s="41"/>
      <c r="H664" s="41"/>
    </row>
    <row r="665" spans="1:8" ht="12">
      <c r="A665" s="41"/>
      <c r="B665" s="41"/>
      <c r="C665" s="41"/>
      <c r="D665" s="41"/>
      <c r="E665" s="41"/>
      <c r="F665" s="41"/>
      <c r="G665" s="41"/>
      <c r="H665" s="41"/>
    </row>
    <row r="666" spans="1:8" ht="12">
      <c r="A666" s="41"/>
      <c r="B666" s="41"/>
      <c r="C666" s="41"/>
      <c r="D666" s="41"/>
      <c r="E666" s="41"/>
      <c r="F666" s="41"/>
      <c r="G666" s="41"/>
      <c r="H666" s="41"/>
    </row>
    <row r="667" spans="1:8" ht="12">
      <c r="A667" s="41"/>
      <c r="B667" s="41"/>
      <c r="C667" s="41"/>
      <c r="D667" s="41"/>
      <c r="E667" s="41"/>
      <c r="F667" s="41"/>
      <c r="G667" s="41"/>
      <c r="H667" s="41"/>
    </row>
    <row r="668" spans="1:8" ht="12">
      <c r="A668" s="41"/>
      <c r="B668" s="41"/>
      <c r="C668" s="41"/>
      <c r="D668" s="41"/>
      <c r="E668" s="41"/>
      <c r="F668" s="41"/>
      <c r="G668" s="41"/>
      <c r="H668" s="41"/>
    </row>
    <row r="669" spans="1:8" ht="12">
      <c r="A669" s="41"/>
      <c r="B669" s="41"/>
      <c r="C669" s="41"/>
      <c r="D669" s="41"/>
      <c r="E669" s="41"/>
      <c r="F669" s="41"/>
      <c r="G669" s="41"/>
      <c r="H669" s="41"/>
    </row>
    <row r="670" spans="1:8" ht="12">
      <c r="A670" s="41"/>
      <c r="B670" s="41"/>
      <c r="C670" s="41"/>
      <c r="D670" s="41"/>
      <c r="E670" s="41"/>
      <c r="F670" s="41"/>
      <c r="G670" s="41"/>
      <c r="H670" s="41"/>
    </row>
    <row r="671" spans="1:8" ht="12">
      <c r="A671" s="41"/>
      <c r="B671" s="41"/>
      <c r="C671" s="41"/>
      <c r="D671" s="41"/>
      <c r="E671" s="41"/>
      <c r="F671" s="41"/>
      <c r="G671" s="41"/>
      <c r="H671" s="41"/>
    </row>
    <row r="672" spans="1:8" ht="12">
      <c r="A672" s="41"/>
      <c r="B672" s="41"/>
      <c r="C672" s="41"/>
      <c r="D672" s="41"/>
      <c r="E672" s="41"/>
      <c r="F672" s="41"/>
      <c r="G672" s="41"/>
      <c r="H672" s="41"/>
    </row>
    <row r="673" spans="1:8" ht="12">
      <c r="A673" s="41"/>
      <c r="B673" s="41"/>
      <c r="C673" s="41"/>
      <c r="D673" s="41"/>
      <c r="E673" s="41"/>
      <c r="F673" s="41"/>
      <c r="G673" s="41"/>
      <c r="H673" s="41"/>
    </row>
    <row r="674" spans="1:8" ht="12">
      <c r="A674" s="41"/>
      <c r="B674" s="41"/>
      <c r="C674" s="41"/>
      <c r="D674" s="41"/>
      <c r="E674" s="41"/>
      <c r="F674" s="41"/>
      <c r="G674" s="41"/>
      <c r="H674" s="41"/>
    </row>
    <row r="675" spans="1:8" ht="12">
      <c r="A675" s="41"/>
      <c r="B675" s="41"/>
      <c r="C675" s="41"/>
      <c r="D675" s="41"/>
      <c r="E675" s="41"/>
      <c r="F675" s="41"/>
      <c r="G675" s="41"/>
      <c r="H675" s="41"/>
    </row>
    <row r="676" spans="1:8" ht="12">
      <c r="A676" s="41"/>
      <c r="B676" s="41"/>
      <c r="C676" s="41"/>
      <c r="D676" s="41"/>
      <c r="E676" s="41"/>
      <c r="F676" s="41"/>
      <c r="G676" s="41"/>
      <c r="H676" s="4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67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9.00390625" style="0" customWidth="1"/>
    <col min="2" max="2" width="3.421875" style="0" customWidth="1"/>
    <col min="3" max="8" width="11.140625" style="0" customWidth="1"/>
    <col min="9" max="9" width="17.57421875" style="0" customWidth="1"/>
    <col min="12" max="12" width="15.00390625" style="0" bestFit="1" customWidth="1"/>
    <col min="13" max="13" width="9.28125" style="0" bestFit="1" customWidth="1"/>
    <col min="14" max="14" width="12.28125" style="0" bestFit="1" customWidth="1"/>
    <col min="15" max="15" width="15.00390625" style="0" bestFit="1" customWidth="1"/>
  </cols>
  <sheetData>
    <row r="1" spans="1:9" ht="12.75">
      <c r="A1" s="641" t="s">
        <v>153</v>
      </c>
      <c r="B1" s="642"/>
      <c r="C1" s="643"/>
      <c r="D1" s="644"/>
      <c r="E1" s="645"/>
      <c r="F1" s="76" t="s">
        <v>102</v>
      </c>
      <c r="G1" s="3"/>
      <c r="H1" s="3"/>
      <c r="I1" s="28"/>
    </row>
    <row r="2" spans="1:9" ht="12.75">
      <c r="A2" s="646" t="s">
        <v>75</v>
      </c>
      <c r="B2" s="647"/>
      <c r="C2" s="648"/>
      <c r="D2" s="649"/>
      <c r="E2" s="648"/>
      <c r="F2" s="220" t="str">
        <f>'Page 1'!C2</f>
        <v>  Kentucky 20 McCracken</v>
      </c>
      <c r="G2" s="13"/>
      <c r="H2" s="13"/>
      <c r="I2" s="32"/>
    </row>
    <row r="3" spans="1:9" ht="12.75">
      <c r="A3" s="58"/>
      <c r="B3" s="45"/>
      <c r="C3" s="38"/>
      <c r="D3" s="13"/>
      <c r="E3" s="38"/>
      <c r="F3" s="77" t="s">
        <v>364</v>
      </c>
      <c r="G3" s="13"/>
      <c r="H3" s="619">
        <f>'Page 1'!C6</f>
        <v>42735</v>
      </c>
      <c r="I3" s="36"/>
    </row>
    <row r="4" spans="1:9" ht="12.75">
      <c r="A4" s="650" t="s">
        <v>76</v>
      </c>
      <c r="B4" s="651"/>
      <c r="C4" s="43"/>
      <c r="D4" s="43"/>
      <c r="E4" s="43"/>
      <c r="F4" s="43"/>
      <c r="G4" s="43"/>
      <c r="H4" s="43"/>
      <c r="I4" s="67"/>
    </row>
    <row r="5" spans="1:9" s="654" customFormat="1" ht="12">
      <c r="A5" s="652" t="s">
        <v>77</v>
      </c>
      <c r="B5" s="653"/>
      <c r="C5" s="198"/>
      <c r="D5" s="198"/>
      <c r="E5" s="198"/>
      <c r="F5" s="198"/>
      <c r="G5" s="198"/>
      <c r="H5" s="198"/>
      <c r="I5" s="199"/>
    </row>
    <row r="6" spans="1:9" ht="43.5" customHeight="1">
      <c r="A6" s="655" t="s">
        <v>78</v>
      </c>
      <c r="B6" s="656"/>
      <c r="C6" s="195" t="s">
        <v>79</v>
      </c>
      <c r="D6" s="195" t="s">
        <v>80</v>
      </c>
      <c r="E6" s="195" t="s">
        <v>81</v>
      </c>
      <c r="F6" s="195" t="s">
        <v>82</v>
      </c>
      <c r="G6" s="195" t="s">
        <v>83</v>
      </c>
      <c r="H6" s="195" t="s">
        <v>272</v>
      </c>
      <c r="I6" s="657" t="s">
        <v>84</v>
      </c>
    </row>
    <row r="7" spans="1:9" ht="13.5" customHeight="1">
      <c r="A7" s="658"/>
      <c r="B7" s="659"/>
      <c r="C7" s="200" t="s">
        <v>204</v>
      </c>
      <c r="D7" s="200" t="s">
        <v>85</v>
      </c>
      <c r="E7" s="660" t="s">
        <v>86</v>
      </c>
      <c r="F7" s="200" t="s">
        <v>87</v>
      </c>
      <c r="G7" s="200" t="s">
        <v>88</v>
      </c>
      <c r="H7" s="200" t="s">
        <v>273</v>
      </c>
      <c r="I7" s="201"/>
    </row>
    <row r="8" spans="1:9" ht="13.5" customHeight="1">
      <c r="A8" s="661"/>
      <c r="B8" s="662" t="s">
        <v>89</v>
      </c>
      <c r="C8" s="229">
        <v>25389</v>
      </c>
      <c r="D8" s="229">
        <v>25431</v>
      </c>
      <c r="E8" s="229">
        <v>25462</v>
      </c>
      <c r="F8" s="229">
        <v>25485</v>
      </c>
      <c r="G8" s="229">
        <f>25265+237</f>
        <v>25502</v>
      </c>
      <c r="H8" s="230">
        <f>25287+238</f>
        <v>25525</v>
      </c>
      <c r="I8" s="231">
        <f>AVERAGE('Page 5'!C8:H8,C8:H8)</f>
        <v>25379.5</v>
      </c>
    </row>
    <row r="9" spans="1:9" ht="13.5" customHeight="1">
      <c r="A9" s="663">
        <v>1</v>
      </c>
      <c r="B9" s="662" t="s">
        <v>90</v>
      </c>
      <c r="C9" s="664">
        <v>42050904</v>
      </c>
      <c r="D9" s="664">
        <f>40300270+757558</f>
        <v>41057828</v>
      </c>
      <c r="E9" s="664">
        <f>35826765+648434</f>
        <v>36475199</v>
      </c>
      <c r="F9" s="664">
        <f>22185736+386665</f>
        <v>22572401</v>
      </c>
      <c r="G9" s="664">
        <f>19906494+318847</f>
        <v>20225341</v>
      </c>
      <c r="H9" s="664">
        <f>34955078+425501+4.2</f>
        <v>35380583.2</v>
      </c>
      <c r="I9" s="231">
        <f>ROUND((SUM('Page 5'!C9:H9)+SUM('Page 6'!C9:H9)),0)</f>
        <v>377369832</v>
      </c>
    </row>
    <row r="10" spans="1:15" ht="13.5" customHeight="1" thickBot="1">
      <c r="A10" s="665"/>
      <c r="B10" s="666" t="s">
        <v>91</v>
      </c>
      <c r="C10" s="627">
        <v>4091812</v>
      </c>
      <c r="D10" s="627">
        <f>3905056.66+10.5+77917.26</f>
        <v>3982984.42</v>
      </c>
      <c r="E10" s="627">
        <f>3481282.82+4.2+74083.39</f>
        <v>3555370.41</v>
      </c>
      <c r="F10" s="627">
        <f>2771218.82+57532.08+4.2</f>
        <v>2828755.1</v>
      </c>
      <c r="G10" s="627">
        <v>2732242</v>
      </c>
      <c r="H10" s="667">
        <v>4273511</v>
      </c>
      <c r="I10" s="668">
        <f>ROUND((SUM('Page 5'!C10:H10)+SUM('Page 6'!C10:H10)),0)</f>
        <v>39553208</v>
      </c>
      <c r="L10" s="774"/>
      <c r="M10" s="774"/>
      <c r="N10" s="774"/>
      <c r="O10" s="774"/>
    </row>
    <row r="11" spans="1:15" ht="13.5" customHeight="1" thickTop="1">
      <c r="A11" s="669"/>
      <c r="B11" s="662" t="s">
        <v>89</v>
      </c>
      <c r="C11" s="229">
        <v>0</v>
      </c>
      <c r="D11" s="229">
        <v>0</v>
      </c>
      <c r="E11" s="229">
        <v>0</v>
      </c>
      <c r="F11" s="229">
        <v>0</v>
      </c>
      <c r="G11" s="229">
        <v>0</v>
      </c>
      <c r="H11" s="230">
        <v>0</v>
      </c>
      <c r="I11" s="231">
        <v>0</v>
      </c>
      <c r="L11" s="774"/>
      <c r="M11" s="774"/>
      <c r="N11" s="774"/>
      <c r="O11" s="774"/>
    </row>
    <row r="12" spans="1:15" ht="13.5" customHeight="1">
      <c r="A12" s="663">
        <v>2</v>
      </c>
      <c r="B12" s="662" t="s">
        <v>90</v>
      </c>
      <c r="C12" s="664">
        <v>0</v>
      </c>
      <c r="D12" s="664">
        <v>0</v>
      </c>
      <c r="E12" s="664">
        <v>0</v>
      </c>
      <c r="F12" s="664">
        <v>0</v>
      </c>
      <c r="G12" s="664">
        <v>0</v>
      </c>
      <c r="H12" s="664">
        <v>0</v>
      </c>
      <c r="I12" s="231">
        <f>ROUND((SUM('Page 5'!C12:H12)+SUM('Page 6'!C12:H12)),0)</f>
        <v>0</v>
      </c>
      <c r="L12" s="774"/>
      <c r="M12" s="774"/>
      <c r="N12" s="774"/>
      <c r="O12" s="774"/>
    </row>
    <row r="13" spans="1:15" ht="13.5" customHeight="1" thickBot="1">
      <c r="A13" s="665"/>
      <c r="B13" s="666" t="s">
        <v>91</v>
      </c>
      <c r="C13" s="627">
        <v>0</v>
      </c>
      <c r="D13" s="627">
        <v>0</v>
      </c>
      <c r="E13" s="627">
        <v>0</v>
      </c>
      <c r="F13" s="627">
        <v>0</v>
      </c>
      <c r="G13" s="627">
        <v>0</v>
      </c>
      <c r="H13" s="667">
        <v>0</v>
      </c>
      <c r="I13" s="668">
        <f>ROUND((SUM('Page 5'!C13:H13)+SUM('Page 6'!C13:H13)),0)</f>
        <v>0</v>
      </c>
      <c r="L13" s="774"/>
      <c r="M13" s="774"/>
      <c r="N13" s="774"/>
      <c r="O13" s="774"/>
    </row>
    <row r="14" spans="1:15" ht="13.5" customHeight="1" thickTop="1">
      <c r="A14" s="669"/>
      <c r="B14" s="662" t="s">
        <v>89</v>
      </c>
      <c r="C14" s="229">
        <v>4</v>
      </c>
      <c r="D14" s="229">
        <v>4</v>
      </c>
      <c r="E14" s="229">
        <v>4</v>
      </c>
      <c r="F14" s="229">
        <v>4</v>
      </c>
      <c r="G14" s="229">
        <v>4</v>
      </c>
      <c r="H14" s="230">
        <v>4</v>
      </c>
      <c r="I14" s="231">
        <f>AVERAGE('Page 5'!C14:H14,C14:H14)</f>
        <v>4</v>
      </c>
      <c r="L14" s="774"/>
      <c r="M14" s="774"/>
      <c r="N14" s="774"/>
      <c r="O14" s="774"/>
    </row>
    <row r="15" spans="1:16" ht="13.5" customHeight="1">
      <c r="A15" s="670">
        <v>3</v>
      </c>
      <c r="B15" s="662" t="s">
        <v>90</v>
      </c>
      <c r="C15" s="664">
        <v>27</v>
      </c>
      <c r="D15" s="664">
        <v>181</v>
      </c>
      <c r="E15" s="664">
        <v>13436</v>
      </c>
      <c r="F15" s="664">
        <v>3894</v>
      </c>
      <c r="G15" s="664">
        <v>4733</v>
      </c>
      <c r="H15" s="664">
        <v>6229</v>
      </c>
      <c r="I15" s="231">
        <f>ROUND((SUM('Page 5'!C15:H15)+SUM('Page 6'!C15:H15)),0)</f>
        <v>51040</v>
      </c>
      <c r="L15" s="774"/>
      <c r="M15" s="774"/>
      <c r="N15" s="774"/>
      <c r="O15" s="774"/>
      <c r="P15" s="777"/>
    </row>
    <row r="16" spans="1:9" ht="13.5" customHeight="1" thickBot="1">
      <c r="A16" s="665"/>
      <c r="B16" s="666" t="s">
        <v>91</v>
      </c>
      <c r="C16" s="627">
        <v>154</v>
      </c>
      <c r="D16" s="627">
        <v>169.82</v>
      </c>
      <c r="E16" s="627">
        <v>2170.12</v>
      </c>
      <c r="F16" s="627">
        <v>940.56</v>
      </c>
      <c r="G16" s="627">
        <v>1183.9</v>
      </c>
      <c r="H16" s="667">
        <v>911.61</v>
      </c>
      <c r="I16" s="668">
        <f>ROUND((SUM('Page 5'!C16:H16)+SUM('Page 6'!C16:H16)),0)</f>
        <v>8822</v>
      </c>
    </row>
    <row r="17" spans="1:9" ht="13.5" customHeight="1" thickTop="1">
      <c r="A17" s="661"/>
      <c r="B17" s="662" t="s">
        <v>89</v>
      </c>
      <c r="C17" s="229">
        <v>4192</v>
      </c>
      <c r="D17" s="229">
        <v>4194</v>
      </c>
      <c r="E17" s="229">
        <v>4258</v>
      </c>
      <c r="F17" s="229">
        <v>4304</v>
      </c>
      <c r="G17" s="229">
        <v>4288</v>
      </c>
      <c r="H17" s="230">
        <v>4294</v>
      </c>
      <c r="I17" s="231">
        <f>AVERAGE('Page 5'!C17:H17,C17:H17)</f>
        <v>4226.25</v>
      </c>
    </row>
    <row r="18" spans="1:9" ht="13.5" customHeight="1">
      <c r="A18" s="663">
        <v>4</v>
      </c>
      <c r="B18" s="662" t="s">
        <v>90</v>
      </c>
      <c r="C18" s="664">
        <v>20040350</v>
      </c>
      <c r="D18" s="664">
        <v>20275637</v>
      </c>
      <c r="E18" s="664">
        <v>20467788</v>
      </c>
      <c r="F18" s="664">
        <v>15164650</v>
      </c>
      <c r="G18" s="664">
        <v>14947183</v>
      </c>
      <c r="H18" s="664">
        <v>18028346</v>
      </c>
      <c r="I18" s="231">
        <f>ROUND((SUM('Page 5'!C18:H18)+SUM('Page 6'!C18:H18)),0)</f>
        <v>208270039</v>
      </c>
    </row>
    <row r="19" spans="1:9" ht="13.5" customHeight="1" thickBot="1">
      <c r="A19" s="665"/>
      <c r="B19" s="666" t="s">
        <v>91</v>
      </c>
      <c r="C19" s="627">
        <v>1949383</v>
      </c>
      <c r="D19" s="627">
        <v>1921622.06</v>
      </c>
      <c r="E19" s="627">
        <v>2043110.59</v>
      </c>
      <c r="F19" s="627">
        <v>1572236.42</v>
      </c>
      <c r="G19" s="627">
        <v>1631398.08</v>
      </c>
      <c r="H19" s="667">
        <v>1789705.44</v>
      </c>
      <c r="I19" s="668">
        <f>ROUND((SUM('Page 5'!C19:H19)+SUM('Page 6'!C19:H19)),0)</f>
        <v>20712159</v>
      </c>
    </row>
    <row r="20" spans="1:9" ht="13.5" customHeight="1" thickTop="1">
      <c r="A20" s="661"/>
      <c r="B20" s="662" t="s">
        <v>89</v>
      </c>
      <c r="C20" s="229">
        <v>8</v>
      </c>
      <c r="D20" s="229">
        <v>8</v>
      </c>
      <c r="E20" s="229">
        <v>8</v>
      </c>
      <c r="F20" s="229">
        <v>8</v>
      </c>
      <c r="G20" s="229">
        <v>8</v>
      </c>
      <c r="H20" s="230">
        <v>8</v>
      </c>
      <c r="I20" s="231">
        <f>AVERAGE('Page 5'!C20:H20,C20:H20)</f>
        <v>8.25</v>
      </c>
    </row>
    <row r="21" spans="1:9" ht="13.5" customHeight="1">
      <c r="A21" s="663">
        <v>5</v>
      </c>
      <c r="B21" s="662" t="s">
        <v>90</v>
      </c>
      <c r="C21" s="664">
        <v>4182686</v>
      </c>
      <c r="D21" s="664">
        <v>4392816</v>
      </c>
      <c r="E21" s="664">
        <v>3578437</v>
      </c>
      <c r="F21" s="664">
        <v>3599299</v>
      </c>
      <c r="G21" s="664">
        <v>3670309</v>
      </c>
      <c r="H21" s="664">
        <v>4337550</v>
      </c>
      <c r="I21" s="231">
        <f>ROUND((SUM('Page 5'!C21:H21)+SUM('Page 6'!C21:H21)),0)</f>
        <v>49613723</v>
      </c>
    </row>
    <row r="22" spans="1:12" ht="13.5" customHeight="1" thickBot="1">
      <c r="A22" s="665"/>
      <c r="B22" s="666" t="s">
        <v>91</v>
      </c>
      <c r="C22" s="627">
        <v>433258</v>
      </c>
      <c r="D22" s="627">
        <v>447172.2</v>
      </c>
      <c r="E22" s="627">
        <v>391782.38</v>
      </c>
      <c r="F22" s="627">
        <v>388540.25</v>
      </c>
      <c r="G22" s="627">
        <v>402824.23</v>
      </c>
      <c r="H22" s="667">
        <v>439933</v>
      </c>
      <c r="I22" s="668">
        <f>ROUND((SUM('Page 5'!C22:H22)+SUM('Page 6'!C22:H22)),0)</f>
        <v>5144384</v>
      </c>
      <c r="K22" s="789"/>
      <c r="L22" s="789"/>
    </row>
    <row r="23" spans="1:9" ht="13.5" customHeight="1" thickTop="1">
      <c r="A23" s="661"/>
      <c r="B23" s="662" t="s">
        <v>89</v>
      </c>
      <c r="C23" s="229">
        <v>4</v>
      </c>
      <c r="D23" s="229">
        <v>4</v>
      </c>
      <c r="E23" s="229">
        <v>4</v>
      </c>
      <c r="F23" s="229">
        <v>4</v>
      </c>
      <c r="G23" s="229">
        <v>4</v>
      </c>
      <c r="H23" s="230">
        <v>4</v>
      </c>
      <c r="I23" s="231">
        <f>AVERAGE('Page 5'!C23:H23,C23:H23)</f>
        <v>4.333333333333333</v>
      </c>
    </row>
    <row r="24" spans="1:9" ht="13.5" customHeight="1">
      <c r="A24" s="663">
        <v>6</v>
      </c>
      <c r="B24" s="662" t="s">
        <v>90</v>
      </c>
      <c r="C24" s="664">
        <v>37028</v>
      </c>
      <c r="D24" s="664">
        <v>43681</v>
      </c>
      <c r="E24" s="664">
        <v>55013</v>
      </c>
      <c r="F24" s="664">
        <v>52842</v>
      </c>
      <c r="G24" s="664">
        <v>69536</v>
      </c>
      <c r="H24" s="664">
        <v>51038</v>
      </c>
      <c r="I24" s="231">
        <f>ROUND((SUM('Page 5'!C24:H24)+SUM('Page 6'!C24:H24)),0)</f>
        <v>631989</v>
      </c>
    </row>
    <row r="25" spans="1:9" ht="13.5" customHeight="1" thickBot="1">
      <c r="A25" s="665"/>
      <c r="B25" s="666" t="s">
        <v>91</v>
      </c>
      <c r="C25" s="627">
        <v>6571</v>
      </c>
      <c r="D25" s="627">
        <v>7529.72</v>
      </c>
      <c r="E25" s="627">
        <v>9487.93</v>
      </c>
      <c r="F25" s="627">
        <v>10922.28</v>
      </c>
      <c r="G25" s="627">
        <v>14631.19</v>
      </c>
      <c r="H25" s="667">
        <v>10345.03</v>
      </c>
      <c r="I25" s="668">
        <f>ROUND((SUM('Page 5'!C25:H25)+SUM('Page 6'!C25:H25)),0)</f>
        <v>115234</v>
      </c>
    </row>
    <row r="26" spans="1:9" ht="13.5" customHeight="1" thickTop="1">
      <c r="A26" s="669"/>
      <c r="B26" s="662" t="s">
        <v>89</v>
      </c>
      <c r="C26" s="229">
        <v>0</v>
      </c>
      <c r="D26" s="229">
        <v>0</v>
      </c>
      <c r="E26" s="229">
        <v>0</v>
      </c>
      <c r="F26" s="229">
        <v>0</v>
      </c>
      <c r="G26" s="229">
        <v>0</v>
      </c>
      <c r="H26" s="230">
        <v>0</v>
      </c>
      <c r="I26" s="231">
        <f>ROUND(('Page 5'!C26+'Page 6'!H26)/2,0)</f>
        <v>0</v>
      </c>
    </row>
    <row r="27" spans="1:9" ht="13.5" customHeight="1">
      <c r="A27" s="670">
        <v>7</v>
      </c>
      <c r="B27" s="662" t="s">
        <v>90</v>
      </c>
      <c r="C27" s="664">
        <v>0</v>
      </c>
      <c r="D27" s="664">
        <v>0</v>
      </c>
      <c r="E27" s="664">
        <v>0</v>
      </c>
      <c r="F27" s="664">
        <v>0</v>
      </c>
      <c r="G27" s="664">
        <v>0</v>
      </c>
      <c r="H27" s="664">
        <v>0</v>
      </c>
      <c r="I27" s="231">
        <f>ROUND((SUM('Page 5'!C27:H27)+SUM('Page 6'!C27:H27)),0)</f>
        <v>0</v>
      </c>
    </row>
    <row r="28" spans="1:9" ht="13.5" customHeight="1" thickBot="1">
      <c r="A28" s="665"/>
      <c r="B28" s="666" t="s">
        <v>91</v>
      </c>
      <c r="C28" s="627">
        <v>0</v>
      </c>
      <c r="D28" s="627">
        <v>0</v>
      </c>
      <c r="E28" s="627">
        <v>0</v>
      </c>
      <c r="F28" s="627">
        <v>0</v>
      </c>
      <c r="G28" s="627">
        <v>0</v>
      </c>
      <c r="H28" s="667">
        <v>0</v>
      </c>
      <c r="I28" s="668">
        <f>ROUND((SUM('Page 5'!C28:H28)+SUM('Page 6'!C28:H28)),0)</f>
        <v>0</v>
      </c>
    </row>
    <row r="29" spans="1:9" ht="13.5" customHeight="1" thickTop="1">
      <c r="A29" s="669"/>
      <c r="B29" s="662" t="s">
        <v>89</v>
      </c>
      <c r="C29" s="229">
        <v>0</v>
      </c>
      <c r="D29" s="229">
        <v>0</v>
      </c>
      <c r="E29" s="229">
        <v>0</v>
      </c>
      <c r="F29" s="229">
        <v>0</v>
      </c>
      <c r="G29" s="229">
        <v>0</v>
      </c>
      <c r="H29" s="230">
        <v>0</v>
      </c>
      <c r="I29" s="231">
        <f>ROUND(('Page 5'!C29+'Page 6'!H29)/2,0)</f>
        <v>0</v>
      </c>
    </row>
    <row r="30" spans="1:9" ht="13.5" customHeight="1">
      <c r="A30" s="670">
        <v>8</v>
      </c>
      <c r="B30" s="662" t="s">
        <v>90</v>
      </c>
      <c r="C30" s="664">
        <v>0</v>
      </c>
      <c r="D30" s="664">
        <v>0</v>
      </c>
      <c r="E30" s="664">
        <v>0</v>
      </c>
      <c r="F30" s="664">
        <v>0</v>
      </c>
      <c r="G30" s="664">
        <v>0</v>
      </c>
      <c r="H30" s="664">
        <v>0</v>
      </c>
      <c r="I30" s="231">
        <f>ROUND((SUM('Page 5'!C30:H30)+SUM('Page 6'!C30:H30)),0)</f>
        <v>0</v>
      </c>
    </row>
    <row r="31" spans="1:9" ht="13.5" customHeight="1" thickBot="1">
      <c r="A31" s="665"/>
      <c r="B31" s="666" t="s">
        <v>91</v>
      </c>
      <c r="C31" s="627">
        <v>0</v>
      </c>
      <c r="D31" s="627">
        <v>0</v>
      </c>
      <c r="E31" s="627">
        <v>0</v>
      </c>
      <c r="F31" s="627">
        <v>0</v>
      </c>
      <c r="G31" s="627">
        <v>0</v>
      </c>
      <c r="H31" s="667">
        <v>0</v>
      </c>
      <c r="I31" s="668">
        <f>ROUND((SUM('Page 5'!C31:H31)+SUM('Page 6'!C31:H31)),0)</f>
        <v>0</v>
      </c>
    </row>
    <row r="32" spans="1:9" ht="13.5" customHeight="1" thickTop="1">
      <c r="A32" s="669"/>
      <c r="B32" s="662" t="s">
        <v>89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30">
        <v>0</v>
      </c>
      <c r="I32" s="231">
        <f>ROUND(('Page 5'!C32+'Page 6'!H32)/2,0)</f>
        <v>0</v>
      </c>
    </row>
    <row r="33" spans="1:9" ht="13.5" customHeight="1">
      <c r="A33" s="670">
        <v>9</v>
      </c>
      <c r="B33" s="662" t="s">
        <v>90</v>
      </c>
      <c r="C33" s="664">
        <v>0</v>
      </c>
      <c r="D33" s="664">
        <v>0</v>
      </c>
      <c r="E33" s="664">
        <v>0</v>
      </c>
      <c r="F33" s="664">
        <v>0</v>
      </c>
      <c r="G33" s="664">
        <v>0</v>
      </c>
      <c r="H33" s="664">
        <v>0</v>
      </c>
      <c r="I33" s="231">
        <f>ROUND((SUM('Page 5'!C33:H33)+SUM('Page 6'!C33:H33)),0)</f>
        <v>0</v>
      </c>
    </row>
    <row r="34" spans="1:9" ht="13.5" customHeight="1" thickBot="1">
      <c r="A34" s="665"/>
      <c r="B34" s="666" t="s">
        <v>91</v>
      </c>
      <c r="C34" s="627">
        <v>0</v>
      </c>
      <c r="D34" s="627">
        <v>0</v>
      </c>
      <c r="E34" s="627">
        <v>0</v>
      </c>
      <c r="F34" s="627">
        <v>0</v>
      </c>
      <c r="G34" s="627">
        <v>0</v>
      </c>
      <c r="H34" s="667">
        <v>0</v>
      </c>
      <c r="I34" s="668">
        <f>ROUND((SUM('Page 5'!C34:H34)+SUM('Page 6'!C34:H34)),0)</f>
        <v>0</v>
      </c>
    </row>
    <row r="35" spans="1:9" ht="13.5" customHeight="1" thickTop="1">
      <c r="A35" s="671">
        <v>10</v>
      </c>
      <c r="B35" s="672"/>
      <c r="C35" s="673">
        <f>C8+C11+C14+C17+C20+C23+C26+C29+C32</f>
        <v>29597</v>
      </c>
      <c r="D35" s="673">
        <f aca="true" t="shared" si="0" ref="D35:H36">D8+D11+D14+D17+D20+D23+D26+D29+D32</f>
        <v>29641</v>
      </c>
      <c r="E35" s="673">
        <f t="shared" si="0"/>
        <v>29736</v>
      </c>
      <c r="F35" s="673">
        <f t="shared" si="0"/>
        <v>29805</v>
      </c>
      <c r="G35" s="673">
        <f t="shared" si="0"/>
        <v>29806</v>
      </c>
      <c r="H35" s="242">
        <f t="shared" si="0"/>
        <v>29835</v>
      </c>
      <c r="I35" s="601">
        <f>+I8+I14+I17+I20+I23</f>
        <v>29622.333333333332</v>
      </c>
    </row>
    <row r="36" spans="1:9" ht="13.5" customHeight="1">
      <c r="A36" s="671">
        <v>11</v>
      </c>
      <c r="B36" s="672"/>
      <c r="C36" s="673">
        <f>C9+C12+C15+C18+C21+C24+C27+C30+C33</f>
        <v>66310995</v>
      </c>
      <c r="D36" s="673">
        <f t="shared" si="0"/>
        <v>65770143</v>
      </c>
      <c r="E36" s="673">
        <f t="shared" si="0"/>
        <v>60589873</v>
      </c>
      <c r="F36" s="673">
        <f t="shared" si="0"/>
        <v>41393086</v>
      </c>
      <c r="G36" s="673">
        <f t="shared" si="0"/>
        <v>38917102</v>
      </c>
      <c r="H36" s="673">
        <f t="shared" si="0"/>
        <v>57803746.2</v>
      </c>
      <c r="I36" s="601">
        <f>SUM('Page 5'!C36:H36)+SUM('Page 6'!C36:H36)</f>
        <v>635936623.2</v>
      </c>
    </row>
    <row r="37" spans="1:9" ht="13.5" customHeight="1">
      <c r="A37" s="674"/>
      <c r="B37" s="675"/>
      <c r="C37" s="676"/>
      <c r="D37" s="677"/>
      <c r="E37" s="677"/>
      <c r="F37" s="677"/>
      <c r="G37" s="677"/>
      <c r="H37" s="677"/>
      <c r="I37" s="678"/>
    </row>
    <row r="38" spans="1:9" ht="13.5" customHeight="1">
      <c r="A38" s="679">
        <v>12</v>
      </c>
      <c r="B38" s="680"/>
      <c r="C38" s="714">
        <f aca="true" t="shared" si="1" ref="C38:H38">ROUND((C10+C13+C16+C19+C22+C25+C28+C31+C34),0)</f>
        <v>6481178</v>
      </c>
      <c r="D38" s="714">
        <f t="shared" si="1"/>
        <v>6359478</v>
      </c>
      <c r="E38" s="714">
        <f t="shared" si="1"/>
        <v>6001921</v>
      </c>
      <c r="F38" s="714">
        <f t="shared" si="1"/>
        <v>4801395</v>
      </c>
      <c r="G38" s="714">
        <f t="shared" si="1"/>
        <v>4782279</v>
      </c>
      <c r="H38" s="681">
        <f t="shared" si="1"/>
        <v>6514406</v>
      </c>
      <c r="I38" s="601">
        <f>SUM('Page 5'!C38:H38)+SUM('Page 6'!C38:H38)</f>
        <v>65533806</v>
      </c>
    </row>
    <row r="39" spans="1:9" ht="13.5" customHeight="1">
      <c r="A39" s="671">
        <v>13</v>
      </c>
      <c r="B39" s="180"/>
      <c r="C39" s="635">
        <v>103724</v>
      </c>
      <c r="D39" s="635">
        <v>119855</v>
      </c>
      <c r="E39" s="635">
        <v>112849</v>
      </c>
      <c r="F39" s="635">
        <v>121645</v>
      </c>
      <c r="G39" s="635">
        <v>82487</v>
      </c>
      <c r="H39" s="770">
        <v>99879</v>
      </c>
      <c r="I39" s="231">
        <f>SUM('Page 5'!C39:H39)+SUM('Page 6'!C39:H39)</f>
        <v>1258514</v>
      </c>
    </row>
    <row r="40" spans="1:9" ht="13.5" customHeight="1">
      <c r="A40" s="671">
        <v>14</v>
      </c>
      <c r="B40" s="180"/>
      <c r="C40" s="637">
        <v>14187</v>
      </c>
      <c r="D40" s="637">
        <v>14208</v>
      </c>
      <c r="E40" s="637">
        <v>13306</v>
      </c>
      <c r="F40" s="637">
        <v>11516</v>
      </c>
      <c r="G40" s="637">
        <v>12949</v>
      </c>
      <c r="H40" s="637">
        <v>20559</v>
      </c>
      <c r="I40" s="231">
        <f>SUM('Page 5'!C40:H40)+SUM('Page 6'!C40:H40)</f>
        <v>179237</v>
      </c>
    </row>
    <row r="41" spans="1:9" ht="13.5" customHeight="1">
      <c r="A41" s="671">
        <v>15</v>
      </c>
      <c r="B41" s="180"/>
      <c r="C41" s="637">
        <v>69488690</v>
      </c>
      <c r="D41" s="637">
        <v>67452260</v>
      </c>
      <c r="E41" s="637">
        <v>56932730</v>
      </c>
      <c r="F41" s="637">
        <v>44307610</v>
      </c>
      <c r="G41" s="637">
        <v>45308212</v>
      </c>
      <c r="H41" s="637">
        <v>63911450</v>
      </c>
      <c r="I41" s="231">
        <f>SUM('Page 5'!C41:H41)+SUM('Page 6'!C41:H41)</f>
        <v>668448030</v>
      </c>
    </row>
    <row r="42" spans="1:9" ht="13.5" customHeight="1">
      <c r="A42" s="671">
        <v>16</v>
      </c>
      <c r="B42" s="180"/>
      <c r="C42" s="637"/>
      <c r="D42" s="637"/>
      <c r="E42" s="637"/>
      <c r="F42" s="637"/>
      <c r="G42" s="637"/>
      <c r="H42" s="637"/>
      <c r="I42" s="231"/>
    </row>
    <row r="43" spans="1:9" ht="13.5" customHeight="1">
      <c r="A43" s="671">
        <v>17</v>
      </c>
      <c r="B43" s="180"/>
      <c r="C43" s="635">
        <v>4832209</v>
      </c>
      <c r="D43" s="635">
        <v>4511233.459999999</v>
      </c>
      <c r="E43" s="635">
        <v>4561440.2299999995</v>
      </c>
      <c r="F43" s="635">
        <v>3546249.42</v>
      </c>
      <c r="G43" s="635">
        <v>3753672.79</v>
      </c>
      <c r="H43" s="637">
        <v>5163488.351</v>
      </c>
      <c r="I43" s="231">
        <f>SUM('Page 5'!C43:H43)+SUM('Page 6'!C43:H43)</f>
        <v>48455266.251</v>
      </c>
    </row>
    <row r="44" spans="1:9" ht="13.5" customHeight="1">
      <c r="A44" s="671">
        <v>18</v>
      </c>
      <c r="B44" s="180"/>
      <c r="C44" s="635"/>
      <c r="D44" s="635"/>
      <c r="E44" s="635"/>
      <c r="F44" s="635"/>
      <c r="G44" s="635"/>
      <c r="H44" s="637"/>
      <c r="I44" s="231"/>
    </row>
    <row r="45" spans="1:11" ht="13.5" customHeight="1">
      <c r="A45" s="671">
        <v>19</v>
      </c>
      <c r="B45" s="180"/>
      <c r="C45" s="637">
        <v>147546</v>
      </c>
      <c r="D45" s="637">
        <v>139440</v>
      </c>
      <c r="E45" s="637">
        <v>137622</v>
      </c>
      <c r="F45" s="637">
        <v>105045</v>
      </c>
      <c r="G45" s="637">
        <v>97585</v>
      </c>
      <c r="H45" s="769">
        <v>132510</v>
      </c>
      <c r="I45" s="231">
        <f>LARGE(J45:K45,1)</f>
        <v>147546</v>
      </c>
      <c r="J45" s="703">
        <f>LARGE('Page 5'!C46:H46,1)</f>
        <v>146366</v>
      </c>
      <c r="K45" s="703">
        <f>LARGE(C45:H45,1)</f>
        <v>147546</v>
      </c>
    </row>
    <row r="46" spans="1:9" ht="12.75" thickBot="1">
      <c r="A46" s="682"/>
      <c r="B46" s="683"/>
      <c r="C46" s="684"/>
      <c r="D46" s="684"/>
      <c r="E46" s="684"/>
      <c r="F46" s="684"/>
      <c r="G46" s="684"/>
      <c r="H46" s="684"/>
      <c r="I46" s="685"/>
    </row>
    <row r="47" spans="1:9" ht="12">
      <c r="A47" s="37"/>
      <c r="B47" s="37"/>
      <c r="C47" s="37"/>
      <c r="D47" s="37"/>
      <c r="E47" s="37"/>
      <c r="F47" s="37"/>
      <c r="G47" s="37"/>
      <c r="H47" s="37"/>
      <c r="I47" s="37" t="s">
        <v>92</v>
      </c>
    </row>
    <row r="84" spans="1:9" ht="12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D140"/>
  <sheetViews>
    <sheetView zoomScale="75" zoomScaleNormal="75" zoomScalePageLayoutView="0" workbookViewId="0" topLeftCell="A10">
      <selection activeCell="C17" sqref="C17"/>
    </sheetView>
  </sheetViews>
  <sheetFormatPr defaultColWidth="9.140625" defaultRowHeight="12.75"/>
  <cols>
    <col min="1" max="1" width="43.421875" style="536" customWidth="1"/>
    <col min="2" max="2" width="15.421875" style="536" customWidth="1"/>
    <col min="3" max="3" width="32.8515625" style="536" customWidth="1"/>
    <col min="4" max="4" width="29.57421875" style="536" customWidth="1"/>
    <col min="5" max="16384" width="9.140625" style="536" customWidth="1"/>
  </cols>
  <sheetData>
    <row r="1" spans="1:4" ht="14.25" thickTop="1">
      <c r="A1" s="532" t="s">
        <v>153</v>
      </c>
      <c r="B1" s="533"/>
      <c r="C1" s="534" t="s">
        <v>102</v>
      </c>
      <c r="D1" s="535"/>
    </row>
    <row r="2" spans="1:4" ht="13.5">
      <c r="A2" s="537" t="s">
        <v>274</v>
      </c>
      <c r="B2" s="538"/>
      <c r="C2" s="539" t="str">
        <f>'Page 1'!$C$2</f>
        <v>  Kentucky 20 McCracken</v>
      </c>
      <c r="D2" s="540"/>
    </row>
    <row r="3" spans="1:4" ht="13.5">
      <c r="A3" s="537" t="s">
        <v>275</v>
      </c>
      <c r="B3" s="538"/>
      <c r="C3" s="541" t="s">
        <v>276</v>
      </c>
      <c r="D3" s="542"/>
    </row>
    <row r="4" spans="1:4" ht="19.5" customHeight="1">
      <c r="A4" s="543" t="s">
        <v>277</v>
      </c>
      <c r="B4" s="544"/>
      <c r="C4" s="539" t="str">
        <f>'Page 1'!$C$4</f>
        <v>  Jackson Purchase Energy Corporation</v>
      </c>
      <c r="D4" s="540"/>
    </row>
    <row r="5" spans="1:4" ht="13.5">
      <c r="A5" s="797" t="s">
        <v>346</v>
      </c>
      <c r="B5" s="798"/>
      <c r="C5" s="545" t="s">
        <v>278</v>
      </c>
      <c r="D5" s="542"/>
    </row>
    <row r="6" spans="1:4" ht="13.5">
      <c r="A6" s="799" t="s">
        <v>279</v>
      </c>
      <c r="B6" s="800"/>
      <c r="C6" s="613">
        <f>'Page 1'!$C$6</f>
        <v>42735</v>
      </c>
      <c r="D6" s="540"/>
    </row>
    <row r="7" spans="1:4" ht="13.5">
      <c r="A7" s="546" t="s">
        <v>280</v>
      </c>
      <c r="B7" s="547"/>
      <c r="C7" s="547"/>
      <c r="D7" s="548"/>
    </row>
    <row r="8" spans="1:4" ht="13.5" customHeight="1">
      <c r="A8" s="549" t="s">
        <v>281</v>
      </c>
      <c r="B8" s="550"/>
      <c r="C8" s="551" t="s">
        <v>282</v>
      </c>
      <c r="D8" s="552" t="s">
        <v>283</v>
      </c>
    </row>
    <row r="9" spans="1:4" ht="13.5" customHeight="1">
      <c r="A9" s="553" t="s">
        <v>117</v>
      </c>
      <c r="B9" s="554"/>
      <c r="C9" s="555" t="s">
        <v>118</v>
      </c>
      <c r="D9" s="556" t="s">
        <v>119</v>
      </c>
    </row>
    <row r="10" spans="1:4" ht="13.5" customHeight="1">
      <c r="A10" s="557" t="s">
        <v>284</v>
      </c>
      <c r="B10" s="558"/>
      <c r="C10" s="559"/>
      <c r="D10" s="560"/>
    </row>
    <row r="11" spans="1:4" ht="13.5" customHeight="1">
      <c r="A11" s="561" t="s">
        <v>397</v>
      </c>
      <c r="B11" s="562"/>
      <c r="C11" s="563"/>
      <c r="D11" s="564"/>
    </row>
    <row r="12" spans="1:4" ht="13.5" customHeight="1">
      <c r="A12" s="561" t="s">
        <v>286</v>
      </c>
      <c r="B12" s="562"/>
      <c r="C12" s="563"/>
      <c r="D12" s="564"/>
    </row>
    <row r="13" spans="1:4" ht="13.5" customHeight="1">
      <c r="A13" s="561" t="s">
        <v>287</v>
      </c>
      <c r="B13" s="562"/>
      <c r="C13" s="563"/>
      <c r="D13" s="564"/>
    </row>
    <row r="14" spans="1:4" ht="13.5" customHeight="1">
      <c r="A14" s="561" t="s">
        <v>288</v>
      </c>
      <c r="B14" s="562"/>
      <c r="C14" s="563"/>
      <c r="D14" s="564"/>
    </row>
    <row r="15" spans="1:4" ht="13.5" customHeight="1" thickBot="1">
      <c r="A15" s="565"/>
      <c r="B15" s="562" t="s">
        <v>347</v>
      </c>
      <c r="C15" s="606">
        <f>SUM($C$11:$C$14)</f>
        <v>0</v>
      </c>
      <c r="D15" s="606">
        <f>SUM($D$11:$D$14)</f>
        <v>0</v>
      </c>
    </row>
    <row r="16" spans="1:4" ht="13.5" customHeight="1" thickTop="1">
      <c r="A16" s="566" t="s">
        <v>289</v>
      </c>
      <c r="B16" s="567"/>
      <c r="C16" s="568"/>
      <c r="D16" s="569"/>
    </row>
    <row r="17" spans="1:4" ht="13.5" customHeight="1">
      <c r="A17" s="561" t="s">
        <v>376</v>
      </c>
      <c r="B17" s="562"/>
      <c r="C17" s="570">
        <v>48411</v>
      </c>
      <c r="D17" s="571">
        <v>706</v>
      </c>
    </row>
    <row r="18" spans="1:4" ht="13.5" customHeight="1">
      <c r="A18" s="561" t="s">
        <v>375</v>
      </c>
      <c r="B18" s="562"/>
      <c r="C18" s="570">
        <v>373571</v>
      </c>
      <c r="D18" s="571">
        <v>8922</v>
      </c>
    </row>
    <row r="19" spans="1:4" ht="13.5" customHeight="1">
      <c r="A19" s="561" t="s">
        <v>377</v>
      </c>
      <c r="B19" s="562"/>
      <c r="C19" s="570">
        <v>65252</v>
      </c>
      <c r="D19" s="571">
        <v>0</v>
      </c>
    </row>
    <row r="20" spans="1:4" ht="13.5" customHeight="1">
      <c r="A20" s="561" t="s">
        <v>378</v>
      </c>
      <c r="B20" s="562"/>
      <c r="C20" s="570">
        <v>2852214</v>
      </c>
      <c r="D20" s="571">
        <v>252911</v>
      </c>
    </row>
    <row r="21" spans="1:4" ht="13.5" customHeight="1" thickBot="1">
      <c r="A21" s="572"/>
      <c r="B21" s="573" t="s">
        <v>348</v>
      </c>
      <c r="C21" s="606">
        <f>SUM(C17:C20)</f>
        <v>3339448</v>
      </c>
      <c r="D21" s="606">
        <f>SUM(D17:D20)</f>
        <v>262539</v>
      </c>
    </row>
    <row r="22" spans="1:4" ht="13.5" customHeight="1" thickTop="1">
      <c r="A22" s="566" t="s">
        <v>349</v>
      </c>
      <c r="B22" s="567"/>
      <c r="C22" s="576"/>
      <c r="D22" s="577"/>
    </row>
    <row r="23" spans="1:4" ht="13.5" customHeight="1">
      <c r="A23" s="561" t="s">
        <v>285</v>
      </c>
      <c r="B23" s="562"/>
      <c r="C23" s="570"/>
      <c r="D23" s="571"/>
    </row>
    <row r="24" spans="1:4" ht="13.5" customHeight="1">
      <c r="A24" s="561" t="s">
        <v>286</v>
      </c>
      <c r="B24" s="562"/>
      <c r="C24" s="570"/>
      <c r="D24" s="571"/>
    </row>
    <row r="25" spans="1:4" ht="13.5" customHeight="1">
      <c r="A25" s="561" t="s">
        <v>287</v>
      </c>
      <c r="B25" s="562"/>
      <c r="C25" s="570"/>
      <c r="D25" s="571"/>
    </row>
    <row r="26" spans="1:4" ht="13.5" customHeight="1">
      <c r="A26" s="561" t="s">
        <v>288</v>
      </c>
      <c r="B26" s="562"/>
      <c r="C26" s="570"/>
      <c r="D26" s="571"/>
    </row>
    <row r="27" spans="1:4" ht="13.5" customHeight="1" thickBot="1">
      <c r="A27" s="578"/>
      <c r="B27" s="573" t="s">
        <v>348</v>
      </c>
      <c r="C27" s="606">
        <f>SUM(C23:C26)</f>
        <v>0</v>
      </c>
      <c r="D27" s="606">
        <f>SUM(D23:D26)</f>
        <v>0</v>
      </c>
    </row>
    <row r="28" spans="1:4" ht="13.5" customHeight="1" thickTop="1">
      <c r="A28" s="566" t="s">
        <v>98</v>
      </c>
      <c r="B28" s="567"/>
      <c r="C28" s="576"/>
      <c r="D28" s="577"/>
    </row>
    <row r="29" spans="1:4" ht="13.5" customHeight="1">
      <c r="A29" s="561" t="s">
        <v>285</v>
      </c>
      <c r="B29" s="562"/>
      <c r="C29" s="570">
        <v>0</v>
      </c>
      <c r="D29" s="571">
        <v>0</v>
      </c>
    </row>
    <row r="30" spans="1:4" ht="13.5" customHeight="1">
      <c r="A30" s="561" t="s">
        <v>286</v>
      </c>
      <c r="B30" s="562"/>
      <c r="C30" s="570"/>
      <c r="D30" s="571"/>
    </row>
    <row r="31" spans="1:4" ht="13.5" customHeight="1">
      <c r="A31" s="561" t="s">
        <v>287</v>
      </c>
      <c r="B31" s="562"/>
      <c r="C31" s="570"/>
      <c r="D31" s="571"/>
    </row>
    <row r="32" spans="1:4" ht="13.5" customHeight="1">
      <c r="A32" s="561" t="s">
        <v>288</v>
      </c>
      <c r="B32" s="562"/>
      <c r="C32" s="570"/>
      <c r="D32" s="571"/>
    </row>
    <row r="33" spans="1:4" ht="13.5" customHeight="1" thickBot="1">
      <c r="A33" s="578"/>
      <c r="B33" s="573" t="s">
        <v>348</v>
      </c>
      <c r="C33" s="606">
        <f>SUM(C29:C32)</f>
        <v>0</v>
      </c>
      <c r="D33" s="606">
        <f>SUM(D29:D32)</f>
        <v>0</v>
      </c>
    </row>
    <row r="34" spans="1:4" ht="13.5" customHeight="1" thickTop="1">
      <c r="A34" s="566" t="s">
        <v>99</v>
      </c>
      <c r="B34" s="567"/>
      <c r="C34" s="568"/>
      <c r="D34" s="569"/>
    </row>
    <row r="35" spans="1:4" ht="13.5" customHeight="1">
      <c r="A35" s="561" t="s">
        <v>379</v>
      </c>
      <c r="B35" s="562"/>
      <c r="C35" s="570"/>
      <c r="D35" s="571"/>
    </row>
    <row r="36" spans="1:4" ht="13.5" customHeight="1">
      <c r="A36" s="561" t="s">
        <v>286</v>
      </c>
      <c r="B36" s="562"/>
      <c r="C36" s="570"/>
      <c r="D36" s="571"/>
    </row>
    <row r="37" spans="1:4" ht="13.5" customHeight="1">
      <c r="A37" s="561" t="s">
        <v>287</v>
      </c>
      <c r="B37" s="562"/>
      <c r="C37" s="570"/>
      <c r="D37" s="571"/>
    </row>
    <row r="38" spans="1:4" ht="13.5" customHeight="1">
      <c r="A38" s="561" t="s">
        <v>288</v>
      </c>
      <c r="B38" s="562"/>
      <c r="C38" s="570"/>
      <c r="D38" s="571"/>
    </row>
    <row r="39" spans="1:4" ht="13.5" customHeight="1" thickBot="1">
      <c r="A39" s="578"/>
      <c r="B39" s="573" t="s">
        <v>348</v>
      </c>
      <c r="C39" s="606">
        <f>SUM(C35:C38)</f>
        <v>0</v>
      </c>
      <c r="D39" s="606">
        <f>SUM(D35:D38)</f>
        <v>0</v>
      </c>
    </row>
    <row r="40" spans="1:4" ht="13.5" customHeight="1" thickTop="1">
      <c r="A40" s="566" t="s">
        <v>100</v>
      </c>
      <c r="B40" s="567"/>
      <c r="C40" s="568"/>
      <c r="D40" s="569"/>
    </row>
    <row r="41" spans="1:4" ht="13.5" customHeight="1">
      <c r="A41" s="561" t="s">
        <v>381</v>
      </c>
      <c r="B41" s="562"/>
      <c r="C41" s="570">
        <f>1536090.97+23952.45</f>
        <v>1560043.42</v>
      </c>
      <c r="D41" s="571">
        <v>5794</v>
      </c>
    </row>
    <row r="42" spans="1:4" ht="13.5" customHeight="1">
      <c r="A42" s="561" t="s">
        <v>380</v>
      </c>
      <c r="B42" s="562"/>
      <c r="C42" s="570">
        <v>1800</v>
      </c>
      <c r="D42" s="571"/>
    </row>
    <row r="43" spans="1:4" ht="13.5" customHeight="1">
      <c r="A43" s="561" t="s">
        <v>382</v>
      </c>
      <c r="B43" s="562"/>
      <c r="C43" s="570">
        <f>98289.13-286.71</f>
        <v>98002.42</v>
      </c>
      <c r="D43" s="571"/>
    </row>
    <row r="44" spans="1:4" ht="13.5" customHeight="1">
      <c r="A44" s="561" t="s">
        <v>392</v>
      </c>
      <c r="B44" s="562"/>
      <c r="C44" s="570"/>
      <c r="D44" s="571"/>
    </row>
    <row r="45" spans="1:4" ht="13.5" customHeight="1" thickBot="1">
      <c r="A45" s="579"/>
      <c r="B45" s="573" t="s">
        <v>348</v>
      </c>
      <c r="C45" s="606">
        <f>SUM(C41:C44)</f>
        <v>1659845.8399999999</v>
      </c>
      <c r="D45" s="606">
        <f>SUM(D41:D44)</f>
        <v>5794</v>
      </c>
    </row>
    <row r="46" spans="1:4" ht="13.5" customHeight="1" thickTop="1">
      <c r="A46" s="580" t="s">
        <v>101</v>
      </c>
      <c r="B46" s="558"/>
      <c r="C46" s="574"/>
      <c r="D46" s="575"/>
    </row>
    <row r="47" spans="1:4" ht="13.5" customHeight="1">
      <c r="A47" s="561" t="s">
        <v>285</v>
      </c>
      <c r="B47" s="562"/>
      <c r="C47" s="570"/>
      <c r="D47" s="571"/>
    </row>
    <row r="48" spans="1:4" ht="13.5" customHeight="1">
      <c r="A48" s="561" t="s">
        <v>286</v>
      </c>
      <c r="B48" s="562"/>
      <c r="C48" s="570"/>
      <c r="D48" s="571"/>
    </row>
    <row r="49" spans="1:4" ht="13.5" customHeight="1">
      <c r="A49" s="561" t="s">
        <v>287</v>
      </c>
      <c r="B49" s="562"/>
      <c r="C49" s="570"/>
      <c r="D49" s="571"/>
    </row>
    <row r="50" spans="1:4" ht="13.5" customHeight="1">
      <c r="A50" s="561" t="s">
        <v>288</v>
      </c>
      <c r="B50" s="562"/>
      <c r="C50" s="570"/>
      <c r="D50" s="571"/>
    </row>
    <row r="51" spans="1:4" ht="13.5" customHeight="1" thickBot="1">
      <c r="A51" s="579"/>
      <c r="B51" s="573" t="s">
        <v>348</v>
      </c>
      <c r="C51" s="606">
        <f>SUM(C47:C50)</f>
        <v>0</v>
      </c>
      <c r="D51" s="606">
        <f>SUM(D47:D50)</f>
        <v>0</v>
      </c>
    </row>
    <row r="52" spans="1:4" ht="13.5" customHeight="1" thickTop="1">
      <c r="A52" s="580" t="s">
        <v>330</v>
      </c>
      <c r="B52" s="558"/>
      <c r="C52" s="574"/>
      <c r="D52" s="575"/>
    </row>
    <row r="53" spans="1:4" ht="13.5" customHeight="1">
      <c r="A53" s="561" t="s">
        <v>396</v>
      </c>
      <c r="B53" s="562"/>
      <c r="C53" s="570">
        <v>2500000</v>
      </c>
      <c r="D53" s="571">
        <v>19700.05</v>
      </c>
    </row>
    <row r="54" spans="1:4" ht="13.5" customHeight="1">
      <c r="A54" s="561" t="s">
        <v>286</v>
      </c>
      <c r="B54" s="562"/>
      <c r="C54" s="570"/>
      <c r="D54" s="571"/>
    </row>
    <row r="55" spans="1:4" ht="13.5" customHeight="1">
      <c r="A55" s="561" t="s">
        <v>287</v>
      </c>
      <c r="B55" s="562"/>
      <c r="C55" s="570"/>
      <c r="D55" s="571"/>
    </row>
    <row r="56" spans="1:4" ht="13.5" customHeight="1">
      <c r="A56" s="561" t="s">
        <v>288</v>
      </c>
      <c r="B56" s="562"/>
      <c r="C56" s="570"/>
      <c r="D56" s="571"/>
    </row>
    <row r="57" spans="1:4" ht="13.5" customHeight="1" thickBot="1">
      <c r="A57" s="579"/>
      <c r="B57" s="573" t="s">
        <v>348</v>
      </c>
      <c r="C57" s="606">
        <f>SUM(C53:C56)</f>
        <v>2500000</v>
      </c>
      <c r="D57" s="606">
        <f>SUM(D53:D56)</f>
        <v>19700.05</v>
      </c>
    </row>
    <row r="58" spans="1:4" ht="13.5" customHeight="1" thickTop="1">
      <c r="A58" s="1" t="s">
        <v>20</v>
      </c>
      <c r="D58" s="588" t="s">
        <v>333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8" customHeight="1"/>
    <row r="70" ht="18" customHeight="1"/>
    <row r="78" s="581" customFormat="1" ht="13.5"/>
    <row r="79" s="581" customFormat="1" ht="13.5"/>
    <row r="80" s="581" customFormat="1" ht="13.5"/>
    <row r="81" s="581" customFormat="1" ht="13.5"/>
    <row r="82" s="581" customFormat="1" ht="13.5"/>
    <row r="83" s="581" customFormat="1" ht="13.5"/>
    <row r="84" s="581" customFormat="1" ht="13.5"/>
    <row r="85" s="581" customFormat="1" ht="13.5"/>
    <row r="86" s="581" customFormat="1" ht="13.5"/>
    <row r="87" s="581" customFormat="1" ht="13.5"/>
    <row r="88" s="581" customFormat="1" ht="13.5"/>
    <row r="89" s="581" customFormat="1" ht="13.5"/>
    <row r="90" s="581" customFormat="1" ht="13.5"/>
    <row r="91" s="581" customFormat="1" ht="13.5"/>
    <row r="92" s="581" customFormat="1" ht="13.5"/>
    <row r="93" s="581" customFormat="1" ht="13.5">
      <c r="D93" s="582"/>
    </row>
    <row r="94" s="581" customFormat="1" ht="13.5"/>
    <row r="95" s="581" customFormat="1" ht="13.5"/>
    <row r="96" s="581" customFormat="1" ht="13.5"/>
    <row r="97" s="581" customFormat="1" ht="13.5"/>
    <row r="98" s="581" customFormat="1" ht="13.5"/>
    <row r="99" s="581" customFormat="1" ht="13.5"/>
    <row r="100" s="581" customFormat="1" ht="13.5"/>
    <row r="101" s="581" customFormat="1" ht="13.5"/>
    <row r="102" s="581" customFormat="1" ht="13.5"/>
    <row r="103" s="581" customFormat="1" ht="13.5"/>
    <row r="104" s="581" customFormat="1" ht="13.5"/>
    <row r="105" s="581" customFormat="1" ht="13.5"/>
    <row r="106" s="581" customFormat="1" ht="13.5"/>
    <row r="107" s="581" customFormat="1" ht="13.5"/>
    <row r="108" s="581" customFormat="1" ht="13.5"/>
    <row r="109" s="581" customFormat="1" ht="13.5"/>
    <row r="110" s="581" customFormat="1" ht="13.5"/>
    <row r="111" s="581" customFormat="1" ht="13.5"/>
    <row r="112" s="581" customFormat="1" ht="13.5"/>
    <row r="113" s="581" customFormat="1" ht="13.5"/>
    <row r="114" s="581" customFormat="1" ht="13.5"/>
    <row r="115" s="581" customFormat="1" ht="13.5"/>
    <row r="116" s="581" customFormat="1" ht="13.5"/>
    <row r="117" s="581" customFormat="1" ht="13.5"/>
    <row r="118" s="581" customFormat="1" ht="13.5"/>
    <row r="119" s="581" customFormat="1" ht="13.5"/>
    <row r="120" s="581" customFormat="1" ht="13.5"/>
    <row r="121" s="581" customFormat="1" ht="13.5"/>
    <row r="122" s="581" customFormat="1" ht="13.5"/>
    <row r="123" s="581" customFormat="1" ht="13.5"/>
    <row r="124" s="581" customFormat="1" ht="13.5"/>
    <row r="125" s="581" customFormat="1" ht="13.5"/>
    <row r="126" s="581" customFormat="1" ht="13.5"/>
    <row r="127" s="581" customFormat="1" ht="13.5"/>
    <row r="128" s="581" customFormat="1" ht="13.5"/>
    <row r="129" s="581" customFormat="1" ht="13.5"/>
    <row r="130" s="581" customFormat="1" ht="13.5"/>
    <row r="131" spans="1:4" ht="13.5">
      <c r="A131" s="581"/>
      <c r="B131" s="581"/>
      <c r="C131" s="581"/>
      <c r="D131" s="581"/>
    </row>
    <row r="132" spans="1:4" ht="13.5">
      <c r="A132" s="581"/>
      <c r="B132" s="581"/>
      <c r="C132" s="581"/>
      <c r="D132" s="581"/>
    </row>
    <row r="133" spans="1:4" ht="13.5">
      <c r="A133" s="581"/>
      <c r="B133" s="581"/>
      <c r="C133" s="581"/>
      <c r="D133" s="581"/>
    </row>
    <row r="134" spans="1:4" ht="13.5">
      <c r="A134" s="581"/>
      <c r="B134" s="581"/>
      <c r="C134" s="581"/>
      <c r="D134" s="581"/>
    </row>
    <row r="135" spans="1:4" ht="13.5">
      <c r="A135" s="581"/>
      <c r="B135" s="581"/>
      <c r="C135" s="581"/>
      <c r="D135" s="581"/>
    </row>
    <row r="136" spans="1:4" ht="13.5">
      <c r="A136" s="581"/>
      <c r="B136" s="581"/>
      <c r="C136" s="581"/>
      <c r="D136" s="581"/>
    </row>
    <row r="137" spans="1:4" ht="13.5">
      <c r="A137" s="581"/>
      <c r="B137" s="581"/>
      <c r="C137" s="581"/>
      <c r="D137" s="581"/>
    </row>
    <row r="138" spans="1:4" ht="13.5">
      <c r="A138" s="581"/>
      <c r="B138" s="581"/>
      <c r="C138" s="581"/>
      <c r="D138" s="581"/>
    </row>
    <row r="139" spans="1:4" ht="13.5">
      <c r="A139" s="581"/>
      <c r="B139" s="581"/>
      <c r="C139" s="581"/>
      <c r="D139" s="581"/>
    </row>
    <row r="140" spans="1:4" ht="13.5">
      <c r="A140" s="581"/>
      <c r="B140" s="581"/>
      <c r="C140" s="581"/>
      <c r="D140" s="581"/>
    </row>
  </sheetData>
  <sheetProtection password="C7EC" sheet="1" objects="1" scenarios="1"/>
  <mergeCells count="2">
    <mergeCell ref="A5:B5"/>
    <mergeCell ref="A6:B6"/>
  </mergeCells>
  <printOptions horizontalCentered="1" verticalCentered="1"/>
  <pageMargins left="0.5" right="0.5" top="0.55" bottom="0.25" header="0.25" footer="0.2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D130"/>
  <sheetViews>
    <sheetView zoomScalePageLayoutView="0" workbookViewId="0" topLeftCell="A7">
      <selection activeCell="C42" sqref="C42"/>
    </sheetView>
  </sheetViews>
  <sheetFormatPr defaultColWidth="9.140625" defaultRowHeight="13.5" customHeight="1"/>
  <cols>
    <col min="1" max="1" width="35.00390625" style="583" customWidth="1"/>
    <col min="2" max="2" width="15.8515625" style="583" bestFit="1" customWidth="1"/>
    <col min="3" max="3" width="20.8515625" style="583" customWidth="1"/>
    <col min="4" max="4" width="22.00390625" style="583" customWidth="1"/>
    <col min="5" max="16384" width="9.140625" style="583" customWidth="1"/>
  </cols>
  <sheetData>
    <row r="1" spans="1:4" ht="13.5" customHeight="1">
      <c r="A1" s="53" t="s">
        <v>153</v>
      </c>
      <c r="B1" s="55"/>
      <c r="C1" s="76" t="s">
        <v>102</v>
      </c>
      <c r="D1" s="28"/>
    </row>
    <row r="2" spans="1:4" ht="13.5" customHeight="1">
      <c r="A2" s="56" t="s">
        <v>274</v>
      </c>
      <c r="B2" s="44"/>
      <c r="C2" s="220" t="str">
        <f>'Page 1'!C2</f>
        <v>  Kentucky 20 McCracken</v>
      </c>
      <c r="D2" s="29"/>
    </row>
    <row r="3" spans="1:4" ht="13.5" customHeight="1">
      <c r="A3" s="56" t="s">
        <v>275</v>
      </c>
      <c r="B3" s="44"/>
      <c r="C3" s="79" t="s">
        <v>276</v>
      </c>
      <c r="D3" s="33"/>
    </row>
    <row r="4" spans="1:4" ht="13.5" customHeight="1">
      <c r="A4" s="584" t="s">
        <v>350</v>
      </c>
      <c r="B4" s="585"/>
      <c r="C4" s="220" t="str">
        <f>'Page 1'!C4</f>
        <v>  Jackson Purchase Energy Corporation</v>
      </c>
      <c r="D4" s="29"/>
    </row>
    <row r="5" spans="1:4" ht="13.5" customHeight="1">
      <c r="A5" s="801"/>
      <c r="B5" s="802"/>
      <c r="C5" s="80" t="s">
        <v>278</v>
      </c>
      <c r="D5" s="33"/>
    </row>
    <row r="6" spans="1:4" ht="13.5" customHeight="1">
      <c r="A6" s="803"/>
      <c r="B6" s="804"/>
      <c r="C6" s="614">
        <f>'Page 1'!C6</f>
        <v>42735</v>
      </c>
      <c r="D6" s="29"/>
    </row>
    <row r="7" spans="1:4" ht="13.5" customHeight="1">
      <c r="A7" s="529" t="s">
        <v>331</v>
      </c>
      <c r="B7" s="23"/>
      <c r="C7" s="83" t="s">
        <v>282</v>
      </c>
      <c r="D7" s="85" t="s">
        <v>283</v>
      </c>
    </row>
    <row r="8" spans="1:4" ht="13.5" customHeight="1">
      <c r="A8" s="529"/>
      <c r="B8" s="23"/>
      <c r="C8" s="84" t="s">
        <v>118</v>
      </c>
      <c r="D8" s="86" t="s">
        <v>119</v>
      </c>
    </row>
    <row r="9" spans="1:4" ht="13.5" customHeight="1">
      <c r="A9" s="586" t="s">
        <v>394</v>
      </c>
      <c r="B9" s="587"/>
      <c r="C9" s="404">
        <v>92301</v>
      </c>
      <c r="D9" s="224">
        <v>0</v>
      </c>
    </row>
    <row r="10" spans="1:4" ht="13.5" customHeight="1">
      <c r="A10" s="258" t="s">
        <v>393</v>
      </c>
      <c r="B10" s="18"/>
      <c r="C10" s="404">
        <v>881290</v>
      </c>
      <c r="D10" s="224"/>
    </row>
    <row r="11" spans="1:4" ht="13.5" customHeight="1">
      <c r="A11" s="258" t="s">
        <v>287</v>
      </c>
      <c r="B11" s="18"/>
      <c r="C11" s="404"/>
      <c r="D11" s="224"/>
    </row>
    <row r="12" spans="1:4" ht="13.5" customHeight="1">
      <c r="A12" s="258" t="s">
        <v>288</v>
      </c>
      <c r="B12" s="18"/>
      <c r="C12" s="404"/>
      <c r="D12" s="224"/>
    </row>
    <row r="13" spans="1:4" ht="13.5" customHeight="1" thickBot="1">
      <c r="A13" s="528"/>
      <c r="B13" s="527" t="s">
        <v>348</v>
      </c>
      <c r="C13" s="592">
        <f>SUM(C9:C12)</f>
        <v>973591</v>
      </c>
      <c r="D13" s="592">
        <f>SUM(D9:D12)</f>
        <v>0</v>
      </c>
    </row>
    <row r="14" spans="1:4" ht="13.5" customHeight="1" thickTop="1">
      <c r="A14" s="529" t="s">
        <v>332</v>
      </c>
      <c r="B14" s="23"/>
      <c r="C14" s="405"/>
      <c r="D14" s="406"/>
    </row>
    <row r="15" spans="1:4" ht="13.5" customHeight="1">
      <c r="A15" s="258" t="s">
        <v>285</v>
      </c>
      <c r="B15" s="18"/>
      <c r="C15" s="404"/>
      <c r="D15" s="224"/>
    </row>
    <row r="16" spans="1:4" ht="13.5" customHeight="1">
      <c r="A16" s="258" t="s">
        <v>286</v>
      </c>
      <c r="B16" s="18"/>
      <c r="C16" s="404"/>
      <c r="D16" s="224"/>
    </row>
    <row r="17" spans="1:4" ht="13.5" customHeight="1">
      <c r="A17" s="258" t="s">
        <v>287</v>
      </c>
      <c r="B17" s="18"/>
      <c r="C17" s="404"/>
      <c r="D17" s="224"/>
    </row>
    <row r="18" spans="1:4" ht="13.5" customHeight="1">
      <c r="A18" s="258" t="s">
        <v>288</v>
      </c>
      <c r="B18" s="18"/>
      <c r="C18" s="404"/>
      <c r="D18" s="224"/>
    </row>
    <row r="19" spans="1:4" ht="13.5" customHeight="1" thickBot="1">
      <c r="A19" s="259"/>
      <c r="B19" s="527" t="s">
        <v>348</v>
      </c>
      <c r="C19" s="592">
        <f>SUM(C15:C18)</f>
        <v>0</v>
      </c>
      <c r="D19" s="592">
        <f>SUM(D15:D18)</f>
        <v>0</v>
      </c>
    </row>
    <row r="20" spans="1:4" ht="15.75" customHeight="1" thickBot="1" thickTop="1">
      <c r="A20" s="589" t="s">
        <v>335</v>
      </c>
      <c r="B20" s="530"/>
      <c r="C20" s="531">
        <f>'Page 7a-1'!C15+'Page 7a-1'!C21+'Page 7a-1'!C27+'Page 7a-1'!C33+'Page 7a-1'!C39+'Page 7a-1'!C45+'Page 7a-1'!C51+'Page 7a-1'!C57+'Page 7a-2'!C13+'Page 7a-2'!C19</f>
        <v>8472884.84</v>
      </c>
      <c r="D20" s="408">
        <f>'Page 7a-1'!D15+'Page 7a-1'!D21+'Page 7a-1'!D27+'Page 7a-1'!D33+'Page 7a-1'!D39+'Page 7a-1'!D45+'Page 7a-1'!D51+'Page 7a-1'!D57+'Page 7a-2'!D13+'Page 7a-2'!D19</f>
        <v>288033.05</v>
      </c>
    </row>
    <row r="21" spans="1:4" ht="13.5" customHeight="1">
      <c r="A21" s="81" t="s">
        <v>290</v>
      </c>
      <c r="B21" s="43"/>
      <c r="C21" s="43"/>
      <c r="D21" s="67"/>
    </row>
    <row r="22" spans="1:4" ht="13.5" customHeight="1">
      <c r="A22" s="82" t="s">
        <v>291</v>
      </c>
      <c r="B22" s="89" t="s">
        <v>292</v>
      </c>
      <c r="C22" s="83" t="s">
        <v>293</v>
      </c>
      <c r="D22" s="90" t="s">
        <v>294</v>
      </c>
    </row>
    <row r="23" spans="1:4" ht="13.5" customHeight="1">
      <c r="A23" s="6"/>
      <c r="B23" s="14"/>
      <c r="C23" s="4"/>
      <c r="D23" s="90" t="s">
        <v>295</v>
      </c>
    </row>
    <row r="24" spans="1:4" ht="13.5" customHeight="1">
      <c r="A24" s="87" t="s">
        <v>117</v>
      </c>
      <c r="B24" s="21" t="s">
        <v>118</v>
      </c>
      <c r="C24" s="88" t="s">
        <v>119</v>
      </c>
      <c r="D24" s="422" t="s">
        <v>120</v>
      </c>
    </row>
    <row r="25" spans="1:4" ht="13.5" customHeight="1">
      <c r="A25" s="261" t="s">
        <v>174</v>
      </c>
      <c r="B25" s="409"/>
      <c r="C25" s="404"/>
      <c r="D25" s="224"/>
    </row>
    <row r="26" spans="1:4" ht="13.5" customHeight="1">
      <c r="A26" s="261" t="s">
        <v>175</v>
      </c>
      <c r="B26" s="409"/>
      <c r="C26" s="404"/>
      <c r="D26" s="224"/>
    </row>
    <row r="27" spans="1:4" ht="13.5" customHeight="1">
      <c r="A27" s="261" t="s">
        <v>176</v>
      </c>
      <c r="B27" s="409"/>
      <c r="C27" s="404"/>
      <c r="D27" s="224"/>
    </row>
    <row r="28" spans="1:4" ht="13.5" customHeight="1" thickBot="1">
      <c r="A28" s="262" t="s">
        <v>177</v>
      </c>
      <c r="B28" s="410"/>
      <c r="C28" s="405"/>
      <c r="D28" s="406"/>
    </row>
    <row r="29" spans="1:4" ht="13.5" customHeight="1" thickTop="1">
      <c r="A29" s="590" t="s">
        <v>336</v>
      </c>
      <c r="B29" s="260"/>
      <c r="C29" s="407">
        <f>SUM(C25:C28)</f>
        <v>0</v>
      </c>
      <c r="D29" s="408">
        <f>SUM(D25:D28)</f>
        <v>0</v>
      </c>
    </row>
    <row r="30" spans="1:4" ht="13.5" customHeight="1">
      <c r="A30" s="81" t="s">
        <v>296</v>
      </c>
      <c r="B30" s="43"/>
      <c r="C30" s="43"/>
      <c r="D30" s="67"/>
    </row>
    <row r="31" spans="1:4" ht="13.5" customHeight="1">
      <c r="A31" s="91" t="s">
        <v>291</v>
      </c>
      <c r="B31" s="89" t="s">
        <v>292</v>
      </c>
      <c r="C31" s="83" t="s">
        <v>293</v>
      </c>
      <c r="D31" s="90" t="s">
        <v>294</v>
      </c>
    </row>
    <row r="32" spans="1:4" ht="13.5" customHeight="1">
      <c r="A32" s="87" t="s">
        <v>117</v>
      </c>
      <c r="B32" s="21" t="s">
        <v>118</v>
      </c>
      <c r="C32" s="88" t="s">
        <v>119</v>
      </c>
      <c r="D32" s="422" t="s">
        <v>120</v>
      </c>
    </row>
    <row r="33" spans="1:4" ht="13.5" customHeight="1">
      <c r="A33" s="261" t="s">
        <v>390</v>
      </c>
      <c r="B33" s="417"/>
      <c r="C33" s="418"/>
      <c r="D33" s="423">
        <v>0</v>
      </c>
    </row>
    <row r="34" spans="1:4" ht="13.5" customHeight="1">
      <c r="A34" s="261" t="s">
        <v>175</v>
      </c>
      <c r="B34" s="417"/>
      <c r="C34" s="418"/>
      <c r="D34" s="423"/>
    </row>
    <row r="35" spans="1:4" ht="13.5" customHeight="1">
      <c r="A35" s="263" t="s">
        <v>176</v>
      </c>
      <c r="B35" s="417"/>
      <c r="C35" s="419"/>
      <c r="D35" s="420"/>
    </row>
    <row r="36" spans="1:4" ht="13.5" customHeight="1" thickBot="1">
      <c r="A36" s="263" t="s">
        <v>177</v>
      </c>
      <c r="B36" s="417"/>
      <c r="C36" s="419"/>
      <c r="D36" s="420"/>
    </row>
    <row r="37" spans="1:4" ht="18" customHeight="1" thickTop="1">
      <c r="A37" s="591" t="s">
        <v>337</v>
      </c>
      <c r="B37" s="264"/>
      <c r="C37" s="411">
        <f>SUM(C33:C36)</f>
        <v>0</v>
      </c>
      <c r="D37" s="408">
        <f>SUM(D33:D36)</f>
        <v>0</v>
      </c>
    </row>
    <row r="38" spans="1:4" ht="18" customHeight="1" thickBot="1">
      <c r="A38" s="285" t="s">
        <v>297</v>
      </c>
      <c r="B38" s="286"/>
      <c r="C38" s="286"/>
      <c r="D38" s="287"/>
    </row>
    <row r="39" spans="1:4" ht="18" customHeight="1" thickBot="1" thickTop="1">
      <c r="A39" s="288" t="s">
        <v>298</v>
      </c>
      <c r="B39" s="289"/>
      <c r="C39" s="289"/>
      <c r="D39" s="412">
        <f>'Page 7a-2'!C20+D29</f>
        <v>8472884.84</v>
      </c>
    </row>
    <row r="40" spans="1:4" ht="18" customHeight="1" thickBot="1" thickTop="1">
      <c r="A40" s="288" t="s">
        <v>299</v>
      </c>
      <c r="B40" s="289"/>
      <c r="C40" s="289"/>
      <c r="D40" s="413">
        <f>MAX(C41:C42)</f>
        <v>23623926.5</v>
      </c>
    </row>
    <row r="41" spans="1:4" ht="18" customHeight="1" thickTop="1">
      <c r="A41" s="288" t="s">
        <v>300</v>
      </c>
      <c r="B41" s="290"/>
      <c r="C41" s="414">
        <f>0.1*'Page 2'!B8</f>
        <v>15683708.551000003</v>
      </c>
      <c r="D41" s="291"/>
    </row>
    <row r="42" spans="1:4" ht="18" customHeight="1" thickBot="1">
      <c r="A42" s="292" t="s">
        <v>338</v>
      </c>
      <c r="B42" s="293"/>
      <c r="C42" s="415">
        <f>0.5*'Page 2'!D12</f>
        <v>23623926.5</v>
      </c>
      <c r="D42" s="294"/>
    </row>
    <row r="43" spans="1:4" ht="18" customHeight="1">
      <c r="A43" s="1" t="s">
        <v>20</v>
      </c>
      <c r="D43" s="605" t="s">
        <v>241</v>
      </c>
    </row>
    <row r="78" spans="1:4" s="1" customFormat="1" ht="13.5" customHeight="1">
      <c r="A78" s="583"/>
      <c r="B78" s="583"/>
      <c r="C78" s="583"/>
      <c r="D78" s="583"/>
    </row>
    <row r="79" spans="1:4" s="1" customFormat="1" ht="13.5" customHeight="1">
      <c r="A79" s="583"/>
      <c r="B79" s="583"/>
      <c r="C79" s="583"/>
      <c r="D79" s="583"/>
    </row>
    <row r="80" spans="1:4" s="1" customFormat="1" ht="13.5" customHeight="1">
      <c r="A80" s="583"/>
      <c r="B80" s="583"/>
      <c r="C80" s="583"/>
      <c r="D80" s="583"/>
    </row>
    <row r="81" spans="1:4" s="1" customFormat="1" ht="13.5" customHeight="1">
      <c r="A81" s="583"/>
      <c r="B81" s="583"/>
      <c r="C81" s="583"/>
      <c r="D81" s="583"/>
    </row>
    <row r="82" spans="1:4" s="1" customFormat="1" ht="13.5" customHeight="1">
      <c r="A82" s="583"/>
      <c r="B82" s="583"/>
      <c r="C82" s="583"/>
      <c r="D82" s="583"/>
    </row>
    <row r="83" spans="1:4" s="1" customFormat="1" ht="13.5" customHeight="1">
      <c r="A83" s="583"/>
      <c r="B83" s="583"/>
      <c r="C83" s="583"/>
      <c r="D83" s="583"/>
    </row>
    <row r="84" spans="1:4" s="1" customFormat="1" ht="13.5" customHeight="1">
      <c r="A84" s="583"/>
      <c r="B84" s="583"/>
      <c r="C84" s="583"/>
      <c r="D84" s="583"/>
    </row>
    <row r="85" spans="1:4" s="1" customFormat="1" ht="13.5" customHeight="1">
      <c r="A85" s="583"/>
      <c r="B85" s="583"/>
      <c r="C85" s="583"/>
      <c r="D85" s="583"/>
    </row>
    <row r="86" spans="1:4" s="1" customFormat="1" ht="13.5" customHeight="1">
      <c r="A86" s="583"/>
      <c r="B86" s="583"/>
      <c r="C86" s="583"/>
      <c r="D86" s="583"/>
    </row>
    <row r="87" spans="1:4" s="1" customFormat="1" ht="13.5" customHeight="1">
      <c r="A87" s="583"/>
      <c r="B87" s="583"/>
      <c r="C87" s="583"/>
      <c r="D87" s="583"/>
    </row>
    <row r="88" spans="1:4" s="1" customFormat="1" ht="13.5" customHeight="1">
      <c r="A88" s="583"/>
      <c r="B88" s="583"/>
      <c r="C88" s="583"/>
      <c r="D88" s="583"/>
    </row>
    <row r="89" spans="1:4" s="1" customFormat="1" ht="13.5" customHeight="1">
      <c r="A89" s="583"/>
      <c r="B89" s="583"/>
      <c r="C89" s="583"/>
      <c r="D89" s="583"/>
    </row>
    <row r="90" spans="1:4" s="1" customFormat="1" ht="13.5" customHeight="1">
      <c r="A90" s="583"/>
      <c r="B90" s="583"/>
      <c r="C90" s="583"/>
      <c r="D90" s="583"/>
    </row>
    <row r="91" spans="1:4" s="1" customFormat="1" ht="13.5" customHeight="1">
      <c r="A91" s="583"/>
      <c r="B91" s="583"/>
      <c r="C91" s="583"/>
      <c r="D91" s="583"/>
    </row>
    <row r="92" spans="1:4" s="1" customFormat="1" ht="13.5" customHeight="1">
      <c r="A92" s="583"/>
      <c r="B92" s="583"/>
      <c r="C92" s="583"/>
      <c r="D92" s="583"/>
    </row>
    <row r="93" spans="1:4" s="1" customFormat="1" ht="13.5" customHeight="1">
      <c r="A93" s="583"/>
      <c r="B93" s="583"/>
      <c r="C93" s="583"/>
      <c r="D93" s="583"/>
    </row>
    <row r="94" spans="1:4" s="1" customFormat="1" ht="13.5" customHeight="1">
      <c r="A94" s="583"/>
      <c r="B94" s="583"/>
      <c r="C94" s="583"/>
      <c r="D94" s="583"/>
    </row>
    <row r="95" spans="1:4" s="1" customFormat="1" ht="13.5" customHeight="1">
      <c r="A95" s="583"/>
      <c r="B95" s="583"/>
      <c r="C95" s="583"/>
      <c r="D95" s="583"/>
    </row>
    <row r="96" spans="1:4" s="1" customFormat="1" ht="13.5" customHeight="1">
      <c r="A96" s="583"/>
      <c r="B96" s="583"/>
      <c r="C96" s="583"/>
      <c r="D96" s="583"/>
    </row>
    <row r="97" spans="1:4" s="1" customFormat="1" ht="13.5" customHeight="1">
      <c r="A97" s="583"/>
      <c r="B97" s="583"/>
      <c r="C97" s="583"/>
      <c r="D97" s="583"/>
    </row>
    <row r="98" spans="1:4" s="1" customFormat="1" ht="13.5" customHeight="1">
      <c r="A98" s="583"/>
      <c r="B98" s="583"/>
      <c r="C98" s="583"/>
      <c r="D98" s="583"/>
    </row>
    <row r="99" spans="1:4" s="1" customFormat="1" ht="13.5" customHeight="1">
      <c r="A99" s="583"/>
      <c r="B99" s="583"/>
      <c r="C99" s="583"/>
      <c r="D99" s="583"/>
    </row>
    <row r="100" spans="1:4" s="1" customFormat="1" ht="13.5" customHeight="1">
      <c r="A100" s="583"/>
      <c r="B100" s="583"/>
      <c r="C100" s="583"/>
      <c r="D100" s="583"/>
    </row>
    <row r="101" spans="1:4" s="1" customFormat="1" ht="13.5" customHeight="1">
      <c r="A101" s="583"/>
      <c r="B101" s="583"/>
      <c r="C101" s="583"/>
      <c r="D101" s="583"/>
    </row>
    <row r="102" spans="1:4" s="1" customFormat="1" ht="13.5" customHeight="1">
      <c r="A102" s="583"/>
      <c r="B102" s="583"/>
      <c r="C102" s="583"/>
      <c r="D102" s="583"/>
    </row>
    <row r="103" spans="1:4" s="1" customFormat="1" ht="13.5" customHeight="1">
      <c r="A103" s="583"/>
      <c r="B103" s="583"/>
      <c r="C103" s="583"/>
      <c r="D103" s="583"/>
    </row>
    <row r="104" spans="1:4" s="1" customFormat="1" ht="13.5" customHeight="1">
      <c r="A104" s="583"/>
      <c r="B104" s="583"/>
      <c r="C104" s="583"/>
      <c r="D104" s="583"/>
    </row>
    <row r="105" spans="1:4" s="1" customFormat="1" ht="13.5" customHeight="1">
      <c r="A105" s="583"/>
      <c r="B105" s="583"/>
      <c r="C105" s="583"/>
      <c r="D105" s="583"/>
    </row>
    <row r="106" spans="1:4" s="1" customFormat="1" ht="13.5" customHeight="1">
      <c r="A106" s="583"/>
      <c r="B106" s="583"/>
      <c r="C106" s="583"/>
      <c r="D106" s="583"/>
    </row>
    <row r="107" spans="1:4" s="1" customFormat="1" ht="13.5" customHeight="1">
      <c r="A107" s="583"/>
      <c r="B107" s="583"/>
      <c r="C107" s="583"/>
      <c r="D107" s="583"/>
    </row>
    <row r="108" spans="1:4" s="1" customFormat="1" ht="13.5" customHeight="1">
      <c r="A108" s="583"/>
      <c r="B108" s="583"/>
      <c r="C108" s="583"/>
      <c r="D108" s="583"/>
    </row>
    <row r="109" spans="1:4" s="1" customFormat="1" ht="13.5" customHeight="1">
      <c r="A109" s="583"/>
      <c r="B109" s="583"/>
      <c r="C109" s="583"/>
      <c r="D109" s="583"/>
    </row>
    <row r="110" spans="1:4" s="1" customFormat="1" ht="13.5" customHeight="1">
      <c r="A110" s="583"/>
      <c r="B110" s="583"/>
      <c r="C110" s="583"/>
      <c r="D110" s="583"/>
    </row>
    <row r="111" spans="1:4" s="1" customFormat="1" ht="13.5" customHeight="1">
      <c r="A111" s="583"/>
      <c r="B111" s="583"/>
      <c r="C111" s="583"/>
      <c r="D111" s="583"/>
    </row>
    <row r="112" spans="1:4" s="1" customFormat="1" ht="13.5" customHeight="1">
      <c r="A112" s="583"/>
      <c r="B112" s="583"/>
      <c r="C112" s="583"/>
      <c r="D112" s="583"/>
    </row>
    <row r="113" spans="1:4" s="1" customFormat="1" ht="13.5" customHeight="1">
      <c r="A113" s="583"/>
      <c r="B113" s="583"/>
      <c r="C113" s="583"/>
      <c r="D113" s="583"/>
    </row>
    <row r="114" spans="1:4" s="1" customFormat="1" ht="13.5" customHeight="1">
      <c r="A114" s="583"/>
      <c r="B114" s="583"/>
      <c r="C114" s="583"/>
      <c r="D114" s="583"/>
    </row>
    <row r="115" spans="1:4" s="1" customFormat="1" ht="13.5" customHeight="1">
      <c r="A115" s="583"/>
      <c r="B115" s="583"/>
      <c r="C115" s="583"/>
      <c r="D115" s="583"/>
    </row>
    <row r="116" spans="1:4" s="1" customFormat="1" ht="13.5" customHeight="1">
      <c r="A116" s="583"/>
      <c r="B116" s="583"/>
      <c r="C116" s="583"/>
      <c r="D116" s="583"/>
    </row>
    <row r="117" spans="1:4" s="1" customFormat="1" ht="13.5" customHeight="1">
      <c r="A117" s="583"/>
      <c r="B117" s="583"/>
      <c r="C117" s="583"/>
      <c r="D117" s="583"/>
    </row>
    <row r="118" spans="1:4" s="1" customFormat="1" ht="13.5" customHeight="1">
      <c r="A118" s="583"/>
      <c r="B118" s="583"/>
      <c r="C118" s="583"/>
      <c r="D118" s="583"/>
    </row>
    <row r="119" spans="1:4" s="1" customFormat="1" ht="13.5" customHeight="1">
      <c r="A119" s="583"/>
      <c r="B119" s="583"/>
      <c r="C119" s="583"/>
      <c r="D119" s="583"/>
    </row>
    <row r="120" spans="1:4" s="1" customFormat="1" ht="13.5" customHeight="1">
      <c r="A120" s="583"/>
      <c r="B120" s="583"/>
      <c r="C120" s="583"/>
      <c r="D120" s="583"/>
    </row>
    <row r="121" spans="1:4" s="1" customFormat="1" ht="13.5" customHeight="1">
      <c r="A121" s="583"/>
      <c r="B121" s="583"/>
      <c r="C121" s="583"/>
      <c r="D121" s="583"/>
    </row>
    <row r="122" spans="1:4" s="1" customFormat="1" ht="13.5" customHeight="1">
      <c r="A122" s="583"/>
      <c r="B122" s="583"/>
      <c r="C122" s="583"/>
      <c r="D122" s="583"/>
    </row>
    <row r="123" spans="1:4" s="1" customFormat="1" ht="13.5" customHeight="1">
      <c r="A123" s="583"/>
      <c r="B123" s="583"/>
      <c r="C123" s="583"/>
      <c r="D123" s="583"/>
    </row>
    <row r="124" spans="1:4" s="1" customFormat="1" ht="13.5" customHeight="1">
      <c r="A124" s="583"/>
      <c r="B124" s="583"/>
      <c r="C124" s="583"/>
      <c r="D124" s="583"/>
    </row>
    <row r="125" spans="1:4" s="1" customFormat="1" ht="13.5" customHeight="1">
      <c r="A125" s="583"/>
      <c r="B125" s="583"/>
      <c r="C125" s="583"/>
      <c r="D125" s="583"/>
    </row>
    <row r="126" spans="1:4" s="1" customFormat="1" ht="13.5" customHeight="1">
      <c r="A126" s="583"/>
      <c r="B126" s="583"/>
      <c r="C126" s="583"/>
      <c r="D126" s="583"/>
    </row>
    <row r="127" spans="1:4" s="1" customFormat="1" ht="13.5" customHeight="1">
      <c r="A127" s="583"/>
      <c r="B127" s="583"/>
      <c r="C127" s="583"/>
      <c r="D127" s="583"/>
    </row>
    <row r="128" spans="1:4" s="1" customFormat="1" ht="13.5" customHeight="1">
      <c r="A128" s="583"/>
      <c r="B128" s="583"/>
      <c r="C128" s="583"/>
      <c r="D128" s="583"/>
    </row>
    <row r="129" spans="1:4" s="1" customFormat="1" ht="13.5" customHeight="1">
      <c r="A129" s="583"/>
      <c r="B129" s="583"/>
      <c r="C129" s="583"/>
      <c r="D129" s="583"/>
    </row>
    <row r="130" spans="1:4" s="1" customFormat="1" ht="13.5" customHeight="1">
      <c r="A130" s="583"/>
      <c r="B130" s="583"/>
      <c r="C130" s="583"/>
      <c r="D130" s="583"/>
    </row>
  </sheetData>
  <sheetProtection password="C7EC" sheet="1" objects="1" scenarios="1"/>
  <mergeCells count="2">
    <mergeCell ref="A5:B5"/>
    <mergeCell ref="A6:B6"/>
  </mergeCells>
  <printOptions horizontalCentered="1"/>
  <pageMargins left="0.5" right="0.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60"/>
  <sheetViews>
    <sheetView zoomScalePageLayoutView="0" workbookViewId="0" topLeftCell="A31">
      <selection activeCell="E41" sqref="E41"/>
    </sheetView>
  </sheetViews>
  <sheetFormatPr defaultColWidth="9.140625" defaultRowHeight="12.75"/>
  <cols>
    <col min="1" max="1" width="9.8515625" style="0" customWidth="1"/>
    <col min="2" max="2" width="16.57421875" style="0" customWidth="1"/>
    <col min="3" max="3" width="7.28125" style="0" customWidth="1"/>
    <col min="4" max="4" width="42.00390625" style="0" customWidth="1"/>
    <col min="5" max="5" width="14.00390625" style="0" customWidth="1"/>
    <col min="6" max="6" width="11.28125" style="0" customWidth="1"/>
    <col min="7" max="7" width="12.00390625" style="0" customWidth="1"/>
  </cols>
  <sheetData>
    <row r="1" spans="1:8" ht="12">
      <c r="A1" s="295"/>
      <c r="B1" s="295"/>
      <c r="C1" s="295"/>
      <c r="D1" s="295"/>
      <c r="E1" s="295"/>
      <c r="F1" s="295"/>
      <c r="G1" s="295"/>
      <c r="H1" s="295"/>
    </row>
    <row r="2" spans="1:8" ht="12.75" thickBot="1">
      <c r="A2" s="295"/>
      <c r="B2" s="295"/>
      <c r="C2" s="295"/>
      <c r="D2" s="295"/>
      <c r="E2" s="295"/>
      <c r="F2" s="295"/>
      <c r="G2" s="295"/>
      <c r="H2" s="295"/>
    </row>
    <row r="3" spans="1:8" ht="33.75" customHeight="1" thickBot="1">
      <c r="A3" s="296" t="s">
        <v>301</v>
      </c>
      <c r="B3" s="297"/>
      <c r="C3" s="297"/>
      <c r="D3" s="297"/>
      <c r="E3" s="297"/>
      <c r="F3" s="297"/>
      <c r="G3" s="298"/>
      <c r="H3" s="295"/>
    </row>
    <row r="4" spans="1:8" ht="15">
      <c r="A4" s="303" t="s">
        <v>302</v>
      </c>
      <c r="B4" s="401"/>
      <c r="C4" s="401"/>
      <c r="D4" s="401"/>
      <c r="E4" s="401"/>
      <c r="F4" s="401"/>
      <c r="G4" s="402"/>
      <c r="H4" s="295"/>
    </row>
    <row r="5" spans="1:8" ht="15">
      <c r="A5" s="303" t="s">
        <v>303</v>
      </c>
      <c r="B5" s="299"/>
      <c r="C5" s="299"/>
      <c r="D5" s="300"/>
      <c r="E5" s="301"/>
      <c r="F5" s="301"/>
      <c r="G5" s="302"/>
      <c r="H5" s="295"/>
    </row>
    <row r="6" spans="1:8" ht="15">
      <c r="A6" s="303" t="s">
        <v>304</v>
      </c>
      <c r="B6" s="304"/>
      <c r="C6" s="304"/>
      <c r="D6" s="305"/>
      <c r="E6" s="305"/>
      <c r="F6" s="305"/>
      <c r="G6" s="306"/>
      <c r="H6" s="295"/>
    </row>
    <row r="7" spans="1:8" ht="15">
      <c r="A7" s="303" t="s">
        <v>19</v>
      </c>
      <c r="B7" s="304"/>
      <c r="C7" s="304"/>
      <c r="D7" s="305"/>
      <c r="E7" s="305"/>
      <c r="F7" s="305"/>
      <c r="G7" s="306"/>
      <c r="H7" s="295"/>
    </row>
    <row r="8" spans="1:8" ht="15" thickBot="1">
      <c r="A8" s="307" t="s">
        <v>305</v>
      </c>
      <c r="B8" s="308"/>
      <c r="C8" s="308"/>
      <c r="D8" s="309"/>
      <c r="E8" s="309"/>
      <c r="F8" s="309"/>
      <c r="G8" s="310"/>
      <c r="H8" s="295"/>
    </row>
    <row r="9" spans="1:8" ht="13.5" thickBot="1">
      <c r="A9" s="311"/>
      <c r="B9" s="312"/>
      <c r="C9" s="312"/>
      <c r="D9" s="313"/>
      <c r="E9" s="313"/>
      <c r="F9" s="313"/>
      <c r="G9" s="314"/>
      <c r="H9" s="295"/>
    </row>
    <row r="10" spans="1:8" ht="25.5" customHeight="1" thickBot="1">
      <c r="A10" s="315"/>
      <c r="B10" s="805" t="s">
        <v>22</v>
      </c>
      <c r="C10" s="806"/>
      <c r="D10" s="806"/>
      <c r="E10" s="807"/>
      <c r="F10" s="249">
        <v>1565000</v>
      </c>
      <c r="G10" s="318"/>
      <c r="H10" s="295"/>
    </row>
    <row r="11" spans="1:8" ht="13.5" thickBot="1">
      <c r="A11" s="319"/>
      <c r="B11" s="320"/>
      <c r="C11" s="320"/>
      <c r="D11" s="321"/>
      <c r="E11" s="321"/>
      <c r="F11" s="321"/>
      <c r="G11" s="322"/>
      <c r="H11" s="295"/>
    </row>
    <row r="12" spans="1:8" ht="12.75">
      <c r="A12" s="323"/>
      <c r="B12" s="324"/>
      <c r="C12" s="324"/>
      <c r="D12" s="325"/>
      <c r="E12" s="325"/>
      <c r="F12" s="325"/>
      <c r="G12" s="326"/>
      <c r="H12" s="295"/>
    </row>
    <row r="13" spans="1:8" ht="13.5" thickBot="1">
      <c r="A13" s="341"/>
      <c r="B13" s="339"/>
      <c r="C13" s="339"/>
      <c r="D13" s="340"/>
      <c r="E13" s="340"/>
      <c r="F13" s="340"/>
      <c r="G13" s="342"/>
      <c r="H13" s="295"/>
    </row>
    <row r="14" spans="1:8" ht="18" customHeight="1">
      <c r="A14" s="315"/>
      <c r="B14" s="316"/>
      <c r="C14" s="327" t="s">
        <v>306</v>
      </c>
      <c r="D14" s="328" t="s">
        <v>307</v>
      </c>
      <c r="E14" s="329" t="s">
        <v>308</v>
      </c>
      <c r="F14" s="330"/>
      <c r="G14" s="331"/>
      <c r="H14" s="295"/>
    </row>
    <row r="15" spans="1:8" ht="18" customHeight="1" thickBot="1">
      <c r="A15" s="332"/>
      <c r="B15" s="317"/>
      <c r="C15" s="333" t="s">
        <v>309</v>
      </c>
      <c r="D15" s="334" t="s">
        <v>281</v>
      </c>
      <c r="E15" s="335" t="s">
        <v>307</v>
      </c>
      <c r="F15" s="317"/>
      <c r="G15" s="318"/>
      <c r="H15" s="295"/>
    </row>
    <row r="16" spans="1:8" ht="18" customHeight="1">
      <c r="A16" s="332"/>
      <c r="B16" s="317"/>
      <c r="C16" s="379">
        <v>1</v>
      </c>
      <c r="D16" s="380" t="s">
        <v>310</v>
      </c>
      <c r="E16" s="381">
        <f>ROUND((('Page 1'!$D$35+'Page 1'!$D$48)/'Page 1'!$D$35),2)</f>
        <v>1.39</v>
      </c>
      <c r="F16" s="317"/>
      <c r="G16" s="318"/>
      <c r="H16" s="295"/>
    </row>
    <row r="17" spans="1:8" ht="18" customHeight="1">
      <c r="A17" s="332"/>
      <c r="B17" s="317"/>
      <c r="C17" s="710"/>
      <c r="D17" s="711" t="s">
        <v>366</v>
      </c>
      <c r="E17" s="712">
        <f>(+'Page 1'!D35+'Page 1'!D48+'Page 1'!B61+'Page 1'!B62-'Page 1'!B63-'Page 1'!B64)/('Page 1'!D35+'Page 1'!B62-'Page 1'!B64)</f>
        <v>1.387381013248004</v>
      </c>
      <c r="F17" s="317"/>
      <c r="G17" s="318"/>
      <c r="H17" s="295"/>
    </row>
    <row r="18" spans="1:8" ht="18" customHeight="1">
      <c r="A18" s="332"/>
      <c r="B18" s="317"/>
      <c r="C18" s="710"/>
      <c r="D18" s="711" t="s">
        <v>371</v>
      </c>
      <c r="E18" s="713">
        <f>+('Page 6'!I36-'Page 1'!B65)/'Page 1'!B65</f>
        <v>-0.010208249031818639</v>
      </c>
      <c r="F18" s="317"/>
      <c r="G18" s="318"/>
      <c r="H18" s="295"/>
    </row>
    <row r="19" spans="1:8" ht="18" customHeight="1">
      <c r="A19" s="332"/>
      <c r="B19" s="317"/>
      <c r="C19" s="710"/>
      <c r="D19" s="711" t="s">
        <v>372</v>
      </c>
      <c r="E19" s="713">
        <f>(+'Page 6'!I41-'Page 1'!B66)/'Page 1'!B66</f>
        <v>-0.0036311294467902704</v>
      </c>
      <c r="F19" s="317"/>
      <c r="G19" s="318"/>
      <c r="H19" s="295"/>
    </row>
    <row r="20" spans="1:8" ht="18" customHeight="1">
      <c r="A20" s="332"/>
      <c r="B20" s="317"/>
      <c r="C20" s="382">
        <v>2</v>
      </c>
      <c r="D20" s="383" t="s">
        <v>311</v>
      </c>
      <c r="E20" s="384">
        <f>ROUND(((('Page 1'!$D$32+'Page 1'!$D$35+'Page 1'!$D$40+'Page 1'!$D$41+($F$10+'Page 1'!$D$46+'Page 1'!$D$45-'Page 2'!$B$13))*12/MONTH('Page 1'!C6))/'Page 4'!$G$29),2)</f>
        <v>1.71</v>
      </c>
      <c r="F20" s="317"/>
      <c r="G20" s="318"/>
      <c r="H20" s="295"/>
    </row>
    <row r="21" spans="1:8" ht="18" customHeight="1">
      <c r="A21" s="332"/>
      <c r="B21" s="317"/>
      <c r="C21" s="382">
        <v>3</v>
      </c>
      <c r="D21" s="383" t="s">
        <v>312</v>
      </c>
      <c r="E21" s="384">
        <f>ROUND((('Page 1'!$D$32+'Page 1'!$D$35+'Page 1'!$D$48)*12/MONTH('Page 1'!C6)/'Page 4'!$G$29),2)</f>
        <v>1.73</v>
      </c>
      <c r="F21" s="317"/>
      <c r="G21" s="318"/>
      <c r="H21" s="295"/>
    </row>
    <row r="22" spans="1:8" ht="18" customHeight="1">
      <c r="A22" s="332"/>
      <c r="B22" s="317"/>
      <c r="C22" s="382">
        <v>5</v>
      </c>
      <c r="D22" s="385" t="s">
        <v>313</v>
      </c>
      <c r="E22" s="384">
        <f>ROUND(('Page 1'!$D$48*12/MONTH('Page 1'!C6)/'Page 2'!$D$12*100),2)</f>
        <v>1.91</v>
      </c>
      <c r="F22" s="317"/>
      <c r="G22" s="318"/>
      <c r="H22" s="295"/>
    </row>
    <row r="23" spans="1:8" ht="18" customHeight="1">
      <c r="A23" s="332"/>
      <c r="B23" s="317"/>
      <c r="C23" s="382">
        <v>7</v>
      </c>
      <c r="D23" s="385" t="s">
        <v>314</v>
      </c>
      <c r="E23" s="384">
        <f>ROUND(('Page 2'!$D$12/'Page 2'!$B$32*100),2)</f>
        <v>41.75</v>
      </c>
      <c r="F23" s="317"/>
      <c r="G23" s="318"/>
      <c r="H23" s="295"/>
    </row>
    <row r="24" spans="1:8" ht="18" customHeight="1">
      <c r="A24" s="332"/>
      <c r="B24" s="317"/>
      <c r="C24" s="382">
        <v>8</v>
      </c>
      <c r="D24" s="383" t="s">
        <v>315</v>
      </c>
      <c r="E24" s="384">
        <f>ROUND((('Page 2'!$D$12/('Page 2'!$D$12+'Page 2'!$D$17))*100),2)</f>
        <v>47.78</v>
      </c>
      <c r="F24" s="317"/>
      <c r="G24" s="318"/>
      <c r="H24" s="295"/>
    </row>
    <row r="25" spans="1:8" ht="18" customHeight="1">
      <c r="A25" s="332"/>
      <c r="B25" s="317"/>
      <c r="C25" s="382">
        <v>11</v>
      </c>
      <c r="D25" s="383" t="s">
        <v>316</v>
      </c>
      <c r="E25" s="384">
        <f>ROUND(('Page 1'!$D$35/'Page 1'!$D$21*100),2)</f>
        <v>3.5</v>
      </c>
      <c r="F25" s="317"/>
      <c r="G25" s="318"/>
      <c r="H25" s="295"/>
    </row>
    <row r="26" spans="1:8" ht="18" customHeight="1">
      <c r="A26" s="332"/>
      <c r="B26" s="317"/>
      <c r="C26" s="382">
        <v>13</v>
      </c>
      <c r="D26" s="383" t="s">
        <v>383</v>
      </c>
      <c r="E26" s="384">
        <f>ROUND((('Page 1'!$D$21/'Page 6'!$I$36)*1000),2)</f>
        <v>105.03</v>
      </c>
      <c r="F26" s="317"/>
      <c r="G26" s="318"/>
      <c r="H26" s="295"/>
    </row>
    <row r="27" spans="1:8" ht="18" customHeight="1">
      <c r="A27" s="332"/>
      <c r="B27" s="317"/>
      <c r="C27" s="382">
        <v>14</v>
      </c>
      <c r="D27" s="383" t="s">
        <v>384</v>
      </c>
      <c r="E27" s="384">
        <f>+('Page 6'!I38)/'Page 6'!$I$36*1000</f>
        <v>103.0508443911239</v>
      </c>
      <c r="F27" s="317"/>
      <c r="G27" s="318"/>
      <c r="H27" s="295"/>
    </row>
    <row r="28" spans="1:8" ht="18" customHeight="1">
      <c r="A28" s="332"/>
      <c r="B28" s="317"/>
      <c r="C28" s="382">
        <v>20</v>
      </c>
      <c r="D28" s="383" t="s">
        <v>385</v>
      </c>
      <c r="E28" s="384">
        <f>ROUND(((+'Page 1'!D23)*1000/('Page 6'!$I$36)),2)</f>
        <v>76.2</v>
      </c>
      <c r="F28" s="317"/>
      <c r="G28" s="318"/>
      <c r="H28" s="295"/>
    </row>
    <row r="29" spans="1:8" ht="18" customHeight="1">
      <c r="A29" s="332"/>
      <c r="B29" s="317"/>
      <c r="C29" s="382">
        <v>21</v>
      </c>
      <c r="D29" s="383" t="s">
        <v>317</v>
      </c>
      <c r="E29" s="384">
        <f>ROUND((('Page 1'!$D$22+'Page 1'!$D$23+'Page 1'!$D$24)/'Page 1'!$D$21*100),2)</f>
        <v>72.55</v>
      </c>
      <c r="F29" s="317"/>
      <c r="G29" s="318"/>
      <c r="H29" s="295"/>
    </row>
    <row r="30" spans="1:8" ht="18" customHeight="1">
      <c r="A30" s="332"/>
      <c r="B30" s="317"/>
      <c r="C30" s="382">
        <v>22</v>
      </c>
      <c r="D30" s="383" t="s">
        <v>318</v>
      </c>
      <c r="E30" s="384">
        <f>ROUND((('Page 1'!$D$25+'Page 1'!$D$26)/'Page 6'!$I$36*1000),2)</f>
        <v>9.54</v>
      </c>
      <c r="F30" s="317"/>
      <c r="G30" s="318"/>
      <c r="H30" s="295"/>
    </row>
    <row r="31" spans="1:8" ht="18" customHeight="1">
      <c r="A31" s="332"/>
      <c r="B31" s="317"/>
      <c r="C31" s="382">
        <v>28</v>
      </c>
      <c r="D31" s="383" t="s">
        <v>319</v>
      </c>
      <c r="E31" s="384">
        <f>ROUND(('Page 1'!$D$30/'Page 6'!$I$36*1000),2)</f>
        <v>3.92</v>
      </c>
      <c r="F31" s="317"/>
      <c r="G31" s="318"/>
      <c r="H31" s="295"/>
    </row>
    <row r="32" spans="1:8" ht="18" customHeight="1">
      <c r="A32" s="332"/>
      <c r="B32" s="317"/>
      <c r="C32" s="382">
        <v>30</v>
      </c>
      <c r="D32" s="383" t="s">
        <v>320</v>
      </c>
      <c r="E32" s="384">
        <f>ROUND((('Page 1'!$D$39-('Page 1'!$D$22+'Page 1'!$D$23+'Page 1'!$D$24))/'Page 6'!$I$36*1000),2)</f>
        <v>28.47</v>
      </c>
      <c r="F32" s="317"/>
      <c r="G32" s="318"/>
      <c r="H32" s="295"/>
    </row>
    <row r="33" spans="1:8" ht="18" customHeight="1">
      <c r="A33" s="332"/>
      <c r="B33" s="317"/>
      <c r="C33" s="382">
        <v>31</v>
      </c>
      <c r="D33" s="383" t="s">
        <v>321</v>
      </c>
      <c r="E33" s="384">
        <f>ROUND(('Page 1'!$D$32/'Page 6'!$I$36*1000),2)</f>
        <v>8.77</v>
      </c>
      <c r="F33" s="317"/>
      <c r="G33" s="318"/>
      <c r="H33" s="295"/>
    </row>
    <row r="34" spans="1:8" ht="18" customHeight="1">
      <c r="A34" s="332"/>
      <c r="B34" s="317"/>
      <c r="C34" s="382">
        <v>35</v>
      </c>
      <c r="D34" s="383" t="s">
        <v>373</v>
      </c>
      <c r="E34" s="384">
        <f>ROUND(('Page 1'!$D$35/'Page 6'!$I$36*1000),2)</f>
        <v>3.67</v>
      </c>
      <c r="F34" s="317"/>
      <c r="G34" s="318"/>
      <c r="H34" s="295"/>
    </row>
    <row r="35" spans="1:8" ht="18" customHeight="1">
      <c r="A35" s="332"/>
      <c r="B35" s="317"/>
      <c r="C35" s="382">
        <v>37</v>
      </c>
      <c r="D35" s="383" t="s">
        <v>322</v>
      </c>
      <c r="E35" s="384">
        <f>ROUND(('Page 1'!$D$39/'Page 6'!$I$36*1000),2)</f>
        <v>104.67</v>
      </c>
      <c r="F35" s="317"/>
      <c r="G35" s="318"/>
      <c r="H35" s="295"/>
    </row>
    <row r="36" spans="1:8" ht="18" customHeight="1">
      <c r="A36" s="332"/>
      <c r="B36" s="317"/>
      <c r="C36" s="382">
        <v>38</v>
      </c>
      <c r="D36" s="383" t="s">
        <v>323</v>
      </c>
      <c r="E36" s="384">
        <f>ROUND((('Page 1'!$D$48-'Page 1'!$D$45-'Page 1'!$D$46)/'Page 6'!$I$36*1000),2)</f>
        <v>1.01</v>
      </c>
      <c r="F36" s="317"/>
      <c r="G36" s="318"/>
      <c r="H36" s="295"/>
    </row>
    <row r="37" spans="1:8" ht="18" customHeight="1">
      <c r="A37" s="332"/>
      <c r="B37" s="317"/>
      <c r="C37" s="382">
        <v>41</v>
      </c>
      <c r="D37" s="383" t="s">
        <v>324</v>
      </c>
      <c r="E37" s="384">
        <f>ROUND(('Page 1'!$D$48/'Page 6'!$I$36*1000),2)</f>
        <v>1.42</v>
      </c>
      <c r="F37" s="317"/>
      <c r="G37" s="318"/>
      <c r="H37" s="295"/>
    </row>
    <row r="38" spans="1:8" ht="18" customHeight="1">
      <c r="A38" s="332"/>
      <c r="B38" s="317"/>
      <c r="C38" s="382">
        <v>48</v>
      </c>
      <c r="D38" s="383" t="s">
        <v>325</v>
      </c>
      <c r="E38" s="384">
        <f>ROUND(('Page 1'!$D$21*12/MONTH('Page 1'!C6)*100/'Page 2'!$B$8),2)</f>
        <v>42.59</v>
      </c>
      <c r="F38" s="317"/>
      <c r="G38" s="318"/>
      <c r="H38" s="295"/>
    </row>
    <row r="39" spans="1:8" ht="18" customHeight="1">
      <c r="A39" s="332"/>
      <c r="B39" s="317"/>
      <c r="C39" s="382">
        <v>51</v>
      </c>
      <c r="D39" s="383" t="s">
        <v>326</v>
      </c>
      <c r="E39" s="384">
        <f>ROUND(('Page 2'!$B$8/(12/MONTH('Page 1'!C6))/'Page 6'!$I$36*100),2)</f>
        <v>24.66</v>
      </c>
      <c r="F39" s="317"/>
      <c r="G39" s="318"/>
      <c r="H39" s="295"/>
    </row>
    <row r="40" spans="1:8" ht="18" customHeight="1">
      <c r="A40" s="332"/>
      <c r="B40" s="317"/>
      <c r="C40" s="382">
        <v>52</v>
      </c>
      <c r="D40" s="383" t="s">
        <v>327</v>
      </c>
      <c r="E40" s="384">
        <f>ROUND(((+'Page 6'!I35)/'Page 1'!$F$57),2)</f>
        <v>10.02</v>
      </c>
      <c r="F40" s="317"/>
      <c r="G40" s="318"/>
      <c r="H40" s="295"/>
    </row>
    <row r="41" spans="1:8" ht="18" customHeight="1">
      <c r="A41" s="332"/>
      <c r="B41" s="317"/>
      <c r="C41" s="382" t="s">
        <v>328</v>
      </c>
      <c r="D41" s="383" t="s">
        <v>329</v>
      </c>
      <c r="E41" s="384">
        <f>ROUND(('Page 2'!$B$30/'Page 2'!$D$25),2)</f>
        <v>1.41</v>
      </c>
      <c r="F41" s="317"/>
      <c r="G41" s="318"/>
      <c r="H41" s="295"/>
    </row>
    <row r="42" spans="1:8" ht="18" customHeight="1">
      <c r="A42" s="332"/>
      <c r="B42" s="317"/>
      <c r="C42" s="382" t="s">
        <v>328</v>
      </c>
      <c r="D42" s="385" t="s">
        <v>334</v>
      </c>
      <c r="E42" s="384">
        <f>ROUND(((('Page 1'!$D$39-'Page 1'!$D$22-'Page 1'!$D$23-'Page 1'!$D$24)*12/MONTH('Page 1'!C6))/'Page 6'!$I$35),2)</f>
        <v>611.25</v>
      </c>
      <c r="F42" s="317"/>
      <c r="G42" s="318"/>
      <c r="H42" s="295"/>
    </row>
    <row r="43" spans="1:8" ht="18" customHeight="1" thickBot="1">
      <c r="A43" s="332"/>
      <c r="B43" s="317"/>
      <c r="C43" s="386"/>
      <c r="D43" s="387" t="s">
        <v>365</v>
      </c>
      <c r="E43" s="709">
        <f>(+'Page 6'!I41-'Page 6'!I36)/'Page 6'!I41</f>
        <v>0.048637149547736645</v>
      </c>
      <c r="F43" s="317"/>
      <c r="G43" s="318"/>
      <c r="H43" s="295"/>
    </row>
    <row r="44" spans="1:8" ht="18" customHeight="1" thickBot="1">
      <c r="A44" s="336"/>
      <c r="B44" s="337"/>
      <c r="C44" s="337"/>
      <c r="D44" s="337"/>
      <c r="E44" s="337"/>
      <c r="F44" s="337"/>
      <c r="G44" s="338"/>
      <c r="H44" s="295"/>
    </row>
    <row r="45" spans="1:8" ht="12.75">
      <c r="A45" s="1" t="s">
        <v>134</v>
      </c>
      <c r="B45" s="295"/>
      <c r="C45" s="295"/>
      <c r="D45" s="295"/>
      <c r="E45" s="295"/>
      <c r="G45" s="295" t="s">
        <v>1</v>
      </c>
      <c r="H45" s="295"/>
    </row>
    <row r="46" spans="1:8" ht="12">
      <c r="A46" s="295"/>
      <c r="B46" s="295"/>
      <c r="C46" s="295"/>
      <c r="D46" s="295"/>
      <c r="E46" s="295"/>
      <c r="F46" s="295"/>
      <c r="G46" s="295"/>
      <c r="H46" s="295"/>
    </row>
    <row r="47" spans="1:8" ht="12">
      <c r="A47" s="295"/>
      <c r="B47" s="295"/>
      <c r="C47" s="295"/>
      <c r="D47" s="295"/>
      <c r="E47" s="295"/>
      <c r="F47" s="295"/>
      <c r="G47" s="295"/>
      <c r="H47" s="295"/>
    </row>
    <row r="48" spans="1:8" ht="12">
      <c r="A48" s="295"/>
      <c r="B48" s="295"/>
      <c r="C48" s="295"/>
      <c r="D48" s="295"/>
      <c r="E48" s="295"/>
      <c r="F48" s="295"/>
      <c r="G48" s="295"/>
      <c r="H48" s="295"/>
    </row>
    <row r="49" spans="1:8" ht="12">
      <c r="A49" s="295"/>
      <c r="B49" s="295"/>
      <c r="C49" s="295"/>
      <c r="D49" s="295"/>
      <c r="E49" s="295"/>
      <c r="F49" s="295"/>
      <c r="G49" s="295"/>
      <c r="H49" s="295"/>
    </row>
    <row r="50" spans="1:8" ht="12">
      <c r="A50" s="295"/>
      <c r="B50" s="295"/>
      <c r="C50" s="295"/>
      <c r="D50" s="295"/>
      <c r="E50" s="295"/>
      <c r="F50" s="295"/>
      <c r="G50" s="295"/>
      <c r="H50" s="295"/>
    </row>
    <row r="51" spans="1:8" ht="12">
      <c r="A51" s="295"/>
      <c r="B51" s="295"/>
      <c r="C51" s="295"/>
      <c r="D51" s="295"/>
      <c r="E51" s="295"/>
      <c r="F51" s="295"/>
      <c r="G51" s="295"/>
      <c r="H51" s="295"/>
    </row>
    <row r="52" spans="1:8" ht="12">
      <c r="A52" s="295"/>
      <c r="B52" s="295"/>
      <c r="C52" s="295"/>
      <c r="D52" s="295"/>
      <c r="E52" s="295"/>
      <c r="F52" s="295"/>
      <c r="G52" s="295"/>
      <c r="H52" s="295"/>
    </row>
    <row r="53" spans="1:8" ht="12">
      <c r="A53" s="295"/>
      <c r="B53" s="295"/>
      <c r="C53" s="295"/>
      <c r="D53" s="295"/>
      <c r="E53" s="295"/>
      <c r="F53" s="295"/>
      <c r="G53" s="295"/>
      <c r="H53" s="295"/>
    </row>
    <row r="54" spans="1:8" ht="12">
      <c r="A54" s="295"/>
      <c r="B54" s="295"/>
      <c r="C54" s="295"/>
      <c r="D54" s="295"/>
      <c r="E54" s="295"/>
      <c r="F54" s="295"/>
      <c r="G54" s="295"/>
      <c r="H54" s="295"/>
    </row>
    <row r="55" spans="1:8" ht="12">
      <c r="A55" s="295"/>
      <c r="B55" s="295"/>
      <c r="C55" s="295"/>
      <c r="D55" s="295"/>
      <c r="E55" s="295"/>
      <c r="F55" s="295"/>
      <c r="G55" s="295"/>
      <c r="H55" s="295"/>
    </row>
    <row r="56" spans="1:8" ht="12">
      <c r="A56" s="295"/>
      <c r="B56" s="295"/>
      <c r="C56" s="295"/>
      <c r="D56" s="295"/>
      <c r="E56" s="295"/>
      <c r="F56" s="295"/>
      <c r="G56" s="295"/>
      <c r="H56" s="295"/>
    </row>
    <row r="57" spans="1:8" ht="12">
      <c r="A57" s="295"/>
      <c r="B57" s="295"/>
      <c r="C57" s="295"/>
      <c r="D57" s="295"/>
      <c r="E57" s="295"/>
      <c r="F57" s="295"/>
      <c r="G57" s="295"/>
      <c r="H57" s="295"/>
    </row>
    <row r="58" spans="1:8" ht="12">
      <c r="A58" s="295"/>
      <c r="B58" s="295"/>
      <c r="C58" s="295"/>
      <c r="D58" s="295"/>
      <c r="E58" s="295"/>
      <c r="F58" s="295"/>
      <c r="G58" s="295"/>
      <c r="H58" s="295"/>
    </row>
    <row r="59" spans="1:8" ht="12">
      <c r="A59" s="295"/>
      <c r="B59" s="295"/>
      <c r="C59" s="295"/>
      <c r="D59" s="295"/>
      <c r="E59" s="295"/>
      <c r="F59" s="295"/>
      <c r="G59" s="295"/>
      <c r="H59" s="295"/>
    </row>
    <row r="60" spans="1:8" ht="12">
      <c r="A60" s="295"/>
      <c r="B60" s="295"/>
      <c r="C60" s="295"/>
      <c r="D60" s="295"/>
      <c r="E60" s="295"/>
      <c r="F60" s="295"/>
      <c r="G60" s="295"/>
      <c r="H60" s="295"/>
    </row>
  </sheetData>
  <sheetProtection/>
  <mergeCells count="1">
    <mergeCell ref="B10:E10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Williamson</dc:creator>
  <cp:keywords/>
  <dc:description/>
  <cp:lastModifiedBy>Dennis L. Cannon</cp:lastModifiedBy>
  <cp:lastPrinted>2017-03-22T21:53:04Z</cp:lastPrinted>
  <dcterms:created xsi:type="dcterms:W3CDTF">1998-10-21T19:02:55Z</dcterms:created>
  <dcterms:modified xsi:type="dcterms:W3CDTF">2018-07-02T19:40:15Z</dcterms:modified>
  <cp:category/>
  <cp:version/>
  <cp:contentType/>
  <cp:contentStatus/>
</cp:coreProperties>
</file>