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15 - 2021 Rate Adjustment\Drafts\Responses to AG's First Requests\Attachments\"/>
    </mc:Choice>
  </mc:AlternateContent>
  <xr:revisionPtr revIDLastSave="0" documentId="8_{90B749F4-E5F6-4C88-82EF-27D18BA0C3F9}" xr6:coauthVersionLast="45" xr6:coauthVersionMax="45" xr10:uidLastSave="{00000000-0000-0000-0000-000000000000}"/>
  <bookViews>
    <workbookView xWindow="-98" yWindow="-98" windowWidth="18841" windowHeight="13875" xr2:uid="{2F21D304-195F-4D96-AEDA-F3FC38039304}"/>
  </bookViews>
  <sheets>
    <sheet name="Dedicated 2019" sheetId="1" r:id="rId1"/>
    <sheet name="Non-dedicated 2019" sheetId="2" r:id="rId2"/>
    <sheet name="Dedicated 09-21" sheetId="4" r:id="rId3"/>
    <sheet name="Non-dedicated 09-21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'Dedicated 09-21'!$A$1:$I$43</definedName>
    <definedName name="_xlnm.Print_Area" localSheetId="0">'Dedicated 2019'!$A$1:$I$43</definedName>
    <definedName name="_xlnm.Print_Area" localSheetId="3">'Non-dedicated 09-21'!$A$1:$J$40</definedName>
    <definedName name="_xlnm.Print_Area" localSheetId="1">'Non-dedicated 2019'!$A$1:$J$40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C39" i="4"/>
  <c r="F38" i="4"/>
  <c r="C37" i="4"/>
  <c r="E35" i="4"/>
  <c r="G30" i="4"/>
  <c r="E29" i="4"/>
  <c r="I11" i="4" s="1"/>
  <c r="I13" i="4" s="1"/>
  <c r="I28" i="4" s="1"/>
  <c r="I30" i="4" s="1"/>
  <c r="E23" i="4"/>
  <c r="E22" i="4"/>
  <c r="E24" i="4" s="1"/>
  <c r="I21" i="4"/>
  <c r="I20" i="4"/>
  <c r="I27" i="4" s="1"/>
  <c r="B18" i="4"/>
  <c r="I14" i="4"/>
  <c r="I15" i="4" s="1"/>
  <c r="E12" i="4"/>
  <c r="E11" i="4"/>
  <c r="E13" i="4" s="1"/>
  <c r="E9" i="4"/>
  <c r="G7" i="4"/>
  <c r="C7" i="4"/>
  <c r="H38" i="3"/>
  <c r="H36" i="3"/>
  <c r="C36" i="3"/>
  <c r="C34" i="3"/>
  <c r="F32" i="3"/>
  <c r="H30" i="3"/>
  <c r="E29" i="3"/>
  <c r="J11" i="3" s="1"/>
  <c r="J13" i="3" s="1"/>
  <c r="J28" i="3" s="1"/>
  <c r="J30" i="3" s="1"/>
  <c r="E32" i="3" s="1"/>
  <c r="E23" i="3"/>
  <c r="E22" i="3"/>
  <c r="E24" i="3" s="1"/>
  <c r="J21" i="3"/>
  <c r="J20" i="3"/>
  <c r="J27" i="3" s="1"/>
  <c r="B18" i="3"/>
  <c r="J15" i="3"/>
  <c r="J14" i="3"/>
  <c r="E12" i="3"/>
  <c r="E11" i="3"/>
  <c r="E13" i="3" s="1"/>
  <c r="E9" i="3"/>
  <c r="E15" i="3" s="1"/>
  <c r="J22" i="3" s="1"/>
  <c r="H7" i="3"/>
  <c r="C7" i="3"/>
  <c r="E15" i="4" l="1"/>
  <c r="I22" i="4" s="1"/>
  <c r="H38" i="2" l="1"/>
  <c r="H36" i="2"/>
  <c r="C36" i="2"/>
  <c r="C34" i="2"/>
  <c r="F32" i="2"/>
  <c r="H30" i="2"/>
  <c r="E29" i="2"/>
  <c r="E23" i="2"/>
  <c r="E22" i="2"/>
  <c r="E24" i="2" s="1"/>
  <c r="J21" i="2"/>
  <c r="J20" i="2"/>
  <c r="J27" i="2" s="1"/>
  <c r="B18" i="2"/>
  <c r="J14" i="2"/>
  <c r="J15" i="2" s="1"/>
  <c r="E12" i="2"/>
  <c r="J11" i="2"/>
  <c r="J13" i="2" s="1"/>
  <c r="J28" i="2" s="1"/>
  <c r="J30" i="2" s="1"/>
  <c r="E32" i="2" s="1"/>
  <c r="E11" i="2"/>
  <c r="E13" i="2" s="1"/>
  <c r="E9" i="2"/>
  <c r="E15" i="2" s="1"/>
  <c r="J22" i="2" s="1"/>
  <c r="H7" i="2"/>
  <c r="C7" i="2"/>
  <c r="F40" i="1"/>
  <c r="C39" i="1"/>
  <c r="F38" i="1"/>
  <c r="C37" i="1"/>
  <c r="E35" i="1"/>
  <c r="G30" i="1"/>
  <c r="E29" i="1"/>
  <c r="I11" i="1" s="1"/>
  <c r="I13" i="1" s="1"/>
  <c r="I28" i="1" s="1"/>
  <c r="I30" i="1" s="1"/>
  <c r="I27" i="1"/>
  <c r="E23" i="1"/>
  <c r="E22" i="1"/>
  <c r="E24" i="1" s="1"/>
  <c r="I21" i="1"/>
  <c r="I20" i="1"/>
  <c r="B18" i="1"/>
  <c r="I15" i="1"/>
  <c r="I14" i="1"/>
  <c r="E12" i="1"/>
  <c r="E11" i="1"/>
  <c r="E13" i="1" s="1"/>
  <c r="E9" i="1"/>
  <c r="E15" i="1" s="1"/>
  <c r="I22" i="1" s="1"/>
  <c r="G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Thome</author>
  </authors>
  <commentList>
    <comment ref="C20" authorId="0" shapeId="0" xr:uid="{F680B1BB-DA29-4222-BE23-80AB3E3AD86A}">
      <text>
        <r>
          <rPr>
            <b/>
            <sz val="9"/>
            <color indexed="81"/>
            <rFont val="Tahoma"/>
            <family val="2"/>
          </rPr>
          <t>Robert Thome:</t>
        </r>
        <r>
          <rPr>
            <sz val="9"/>
            <color indexed="81"/>
            <rFont val="Tahoma"/>
            <family val="2"/>
          </rPr>
          <t xml:space="preserve">
From Unwind-Non_Dedicated from report from 3 months prior, Line 21</t>
        </r>
      </text>
    </comment>
    <comment ref="C27" authorId="0" shapeId="0" xr:uid="{81BC7A86-AE1E-4053-82D6-1B992BA1E269}">
      <text>
        <r>
          <rPr>
            <b/>
            <sz val="9"/>
            <color indexed="81"/>
            <rFont val="Tahoma"/>
            <family val="2"/>
          </rPr>
          <t>Robert Thome:</t>
        </r>
        <r>
          <rPr>
            <sz val="9"/>
            <color indexed="81"/>
            <rFont val="Tahoma"/>
            <family val="2"/>
          </rPr>
          <t xml:space="preserve">
From BI Sales Month End  for Recovery Month, for All Cycles, search for 1071. Use the Total Amount with the displayed sign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Thome</author>
  </authors>
  <commentList>
    <comment ref="C20" authorId="0" shapeId="0" xr:uid="{DDB7F054-D260-43C1-8D5F-0799021E96C4}">
      <text>
        <r>
          <rPr>
            <b/>
            <sz val="9"/>
            <color indexed="81"/>
            <rFont val="Tahoma"/>
            <family val="2"/>
          </rPr>
          <t>Robert Thome:</t>
        </r>
        <r>
          <rPr>
            <sz val="9"/>
            <color indexed="81"/>
            <rFont val="Tahoma"/>
            <family val="2"/>
          </rPr>
          <t xml:space="preserve">
From Unwind-Non_Dedicated from report from 3 months prior, Line 21</t>
        </r>
      </text>
    </comment>
    <comment ref="C27" authorId="0" shapeId="0" xr:uid="{41BE7EAD-DF13-46DE-835B-3E3DF49D895C}">
      <text>
        <r>
          <rPr>
            <b/>
            <sz val="9"/>
            <color indexed="81"/>
            <rFont val="Tahoma"/>
            <family val="2"/>
          </rPr>
          <t>Robert Thome:</t>
        </r>
        <r>
          <rPr>
            <sz val="9"/>
            <color indexed="81"/>
            <rFont val="Tahoma"/>
            <family val="2"/>
          </rPr>
          <t xml:space="preserve">
From BI Sales Month End  for Recovery Month, for All Cycles, search for 1071. Use the Total Amount with the displayed sign</t>
        </r>
      </text>
    </comment>
  </commentList>
</comments>
</file>

<file path=xl/sharedStrings.xml><?xml version="1.0" encoding="utf-8"?>
<sst xmlns="http://schemas.openxmlformats.org/spreadsheetml/2006/main" count="288" uniqueCount="69">
  <si>
    <t>JACKSON PURCHASE ENERGY CORPORATION</t>
  </si>
  <si>
    <t>ENVIRONMENTAL SURCHARGE (ES) SCHEDULE</t>
  </si>
  <si>
    <t>DEDICATED DELIVERY POINTS</t>
  </si>
  <si>
    <t>1.</t>
  </si>
  <si>
    <t>Total Purchased KWH</t>
  </si>
  <si>
    <t>13.</t>
  </si>
  <si>
    <t>Environmental Surcharge (Credit):</t>
  </si>
  <si>
    <t>A. Billed by Supplier</t>
  </si>
  <si>
    <t>$</t>
  </si>
  <si>
    <t>2.</t>
  </si>
  <si>
    <t>KWH Sales (Ultimate Consumer)</t>
  </si>
  <si>
    <t>B. (Over) or Under Recovery (L12)</t>
  </si>
  <si>
    <t>3.</t>
  </si>
  <si>
    <t>Company Use - KWH</t>
  </si>
  <si>
    <t>C. Unrecoverable - Schedule 2</t>
  </si>
  <si>
    <t>4.</t>
  </si>
  <si>
    <t>KWH Sales (L2 plus L3)</t>
  </si>
  <si>
    <t>D. Recoverable ES Cost (L13 A+B-C)</t>
  </si>
  <si>
    <t>14.</t>
  </si>
  <si>
    <t>Number of KWH Purchased</t>
  </si>
  <si>
    <t>5.</t>
  </si>
  <si>
    <t>Line Loss &amp; Unaccounted for KWH (L1 less L4)</t>
  </si>
  <si>
    <t>15.</t>
  </si>
  <si>
    <t>Supplier's ES: (L13A ÷ L14)</t>
  </si>
  <si>
    <t>$/KWH</t>
  </si>
  <si>
    <t>Line Loss</t>
  </si>
  <si>
    <t>6.</t>
  </si>
  <si>
    <t xml:space="preserve">Last ES Rate Billed </t>
  </si>
  <si>
    <t>16.</t>
  </si>
  <si>
    <t>Last 12 Months Actual</t>
  </si>
  <si>
    <t>%</t>
  </si>
  <si>
    <t>17.</t>
  </si>
  <si>
    <t>Last Month Used to Compute L16</t>
  </si>
  <si>
    <t>7.</t>
  </si>
  <si>
    <t>Gross KWH Billed at Rate on L6</t>
  </si>
  <si>
    <t>18.</t>
  </si>
  <si>
    <t>Line Loss for Month on L17 (L5 ÷ L 1)</t>
  </si>
  <si>
    <t>8.</t>
  </si>
  <si>
    <t>Adjustments to Billed KWH</t>
  </si>
  <si>
    <t>9.</t>
  </si>
  <si>
    <t>Net KWH Billed at Rate on L6 (L7 plus L8)</t>
  </si>
  <si>
    <t>10.</t>
  </si>
  <si>
    <t>ES Charge (Credit) used to Compute L6</t>
  </si>
  <si>
    <t>Calculation of ES to Bill Consumers</t>
  </si>
  <si>
    <t>(L13D from prior month)</t>
  </si>
  <si>
    <t>11.</t>
  </si>
  <si>
    <t>ES Revenue (Refund) Resulting from</t>
  </si>
  <si>
    <t>19.</t>
  </si>
  <si>
    <t>Sales as a Percent of Purchases (100% minus L 16)</t>
  </si>
  <si>
    <t xml:space="preserve">  L6 (net of billing adjustment)</t>
  </si>
  <si>
    <t>20.</t>
  </si>
  <si>
    <t>Recovery Rate (L13D ÷ L14)</t>
  </si>
  <si>
    <t>12.</t>
  </si>
  <si>
    <t>Total (Over) or Under Recovery (L10 less L 11)</t>
  </si>
  <si>
    <t>21.</t>
  </si>
  <si>
    <t>L20 ÷ L 19: ES Applicable to</t>
  </si>
  <si>
    <t>22.</t>
  </si>
  <si>
    <t>Note:  Big Rivers has advised that the Environmental Surcharge adjustment rate to be applied to the February 5th billing is the following percentage of revenue dollars:</t>
  </si>
  <si>
    <t>Line 22 reflects an Environmental Surcharge Adjustment Charge (Credit) of</t>
  </si>
  <si>
    <t>of Big Rivers Electric Corporation revenue dollars to be applied to bill rendered on and</t>
  </si>
  <si>
    <t>after February, 2020</t>
  </si>
  <si>
    <t>Address:        P.O Box 4030</t>
  </si>
  <si>
    <t xml:space="preserve">                       Paducah, KY 42002-4030</t>
  </si>
  <si>
    <t>NON-DEDICATED DELIVERY POINTS</t>
  </si>
  <si>
    <t>6</t>
  </si>
  <si>
    <t>(L13D from three months prior)</t>
  </si>
  <si>
    <t>Line 21 reflects an Environmental Surcharge Adjustment Charge (Credit) of</t>
  </si>
  <si>
    <t>Note:  Big Rivers has advised that the Environmental Surcharge adjustment rate to be applied to the November 5th billing is the following percentage of revenue dollars:</t>
  </si>
  <si>
    <t>after November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</si>
</sst>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0.000000_);\(0.000000\)"/>
    <numFmt numFmtId="166" formatCode="0.000000_);[Red]\(0.000000\)"/>
    <numFmt numFmtId="167" formatCode="0.000000000_);\(0.000000000\)"/>
    <numFmt numFmtId="168" formatCode="0.000000%"/>
    <numFmt numFmtId="169" formatCode="0.0000000"/>
    <numFmt numFmtId="170" formatCode="#,##0.000000_);[Red]\(#,##0.000000\)"/>
    <numFmt numFmtId="171" formatCode="_(* #,##0.000000_);_(* \(#,##0.000000\);_(* &quot;-&quot;??_);_(@_)"/>
    <numFmt numFmtId="172" formatCode="#,##0.0000_);[Red]\(#,##0.0000\)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u val="singleAccounting"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164" fontId="6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164" fontId="4" fillId="0" borderId="0" xfId="1" quotePrefix="1" applyNumberFormat="1" applyFont="1"/>
    <xf numFmtId="164" fontId="4" fillId="0" borderId="2" xfId="1" applyNumberFormat="1" applyFont="1" applyBorder="1"/>
    <xf numFmtId="0" fontId="7" fillId="0" borderId="0" xfId="0" quotePrefix="1" applyFont="1"/>
    <xf numFmtId="0" fontId="7" fillId="0" borderId="0" xfId="0" applyFont="1"/>
    <xf numFmtId="43" fontId="4" fillId="2" borderId="1" xfId="1" applyFont="1" applyFill="1" applyBorder="1" applyProtection="1">
      <protection locked="0"/>
    </xf>
    <xf numFmtId="164" fontId="4" fillId="0" borderId="0" xfId="1" applyNumberFormat="1" applyFont="1" applyBorder="1"/>
    <xf numFmtId="43" fontId="4" fillId="0" borderId="1" xfId="1" applyFont="1" applyBorder="1"/>
    <xf numFmtId="164" fontId="4" fillId="0" borderId="1" xfId="1" applyNumberFormat="1" applyFont="1" applyBorder="1"/>
    <xf numFmtId="43" fontId="4" fillId="0" borderId="3" xfId="1" applyFont="1" applyBorder="1"/>
    <xf numFmtId="164" fontId="4" fillId="0" borderId="4" xfId="1" applyNumberFormat="1" applyFont="1" applyBorder="1"/>
    <xf numFmtId="43" fontId="4" fillId="0" borderId="4" xfId="1" applyFont="1" applyBorder="1"/>
    <xf numFmtId="164" fontId="4" fillId="0" borderId="5" xfId="1" applyNumberFormat="1" applyFont="1" applyBorder="1"/>
    <xf numFmtId="165" fontId="4" fillId="0" borderId="4" xfId="1" applyNumberFormat="1" applyFont="1" applyBorder="1"/>
    <xf numFmtId="0" fontId="8" fillId="0" borderId="0" xfId="1" applyNumberFormat="1" applyFont="1"/>
    <xf numFmtId="166" fontId="4" fillId="2" borderId="0" xfId="1" applyNumberFormat="1" applyFont="1" applyFill="1" applyProtection="1">
      <protection locked="0"/>
    </xf>
    <xf numFmtId="165" fontId="4" fillId="0" borderId="1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6" xfId="1" applyNumberFormat="1" applyFont="1" applyBorder="1"/>
    <xf numFmtId="0" fontId="8" fillId="0" borderId="0" xfId="0" applyFont="1"/>
    <xf numFmtId="164" fontId="4" fillId="0" borderId="1" xfId="0" applyNumberFormat="1" applyFont="1" applyBorder="1"/>
    <xf numFmtId="165" fontId="4" fillId="0" borderId="3" xfId="0" applyNumberFormat="1" applyFont="1" applyBorder="1" applyAlignment="1">
      <alignment horizontal="right"/>
    </xf>
    <xf numFmtId="43" fontId="4" fillId="0" borderId="2" xfId="1" applyFont="1" applyBorder="1"/>
    <xf numFmtId="167" fontId="3" fillId="0" borderId="0" xfId="0" applyNumberFormat="1" applyFont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4" fontId="9" fillId="0" borderId="0" xfId="1" applyNumberFormat="1" applyFont="1" applyFill="1" applyAlignment="1"/>
    <xf numFmtId="168" fontId="4" fillId="2" borderId="0" xfId="2" applyNumberFormat="1" applyFont="1" applyFill="1" applyProtection="1">
      <protection locked="0"/>
    </xf>
    <xf numFmtId="0" fontId="10" fillId="0" borderId="0" xfId="0" applyFont="1"/>
    <xf numFmtId="0" fontId="9" fillId="0" borderId="0" xfId="0" applyFont="1"/>
    <xf numFmtId="168" fontId="4" fillId="0" borderId="0" xfId="2" applyNumberFormat="1" applyFont="1"/>
    <xf numFmtId="164" fontId="3" fillId="0" borderId="0" xfId="1" applyNumberFormat="1" applyFont="1"/>
    <xf numFmtId="169" fontId="4" fillId="0" borderId="0" xfId="0" applyNumberFormat="1" applyFont="1"/>
    <xf numFmtId="164" fontId="4" fillId="0" borderId="0" xfId="1" applyNumberFormat="1" applyFont="1" applyBorder="1" applyAlignment="1">
      <alignment horizontal="center"/>
    </xf>
    <xf numFmtId="49" fontId="4" fillId="2" borderId="0" xfId="1" applyNumberFormat="1" applyFont="1" applyFill="1" applyBorder="1" applyProtection="1">
      <protection locked="0"/>
    </xf>
    <xf numFmtId="0" fontId="3" fillId="3" borderId="0" xfId="0" applyFont="1" applyFill="1"/>
    <xf numFmtId="0" fontId="11" fillId="0" borderId="0" xfId="0" applyFont="1"/>
    <xf numFmtId="164" fontId="12" fillId="0" borderId="0" xfId="1" applyNumberFormat="1" applyFont="1" applyBorder="1"/>
    <xf numFmtId="0" fontId="12" fillId="0" borderId="0" xfId="0" applyFont="1"/>
    <xf numFmtId="166" fontId="4" fillId="0" borderId="4" xfId="1" applyNumberFormat="1" applyFont="1" applyBorder="1"/>
    <xf numFmtId="170" fontId="4" fillId="2" borderId="0" xfId="1" applyNumberFormat="1" applyFont="1" applyFill="1" applyProtection="1">
      <protection locked="0"/>
    </xf>
    <xf numFmtId="171" fontId="4" fillId="0" borderId="1" xfId="1" applyNumberFormat="1" applyFont="1" applyBorder="1"/>
    <xf numFmtId="164" fontId="4" fillId="0" borderId="3" xfId="1" applyNumberFormat="1" applyFont="1" applyBorder="1" applyAlignment="1">
      <alignment horizontal="center"/>
    </xf>
    <xf numFmtId="43" fontId="4" fillId="0" borderId="0" xfId="1" applyFont="1" applyBorder="1"/>
    <xf numFmtId="171" fontId="4" fillId="0" borderId="1" xfId="0" applyNumberFormat="1" applyFont="1" applyBorder="1"/>
    <xf numFmtId="43" fontId="4" fillId="4" borderId="1" xfId="1" applyFont="1" applyFill="1" applyBorder="1" applyProtection="1">
      <protection locked="0"/>
    </xf>
    <xf numFmtId="166" fontId="4" fillId="0" borderId="3" xfId="0" applyNumberFormat="1" applyFont="1" applyBorder="1"/>
    <xf numFmtId="170" fontId="4" fillId="0" borderId="3" xfId="0" applyNumberFormat="1" applyFont="1" applyBorder="1"/>
    <xf numFmtId="164" fontId="4" fillId="0" borderId="0" xfId="1" applyNumberFormat="1" applyFont="1" applyAlignment="1">
      <alignment wrapText="1"/>
    </xf>
    <xf numFmtId="172" fontId="4" fillId="0" borderId="0" xfId="1" applyNumberFormat="1" applyFont="1"/>
    <xf numFmtId="164" fontId="3" fillId="0" borderId="0" xfId="1" applyNumberFormat="1" applyFont="1" applyFill="1"/>
    <xf numFmtId="164" fontId="2" fillId="0" borderId="0" xfId="1" applyNumberFormat="1" applyFont="1"/>
    <xf numFmtId="164" fontId="4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9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9" fillId="2" borderId="0" xfId="1" applyNumberFormat="1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</xdr:colOff>
      <xdr:row>28</xdr:row>
      <xdr:rowOff>31750</xdr:rowOff>
    </xdr:from>
    <xdr:to>
      <xdr:col>10</xdr:col>
      <xdr:colOff>3175</xdr:colOff>
      <xdr:row>28</xdr:row>
      <xdr:rowOff>31750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9B8A9B-3C23-477E-A0A7-8272780C9F2B}"/>
            </a:ext>
          </a:extLst>
        </xdr:cNvPr>
        <xdr:cNvCxnSpPr/>
      </xdr:nvCxnSpPr>
      <xdr:spPr>
        <a:xfrm>
          <a:off x="12795250" y="57848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</xdr:colOff>
      <xdr:row>28</xdr:row>
      <xdr:rowOff>31750</xdr:rowOff>
    </xdr:from>
    <xdr:to>
      <xdr:col>10</xdr:col>
      <xdr:colOff>3175</xdr:colOff>
      <xdr:row>28</xdr:row>
      <xdr:rowOff>31750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9B19DFB-028A-476A-B159-6324ED407733}"/>
            </a:ext>
          </a:extLst>
        </xdr:cNvPr>
        <xdr:cNvCxnSpPr/>
      </xdr:nvCxnSpPr>
      <xdr:spPr>
        <a:xfrm>
          <a:off x="12795250" y="57848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nwind-2019\Unwind-Dedicated-12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nwind-2019\Unwind-Non_Dedicated-12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nwind-2021\Unwind-Dedicated-09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nwind-2021\Unwind-Non_Dedicated-09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"/>
      <sheetName val="ES"/>
      <sheetName val="US"/>
      <sheetName val="RA"/>
      <sheetName val="MRSM"/>
      <sheetName val="RER"/>
      <sheetName val="PPA"/>
      <sheetName val="Summary"/>
    </sheetNames>
    <sheetDataSet>
      <sheetData sheetId="0">
        <row r="7">
          <cell r="C7" t="str">
            <v>Disposition of Energy (kWh) - Month of: December 2019</v>
          </cell>
          <cell r="H7" t="str">
            <v>Purchased Power - Month of: December 2019</v>
          </cell>
        </row>
        <row r="9">
          <cell r="E9">
            <v>102937</v>
          </cell>
        </row>
        <row r="11">
          <cell r="E11">
            <v>102937</v>
          </cell>
        </row>
        <row r="12">
          <cell r="E12">
            <v>0</v>
          </cell>
        </row>
        <row r="14">
          <cell r="J14">
            <v>102937</v>
          </cell>
        </row>
        <row r="18">
          <cell r="B18" t="str">
            <v>(Over) or Under Recovery - Month of: November 2019</v>
          </cell>
        </row>
        <row r="20">
          <cell r="J20">
            <v>0</v>
          </cell>
        </row>
        <row r="21">
          <cell r="J21" t="str">
            <v>December 2019</v>
          </cell>
        </row>
        <row r="22">
          <cell r="E22">
            <v>11157</v>
          </cell>
        </row>
        <row r="23">
          <cell r="E23">
            <v>0</v>
          </cell>
        </row>
        <row r="30">
          <cell r="H30" t="str">
            <v>to Billing Month: Dec, 2019</v>
          </cell>
        </row>
        <row r="37">
          <cell r="C37" t="str">
            <v>Issued on:      Jan 31, 2020</v>
          </cell>
        </row>
        <row r="39">
          <cell r="C39" t="str">
            <v>Issued by:      Jeff Williams</v>
          </cell>
          <cell r="H39" t="str">
            <v>Title:              VP of Finance &amp; Accounting</v>
          </cell>
        </row>
        <row r="41">
          <cell r="H41" t="str">
            <v>Telephone:     270.442.7231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"/>
      <sheetName val="ES"/>
      <sheetName val="US"/>
      <sheetName val="RA"/>
      <sheetName val="MRSM"/>
      <sheetName val="MRSM-B"/>
      <sheetName val="RER"/>
      <sheetName val="RER-B"/>
      <sheetName val="PPA"/>
      <sheetName val="Summary-RSCF"/>
      <sheetName val="Summary-Other"/>
      <sheetName val="Line Loss"/>
    </sheetNames>
    <sheetDataSet>
      <sheetData sheetId="0">
        <row r="7">
          <cell r="C7" t="str">
            <v>Disposition of Energy (kWh) - Month of December 2019</v>
          </cell>
          <cell r="H7" t="str">
            <v>Purchased Power - Month of: December 2019</v>
          </cell>
        </row>
        <row r="9">
          <cell r="E9">
            <v>54734906</v>
          </cell>
        </row>
        <row r="11">
          <cell r="E11">
            <v>51492339</v>
          </cell>
        </row>
        <row r="12">
          <cell r="E12">
            <v>7472</v>
          </cell>
        </row>
        <row r="14">
          <cell r="J14">
            <v>54734906</v>
          </cell>
        </row>
        <row r="18">
          <cell r="B18" t="str">
            <v>(Over) or Under Recovery - Month of: November 2019</v>
          </cell>
        </row>
        <row r="20">
          <cell r="J20">
            <v>4.4325999999999999</v>
          </cell>
        </row>
        <row r="21">
          <cell r="J21" t="str">
            <v>Nov, 2019</v>
          </cell>
        </row>
        <row r="22">
          <cell r="E22">
            <v>42021504</v>
          </cell>
        </row>
        <row r="23">
          <cell r="E23">
            <v>-142932</v>
          </cell>
        </row>
        <row r="30">
          <cell r="H30" t="str">
            <v>February, 2020</v>
          </cell>
        </row>
        <row r="32">
          <cell r="F32" t="str">
            <v>cents per KWH to be applied to bills rendered on and after February 9, 2020</v>
          </cell>
        </row>
        <row r="34">
          <cell r="C34" t="str">
            <v>Issued on:       Jan 31, 2020</v>
          </cell>
        </row>
        <row r="36">
          <cell r="C36" t="str">
            <v>Issued by:      Jeff Williams</v>
          </cell>
          <cell r="H36" t="str">
            <v>Title:              VP of Finance &amp; Accounting</v>
          </cell>
        </row>
        <row r="38">
          <cell r="H38" t="str">
            <v>Telephone:     270.442.7321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"/>
      <sheetName val="ES"/>
      <sheetName val="MRSM"/>
      <sheetName val="PPA"/>
      <sheetName val="Summary"/>
    </sheetNames>
    <sheetDataSet>
      <sheetData sheetId="0">
        <row r="7">
          <cell r="C7" t="str">
            <v>Disposition of Energy (kWh) - Month of: September 2021</v>
          </cell>
          <cell r="H7" t="str">
            <v>Purchased Power - Month of: September 2021</v>
          </cell>
        </row>
        <row r="9">
          <cell r="E9">
            <v>7907</v>
          </cell>
        </row>
        <row r="11">
          <cell r="E11">
            <v>7907</v>
          </cell>
        </row>
        <row r="12">
          <cell r="E12">
            <v>0</v>
          </cell>
        </row>
        <row r="14">
          <cell r="J14">
            <v>7907</v>
          </cell>
        </row>
        <row r="18">
          <cell r="B18" t="str">
            <v>(Over) or Under Recovery - Month of: August 2021</v>
          </cell>
        </row>
        <row r="20">
          <cell r="J20">
            <v>0</v>
          </cell>
        </row>
        <row r="21">
          <cell r="J21" t="str">
            <v>September 2021</v>
          </cell>
        </row>
        <row r="22">
          <cell r="E22">
            <v>9031</v>
          </cell>
        </row>
        <row r="23">
          <cell r="E23">
            <v>0</v>
          </cell>
        </row>
        <row r="30">
          <cell r="H30" t="str">
            <v>to Billing Month: September, 2021</v>
          </cell>
        </row>
        <row r="37">
          <cell r="C37" t="str">
            <v>Issued on:      October 25, 2021</v>
          </cell>
        </row>
        <row r="39">
          <cell r="C39" t="str">
            <v>Issued by:      Jeff Williams</v>
          </cell>
          <cell r="H39" t="str">
            <v>Title:              VP of Finance &amp; Accounting</v>
          </cell>
        </row>
        <row r="41">
          <cell r="H41" t="str">
            <v>Telephone:     270.442.7321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"/>
      <sheetName val="ES"/>
      <sheetName val="MRSM"/>
      <sheetName val="MRSM-B"/>
      <sheetName val="PPA"/>
      <sheetName val="Summary-RSCF"/>
      <sheetName val="Summary-Other"/>
      <sheetName val="Line Loss"/>
    </sheetNames>
    <sheetDataSet>
      <sheetData sheetId="0">
        <row r="7">
          <cell r="C7" t="str">
            <v>Disposition of Energy (kWh) - Month of September 2021</v>
          </cell>
          <cell r="H7" t="str">
            <v>Purchased Power - Month of: September 2021</v>
          </cell>
        </row>
        <row r="9">
          <cell r="E9">
            <v>49822431</v>
          </cell>
        </row>
        <row r="11">
          <cell r="E11">
            <v>58030950</v>
          </cell>
        </row>
        <row r="12">
          <cell r="E12">
            <v>82265</v>
          </cell>
        </row>
        <row r="14">
          <cell r="J14">
            <v>49822431</v>
          </cell>
        </row>
        <row r="18">
          <cell r="B18" t="str">
            <v>(Over) or Under Recovery - Month of: August 2021</v>
          </cell>
        </row>
        <row r="20">
          <cell r="J20">
            <v>5.0898000000000003</v>
          </cell>
        </row>
        <row r="21">
          <cell r="J21" t="str">
            <v>September, 2021</v>
          </cell>
        </row>
        <row r="22">
          <cell r="E22">
            <v>60650988</v>
          </cell>
        </row>
        <row r="23">
          <cell r="E23">
            <v>-4412</v>
          </cell>
        </row>
        <row r="30">
          <cell r="H30" t="str">
            <v>November, 2021</v>
          </cell>
        </row>
        <row r="32">
          <cell r="F32" t="str">
            <v>cents per KWH to be applied to bills rendered on and after November 9, 2021</v>
          </cell>
        </row>
        <row r="34">
          <cell r="C34" t="str">
            <v>Issued on:       October 25, 2021</v>
          </cell>
        </row>
        <row r="36">
          <cell r="C36" t="str">
            <v>Issued by:      Jeff Williams</v>
          </cell>
          <cell r="H36" t="str">
            <v>Title:              VP of Finance &amp; Accounting</v>
          </cell>
        </row>
        <row r="38">
          <cell r="H38" t="str">
            <v>Telephone:     270.442.7321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D9EF-D7E5-4451-A0FE-F333F542D451}">
  <sheetPr>
    <pageSetUpPr fitToPage="1"/>
  </sheetPr>
  <dimension ref="A1:J59"/>
  <sheetViews>
    <sheetView tabSelected="1" topLeftCell="H1" zoomScale="80" zoomScaleNormal="80" workbookViewId="0">
      <selection activeCell="N23" sqref="N23"/>
    </sheetView>
  </sheetViews>
  <sheetFormatPr defaultRowHeight="14.25" x14ac:dyDescent="0.45"/>
  <cols>
    <col min="1" max="1" width="3.59765625" customWidth="1"/>
    <col min="2" max="2" width="4.73046875" customWidth="1"/>
    <col min="3" max="3" width="56.59765625" customWidth="1"/>
    <col min="4" max="4" width="8.1328125" customWidth="1"/>
    <col min="5" max="5" width="18.73046875" customWidth="1"/>
    <col min="6" max="6" width="5.265625" customWidth="1"/>
    <col min="7" max="7" width="58.86328125" bestFit="1" customWidth="1"/>
    <col min="9" max="9" width="20.1328125" customWidth="1"/>
    <col min="10" max="10" width="0.1328125" hidden="1" customWidth="1"/>
  </cols>
  <sheetData>
    <row r="1" spans="1:9" ht="17.649999999999999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7.649999999999999" x14ac:dyDescent="0.5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17.649999999999999" x14ac:dyDescent="0.5">
      <c r="A3" s="60" t="s">
        <v>2</v>
      </c>
      <c r="B3" s="60"/>
      <c r="C3" s="60"/>
      <c r="D3" s="60"/>
      <c r="E3" s="60"/>
      <c r="F3" s="60"/>
      <c r="G3" s="60"/>
      <c r="H3" s="60"/>
      <c r="I3" s="60"/>
    </row>
    <row r="4" spans="1:9" ht="15.4" x14ac:dyDescent="0.45">
      <c r="A4" s="1"/>
      <c r="B4" s="2"/>
      <c r="C4" s="2"/>
      <c r="D4" s="2"/>
      <c r="E4" s="2"/>
    </row>
    <row r="5" spans="1:9" ht="15.4" x14ac:dyDescent="0.45">
      <c r="A5" s="1"/>
      <c r="B5" s="2"/>
      <c r="C5" s="2"/>
      <c r="D5" s="2"/>
      <c r="E5" s="2"/>
    </row>
    <row r="6" spans="1:9" ht="15.4" x14ac:dyDescent="0.45">
      <c r="A6" s="1"/>
      <c r="B6" s="2"/>
      <c r="C6" s="2"/>
      <c r="D6" s="2"/>
      <c r="E6" s="2"/>
    </row>
    <row r="7" spans="1:9" ht="18.399999999999999" x14ac:dyDescent="0.85">
      <c r="A7" s="1"/>
      <c r="C7" s="3" t="str">
        <f>+[1]FAC!C7</f>
        <v>Disposition of Energy (kWh) - Month of: December 2019</v>
      </c>
      <c r="D7" s="4"/>
      <c r="E7" s="5"/>
      <c r="G7" s="6" t="str">
        <f>+[1]FAC!H7</f>
        <v>Purchased Power - Month of: December 2019</v>
      </c>
      <c r="H7" s="7"/>
      <c r="I7" s="8"/>
    </row>
    <row r="8" spans="1:9" ht="15.4" x14ac:dyDescent="0.45">
      <c r="A8" s="1"/>
      <c r="B8" s="5"/>
      <c r="C8" s="5"/>
      <c r="D8" s="4"/>
      <c r="E8" s="5"/>
      <c r="G8" s="8"/>
      <c r="H8" s="7"/>
      <c r="I8" s="8"/>
    </row>
    <row r="9" spans="1:9" ht="15.75" thickBot="1" x14ac:dyDescent="0.5">
      <c r="A9" s="1"/>
      <c r="B9" s="9" t="s">
        <v>3</v>
      </c>
      <c r="C9" s="5" t="s">
        <v>4</v>
      </c>
      <c r="D9" s="4"/>
      <c r="E9" s="10">
        <f>+[1]FAC!E9</f>
        <v>102937</v>
      </c>
      <c r="F9" s="11" t="s">
        <v>5</v>
      </c>
      <c r="G9" s="8" t="s">
        <v>6</v>
      </c>
      <c r="H9" s="7"/>
      <c r="I9" s="8"/>
    </row>
    <row r="10" spans="1:9" ht="15.75" thickTop="1" x14ac:dyDescent="0.45">
      <c r="A10" s="1"/>
      <c r="B10" s="8"/>
      <c r="C10" s="8"/>
      <c r="D10" s="7"/>
      <c r="E10" s="8"/>
      <c r="F10" s="12"/>
      <c r="G10" s="8" t="s">
        <v>7</v>
      </c>
      <c r="H10" s="7" t="s">
        <v>8</v>
      </c>
      <c r="I10" s="13">
        <v>1612.67</v>
      </c>
    </row>
    <row r="11" spans="1:9" ht="15.4" x14ac:dyDescent="0.45">
      <c r="A11" s="1"/>
      <c r="B11" s="9" t="s">
        <v>9</v>
      </c>
      <c r="C11" s="8" t="s">
        <v>10</v>
      </c>
      <c r="D11" s="7"/>
      <c r="E11" s="14">
        <f>+[1]FAC!E11</f>
        <v>102937</v>
      </c>
      <c r="F11" s="12"/>
      <c r="G11" s="8" t="s">
        <v>11</v>
      </c>
      <c r="H11" s="7" t="s">
        <v>8</v>
      </c>
      <c r="I11" s="15">
        <f>E29</f>
        <v>0</v>
      </c>
    </row>
    <row r="12" spans="1:9" ht="15.4" x14ac:dyDescent="0.45">
      <c r="A12" s="1"/>
      <c r="B12" s="9" t="s">
        <v>12</v>
      </c>
      <c r="C12" s="8" t="s">
        <v>13</v>
      </c>
      <c r="D12" s="7"/>
      <c r="E12" s="16">
        <f>+[1]FAC!E12</f>
        <v>0</v>
      </c>
      <c r="F12" s="12"/>
      <c r="G12" s="8" t="s">
        <v>14</v>
      </c>
      <c r="H12" s="7" t="s">
        <v>8</v>
      </c>
      <c r="I12" s="17"/>
    </row>
    <row r="13" spans="1:9" ht="15.75" thickBot="1" x14ac:dyDescent="0.5">
      <c r="A13" s="1"/>
      <c r="B13" s="9" t="s">
        <v>15</v>
      </c>
      <c r="C13" s="8" t="s">
        <v>16</v>
      </c>
      <c r="D13" s="7"/>
      <c r="E13" s="18">
        <f>E11+E12</f>
        <v>102937</v>
      </c>
      <c r="F13" s="12"/>
      <c r="G13" s="8" t="s">
        <v>17</v>
      </c>
      <c r="H13" s="7" t="s">
        <v>8</v>
      </c>
      <c r="I13" s="19">
        <f>I10+I11+I12</f>
        <v>1612.67</v>
      </c>
    </row>
    <row r="14" spans="1:9" ht="15.75" thickTop="1" x14ac:dyDescent="0.45">
      <c r="A14" s="1"/>
      <c r="B14" s="8"/>
      <c r="C14" s="8"/>
      <c r="D14" s="7"/>
      <c r="E14" s="8"/>
      <c r="F14" s="11" t="s">
        <v>18</v>
      </c>
      <c r="G14" s="8" t="s">
        <v>19</v>
      </c>
      <c r="H14" s="7"/>
      <c r="I14" s="20">
        <f>+[1]FAC!J14</f>
        <v>102937</v>
      </c>
    </row>
    <row r="15" spans="1:9" ht="15.75" thickBot="1" x14ac:dyDescent="0.5">
      <c r="A15" s="1"/>
      <c r="B15" s="9" t="s">
        <v>20</v>
      </c>
      <c r="C15" s="8" t="s">
        <v>21</v>
      </c>
      <c r="D15" s="7"/>
      <c r="E15" s="10">
        <f>E9-E13</f>
        <v>0</v>
      </c>
      <c r="F15" s="11" t="s">
        <v>22</v>
      </c>
      <c r="G15" s="8" t="s">
        <v>23</v>
      </c>
      <c r="H15" s="7" t="s">
        <v>24</v>
      </c>
      <c r="I15" s="21">
        <f>I10/I14</f>
        <v>1.5666572758094757E-2</v>
      </c>
    </row>
    <row r="16" spans="1:9" ht="15.75" thickTop="1" x14ac:dyDescent="0.45">
      <c r="A16" s="1"/>
      <c r="B16" s="8"/>
      <c r="C16" s="8"/>
      <c r="D16" s="7"/>
      <c r="E16" s="8"/>
      <c r="F16" s="12"/>
      <c r="G16" s="8"/>
      <c r="H16" s="7"/>
      <c r="I16" s="8"/>
    </row>
    <row r="17" spans="1:10" ht="15.4" x14ac:dyDescent="0.45">
      <c r="A17" s="1"/>
      <c r="B17" s="8"/>
      <c r="C17" s="8"/>
      <c r="D17" s="7"/>
      <c r="E17" s="8"/>
      <c r="F17" s="12"/>
      <c r="G17" s="8"/>
      <c r="H17" s="7"/>
      <c r="I17" s="8"/>
    </row>
    <row r="18" spans="1:10" ht="15.4" x14ac:dyDescent="0.45">
      <c r="A18" s="1"/>
      <c r="B18" s="3" t="str">
        <f>+[1]FAC!B18</f>
        <v>(Over) or Under Recovery - Month of: November 2019</v>
      </c>
      <c r="C18" s="16"/>
      <c r="D18" s="7"/>
      <c r="E18" s="8"/>
      <c r="F18" s="12"/>
      <c r="G18" s="22" t="s">
        <v>25</v>
      </c>
      <c r="H18" s="7"/>
      <c r="I18" s="8"/>
    </row>
    <row r="19" spans="1:10" ht="15.4" x14ac:dyDescent="0.45">
      <c r="A19" s="1"/>
      <c r="B19" s="8"/>
      <c r="C19" s="8"/>
      <c r="D19" s="7"/>
      <c r="E19" s="8"/>
      <c r="F19" s="12"/>
      <c r="G19" s="8"/>
      <c r="H19" s="7"/>
      <c r="I19" s="8"/>
    </row>
    <row r="20" spans="1:10" ht="15.4" x14ac:dyDescent="0.45">
      <c r="A20" s="1"/>
      <c r="B20" s="9" t="s">
        <v>26</v>
      </c>
      <c r="C20" s="8" t="s">
        <v>27</v>
      </c>
      <c r="D20" s="7" t="s">
        <v>24</v>
      </c>
      <c r="E20" s="23">
        <v>7.6189999999999999E-3</v>
      </c>
      <c r="F20" s="11" t="s">
        <v>28</v>
      </c>
      <c r="G20" s="8" t="s">
        <v>29</v>
      </c>
      <c r="H20" s="7" t="s">
        <v>30</v>
      </c>
      <c r="I20" s="24">
        <f>+[1]FAC!J20</f>
        <v>0</v>
      </c>
    </row>
    <row r="21" spans="1:10" ht="15.4" x14ac:dyDescent="0.45">
      <c r="A21" s="1"/>
      <c r="B21" s="8"/>
      <c r="C21" s="8"/>
      <c r="D21" s="7"/>
      <c r="E21" s="8"/>
      <c r="F21" s="11" t="s">
        <v>31</v>
      </c>
      <c r="G21" s="8" t="s">
        <v>32</v>
      </c>
      <c r="H21" s="7"/>
      <c r="I21" s="25" t="str">
        <f>+[1]FAC!J21</f>
        <v>December 2019</v>
      </c>
    </row>
    <row r="22" spans="1:10" ht="15.4" x14ac:dyDescent="0.45">
      <c r="A22" s="1"/>
      <c r="B22" s="9" t="s">
        <v>33</v>
      </c>
      <c r="C22" s="8" t="s">
        <v>34</v>
      </c>
      <c r="D22" s="7"/>
      <c r="E22" s="16">
        <f>+[1]FAC!E22</f>
        <v>11157</v>
      </c>
      <c r="F22" s="11" t="s">
        <v>35</v>
      </c>
      <c r="G22" s="8" t="s">
        <v>36</v>
      </c>
      <c r="H22" s="7" t="s">
        <v>30</v>
      </c>
      <c r="I22" s="24">
        <f>E15/E9</f>
        <v>0</v>
      </c>
    </row>
    <row r="23" spans="1:10" ht="15.4" x14ac:dyDescent="0.45">
      <c r="A23" s="1"/>
      <c r="B23" s="9" t="s">
        <v>37</v>
      </c>
      <c r="C23" s="8" t="s">
        <v>38</v>
      </c>
      <c r="D23" s="7"/>
      <c r="E23" s="16">
        <f>+[1]FAC!E23</f>
        <v>0</v>
      </c>
      <c r="F23" s="12"/>
      <c r="G23" s="5"/>
      <c r="H23" s="4"/>
      <c r="I23" s="5"/>
    </row>
    <row r="24" spans="1:10" ht="15.75" thickBot="1" x14ac:dyDescent="0.5">
      <c r="A24" s="1"/>
      <c r="B24" s="9" t="s">
        <v>39</v>
      </c>
      <c r="C24" s="8" t="s">
        <v>40</v>
      </c>
      <c r="D24" s="7"/>
      <c r="E24" s="10">
        <f>E22+E23</f>
        <v>11157</v>
      </c>
      <c r="F24" s="12"/>
      <c r="G24" s="5"/>
      <c r="H24" s="4"/>
      <c r="I24" s="5"/>
    </row>
    <row r="25" spans="1:10" ht="15.75" thickTop="1" x14ac:dyDescent="0.45">
      <c r="A25" s="1"/>
      <c r="B25" s="9" t="s">
        <v>41</v>
      </c>
      <c r="C25" s="8" t="s">
        <v>42</v>
      </c>
      <c r="D25" s="5"/>
      <c r="E25" s="26"/>
      <c r="F25" s="12"/>
      <c r="G25" s="27" t="s">
        <v>43</v>
      </c>
      <c r="H25" s="4"/>
      <c r="I25" s="5"/>
    </row>
    <row r="26" spans="1:10" ht="15.4" x14ac:dyDescent="0.45">
      <c r="A26" s="1"/>
      <c r="B26" s="8"/>
      <c r="C26" s="8" t="s">
        <v>44</v>
      </c>
      <c r="D26" s="7" t="s">
        <v>8</v>
      </c>
      <c r="E26" s="13">
        <v>85.01</v>
      </c>
      <c r="F26" s="12"/>
      <c r="G26" s="5"/>
      <c r="H26" s="4"/>
      <c r="I26" s="5"/>
    </row>
    <row r="27" spans="1:10" ht="15.4" x14ac:dyDescent="0.45">
      <c r="A27" s="1"/>
      <c r="B27" s="9" t="s">
        <v>45</v>
      </c>
      <c r="C27" s="8" t="s">
        <v>46</v>
      </c>
      <c r="D27" s="4"/>
      <c r="E27" s="14"/>
      <c r="F27" s="11" t="s">
        <v>47</v>
      </c>
      <c r="G27" s="5" t="s">
        <v>48</v>
      </c>
      <c r="H27" s="4" t="s">
        <v>30</v>
      </c>
      <c r="I27" s="28">
        <f>100-I20</f>
        <v>100</v>
      </c>
    </row>
    <row r="28" spans="1:10" ht="15.4" x14ac:dyDescent="0.45">
      <c r="A28" s="1"/>
      <c r="B28" s="8"/>
      <c r="C28" s="8" t="s">
        <v>49</v>
      </c>
      <c r="D28" s="7" t="s">
        <v>8</v>
      </c>
      <c r="E28" s="13">
        <v>85.01</v>
      </c>
      <c r="F28" s="11" t="s">
        <v>50</v>
      </c>
      <c r="G28" s="5" t="s">
        <v>51</v>
      </c>
      <c r="H28" s="4" t="s">
        <v>24</v>
      </c>
      <c r="I28" s="29">
        <f>I13/I14</f>
        <v>1.5666572758094757E-2</v>
      </c>
    </row>
    <row r="29" spans="1:10" ht="15.75" thickBot="1" x14ac:dyDescent="0.5">
      <c r="A29" s="1"/>
      <c r="B29" s="9" t="s">
        <v>52</v>
      </c>
      <c r="C29" s="8" t="s">
        <v>53</v>
      </c>
      <c r="D29" s="7" t="s">
        <v>8</v>
      </c>
      <c r="E29" s="30">
        <f>E26-E28</f>
        <v>0</v>
      </c>
      <c r="F29" s="11" t="s">
        <v>54</v>
      </c>
      <c r="G29" s="5" t="s">
        <v>55</v>
      </c>
      <c r="H29" s="2"/>
      <c r="I29" s="31"/>
    </row>
    <row r="30" spans="1:10" ht="16.149999999999999" thickTop="1" thickBot="1" x14ac:dyDescent="0.5">
      <c r="A30" s="1"/>
      <c r="B30" s="8"/>
      <c r="C30" s="8"/>
      <c r="D30" s="7"/>
      <c r="E30" s="8"/>
      <c r="G30" s="5" t="str">
        <f>+[1]FAC!H30</f>
        <v>to Billing Month: Dec, 2019</v>
      </c>
      <c r="H30" s="4" t="s">
        <v>24</v>
      </c>
      <c r="I30" s="32">
        <f>I28/I27*100</f>
        <v>1.5666572758094757E-2</v>
      </c>
    </row>
    <row r="31" spans="1:10" ht="15.75" thickTop="1" x14ac:dyDescent="0.45">
      <c r="A31" s="1"/>
      <c r="B31" s="8"/>
      <c r="C31" s="8"/>
      <c r="D31" s="7"/>
      <c r="E31" s="8"/>
    </row>
    <row r="32" spans="1:10" ht="15.4" x14ac:dyDescent="0.45">
      <c r="A32" s="1"/>
      <c r="B32" s="8"/>
      <c r="C32" s="8"/>
      <c r="D32" s="7"/>
      <c r="E32" s="8"/>
      <c r="F32" s="61" t="s">
        <v>56</v>
      </c>
      <c r="G32" s="63" t="s">
        <v>57</v>
      </c>
      <c r="H32" s="64"/>
      <c r="I32" s="33"/>
      <c r="J32">
        <v>1.1280000000000001E-3</v>
      </c>
    </row>
    <row r="33" spans="1:10" ht="31.5" customHeight="1" x14ac:dyDescent="0.45">
      <c r="A33" s="1"/>
      <c r="F33" s="62"/>
      <c r="G33" s="64"/>
      <c r="H33" s="64"/>
      <c r="I33" s="34">
        <v>4.5191549999999997E-2</v>
      </c>
    </row>
    <row r="34" spans="1:10" ht="15.75" customHeight="1" x14ac:dyDescent="0.45">
      <c r="A34" s="1"/>
      <c r="F34" s="35"/>
      <c r="G34" s="36"/>
    </row>
    <row r="35" spans="1:10" ht="33.75" customHeight="1" x14ac:dyDescent="0.45">
      <c r="A35" s="2"/>
      <c r="B35" s="2"/>
      <c r="C35" s="59" t="s">
        <v>58</v>
      </c>
      <c r="D35" s="59"/>
      <c r="E35" s="37">
        <f>+I33</f>
        <v>4.5191549999999997E-2</v>
      </c>
      <c r="F35" s="5" t="s">
        <v>59</v>
      </c>
      <c r="G35" s="38"/>
      <c r="H35" s="5"/>
      <c r="I35" s="4"/>
      <c r="J35" s="39"/>
    </row>
    <row r="36" spans="1:10" ht="15.4" x14ac:dyDescent="0.45">
      <c r="A36" s="2"/>
      <c r="B36" s="14"/>
      <c r="C36" s="14"/>
      <c r="D36" s="40"/>
      <c r="E36" s="14"/>
      <c r="F36" s="41" t="s">
        <v>60</v>
      </c>
      <c r="G36" s="42"/>
      <c r="H36" s="2"/>
      <c r="I36" s="2"/>
      <c r="J36" s="2"/>
    </row>
    <row r="37" spans="1:10" ht="15.4" x14ac:dyDescent="0.45">
      <c r="A37" s="5"/>
      <c r="B37" s="5"/>
      <c r="C37" s="5" t="str">
        <f>+[1]FAC!C37</f>
        <v>Issued on:      Jan 31, 2020</v>
      </c>
      <c r="D37" s="5"/>
      <c r="E37" s="5"/>
      <c r="F37" s="5"/>
      <c r="G37" s="5"/>
      <c r="H37" s="5"/>
      <c r="I37" s="5"/>
      <c r="J37" s="5"/>
    </row>
    <row r="38" spans="1:10" ht="15.4" x14ac:dyDescent="0.45">
      <c r="A38" s="5"/>
      <c r="B38" s="5"/>
      <c r="C38" s="5"/>
      <c r="D38" s="5"/>
      <c r="E38" s="5"/>
      <c r="F38" s="5" t="str">
        <f>[1]FAC!H39</f>
        <v>Title:              VP of Finance &amp; Accounting</v>
      </c>
      <c r="G38" s="5"/>
      <c r="H38" s="5"/>
      <c r="I38" s="5"/>
      <c r="J38" s="5"/>
    </row>
    <row r="39" spans="1:10" ht="15.4" x14ac:dyDescent="0.45">
      <c r="A39" s="5"/>
      <c r="B39" s="5"/>
      <c r="C39" s="5" t="str">
        <f>[1]FAC!C39</f>
        <v>Issued by:      Jeff Williams</v>
      </c>
      <c r="D39" s="5"/>
      <c r="E39" s="5"/>
      <c r="F39" s="5"/>
      <c r="G39" s="5"/>
      <c r="I39" s="5"/>
      <c r="J39" s="5"/>
    </row>
    <row r="40" spans="1:10" ht="15.4" x14ac:dyDescent="0.45">
      <c r="A40" s="5"/>
      <c r="B40" s="5"/>
      <c r="C40" s="5"/>
      <c r="D40" s="5"/>
      <c r="E40" s="5"/>
      <c r="F40" s="5" t="str">
        <f>[1]FAC!H41</f>
        <v>Telephone:     270.442.7231</v>
      </c>
      <c r="G40" s="5"/>
      <c r="I40" s="5"/>
      <c r="J40" s="5"/>
    </row>
    <row r="41" spans="1:10" ht="15.4" x14ac:dyDescent="0.45">
      <c r="A41" s="5"/>
      <c r="B41" s="5"/>
      <c r="C41" s="5" t="s">
        <v>61</v>
      </c>
      <c r="D41" s="5"/>
      <c r="E41" s="5"/>
      <c r="F41" s="5"/>
      <c r="G41" s="5"/>
      <c r="I41" s="5"/>
      <c r="J41" s="5"/>
    </row>
    <row r="42" spans="1:10" ht="16.5" x14ac:dyDescent="0.45">
      <c r="A42" s="1"/>
      <c r="B42" s="43"/>
      <c r="C42" s="5" t="s">
        <v>62</v>
      </c>
      <c r="D42" s="43"/>
      <c r="E42" s="43"/>
      <c r="F42" s="43"/>
      <c r="G42" s="43"/>
      <c r="H42" s="43"/>
      <c r="I42" s="43"/>
      <c r="J42" s="43"/>
    </row>
    <row r="43" spans="1:10" ht="16.899999999999999" x14ac:dyDescent="0.5">
      <c r="A43" s="1"/>
      <c r="B43" s="44"/>
      <c r="C43" s="43"/>
      <c r="D43" s="43"/>
      <c r="E43" s="43"/>
      <c r="F43" s="43"/>
      <c r="G43" s="45"/>
      <c r="I43" s="43"/>
      <c r="J43" s="43"/>
    </row>
    <row r="44" spans="1:10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45">
      <c r="A46" s="1"/>
    </row>
    <row r="47" spans="1:10" x14ac:dyDescent="0.45">
      <c r="A47" s="1"/>
    </row>
    <row r="48" spans="1:10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</sheetData>
  <sheetProtection sheet="1" objects="1" scenarios="1"/>
  <mergeCells count="6">
    <mergeCell ref="C35:D35"/>
    <mergeCell ref="A1:I1"/>
    <mergeCell ref="A2:I2"/>
    <mergeCell ref="A3:I3"/>
    <mergeCell ref="F32:F33"/>
    <mergeCell ref="G32:H33"/>
  </mergeCells>
  <printOptions horizontalCentered="1"/>
  <pageMargins left="0.2" right="0.21" top="0.8" bottom="0.81" header="0.3" footer="0.3"/>
  <pageSetup scale="69" orientation="landscape" horizontalDpi="300" verticalDpi="300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6C82-2515-4732-96DE-7505641BC9CF}">
  <sheetPr>
    <pageSetUpPr fitToPage="1"/>
  </sheetPr>
  <dimension ref="A1:J57"/>
  <sheetViews>
    <sheetView zoomScale="80" zoomScaleNormal="80" workbookViewId="0">
      <selection activeCell="C38" sqref="C38"/>
    </sheetView>
  </sheetViews>
  <sheetFormatPr defaultColWidth="9.1328125" defaultRowHeight="12.75" x14ac:dyDescent="0.35"/>
  <cols>
    <col min="1" max="1" width="3.86328125" style="1" customWidth="1"/>
    <col min="2" max="2" width="5.73046875" style="1" customWidth="1"/>
    <col min="3" max="3" width="56.59765625" style="1" customWidth="1"/>
    <col min="4" max="4" width="8.1328125" style="1" customWidth="1"/>
    <col min="5" max="5" width="16.265625" style="1" customWidth="1"/>
    <col min="6" max="6" width="5" style="1" customWidth="1"/>
    <col min="7" max="7" width="6.3984375" style="1" customWidth="1"/>
    <col min="8" max="8" width="58.86328125" style="1" bestFit="1" customWidth="1"/>
    <col min="9" max="9" width="9.1328125" style="1"/>
    <col min="10" max="10" width="21.86328125" style="1" customWidth="1"/>
    <col min="11" max="16384" width="9.1328125" style="1"/>
  </cols>
  <sheetData>
    <row r="1" spans="1:10" ht="17.649999999999999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7.649999999999999" x14ac:dyDescent="0.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7.649999999999999" x14ac:dyDescent="0.5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5" x14ac:dyDescent="0.4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4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" x14ac:dyDescent="0.4">
      <c r="B6" s="2"/>
      <c r="C6" s="2"/>
      <c r="D6" s="2"/>
      <c r="E6" s="2"/>
    </row>
    <row r="7" spans="1:10" ht="15" x14ac:dyDescent="0.4">
      <c r="C7" s="3" t="str">
        <f>+[2]FAC!C7</f>
        <v>Disposition of Energy (kWh) - Month of December 2019</v>
      </c>
      <c r="D7" s="4"/>
      <c r="E7" s="5"/>
      <c r="H7" s="3" t="str">
        <f>+[2]FAC!H7</f>
        <v>Purchased Power - Month of: December 2019</v>
      </c>
    </row>
    <row r="8" spans="1:10" ht="15" x14ac:dyDescent="0.4">
      <c r="B8" s="5"/>
      <c r="C8" s="5"/>
      <c r="D8" s="4"/>
      <c r="E8" s="5"/>
    </row>
    <row r="9" spans="1:10" ht="15.4" thickBot="1" x14ac:dyDescent="0.45">
      <c r="B9" s="9" t="s">
        <v>3</v>
      </c>
      <c r="C9" s="5" t="s">
        <v>4</v>
      </c>
      <c r="D9" s="4"/>
      <c r="E9" s="10">
        <f>+[2]FAC!E9</f>
        <v>54734906</v>
      </c>
      <c r="G9" s="9" t="s">
        <v>5</v>
      </c>
      <c r="H9" s="8" t="s">
        <v>6</v>
      </c>
      <c r="I9" s="7"/>
      <c r="J9" s="8"/>
    </row>
    <row r="10" spans="1:10" ht="15.4" thickTop="1" x14ac:dyDescent="0.4">
      <c r="B10" s="8"/>
      <c r="C10" s="8"/>
      <c r="D10" s="7"/>
      <c r="E10" s="8"/>
      <c r="G10" s="8"/>
      <c r="H10" s="8" t="s">
        <v>7</v>
      </c>
      <c r="I10" s="7" t="s">
        <v>8</v>
      </c>
      <c r="J10" s="13">
        <v>296790.09000000003</v>
      </c>
    </row>
    <row r="11" spans="1:10" ht="15" x14ac:dyDescent="0.4">
      <c r="B11" s="9" t="s">
        <v>9</v>
      </c>
      <c r="C11" s="8" t="s">
        <v>10</v>
      </c>
      <c r="D11" s="7"/>
      <c r="E11" s="14">
        <f>+[2]FAC!E11</f>
        <v>51492339</v>
      </c>
      <c r="G11" s="8"/>
      <c r="H11" s="8" t="s">
        <v>11</v>
      </c>
      <c r="I11" s="7" t="s">
        <v>8</v>
      </c>
      <c r="J11" s="15">
        <f>E29</f>
        <v>52353.03</v>
      </c>
    </row>
    <row r="12" spans="1:10" ht="15" x14ac:dyDescent="0.4">
      <c r="B12" s="9" t="s">
        <v>12</v>
      </c>
      <c r="C12" s="8" t="s">
        <v>13</v>
      </c>
      <c r="D12" s="7"/>
      <c r="E12" s="16">
        <f>+[2]FAC!E12</f>
        <v>7472</v>
      </c>
      <c r="G12" s="8"/>
      <c r="H12" s="8" t="s">
        <v>14</v>
      </c>
      <c r="I12" s="7" t="s">
        <v>8</v>
      </c>
      <c r="J12" s="17"/>
    </row>
    <row r="13" spans="1:10" ht="15.4" thickBot="1" x14ac:dyDescent="0.45">
      <c r="B13" s="9" t="s">
        <v>15</v>
      </c>
      <c r="C13" s="8" t="s">
        <v>16</v>
      </c>
      <c r="D13" s="7"/>
      <c r="E13" s="18">
        <f>E11+E12</f>
        <v>51499811</v>
      </c>
      <c r="G13" s="8"/>
      <c r="H13" s="8" t="s">
        <v>17</v>
      </c>
      <c r="I13" s="7" t="s">
        <v>8</v>
      </c>
      <c r="J13" s="19">
        <f>J10+J11+J12</f>
        <v>349143.12</v>
      </c>
    </row>
    <row r="14" spans="1:10" ht="15.4" thickTop="1" x14ac:dyDescent="0.4">
      <c r="B14" s="8"/>
      <c r="C14" s="8"/>
      <c r="D14" s="7"/>
      <c r="E14" s="8"/>
      <c r="G14" s="9" t="s">
        <v>18</v>
      </c>
      <c r="H14" s="8" t="s">
        <v>19</v>
      </c>
      <c r="I14" s="7"/>
      <c r="J14" s="20">
        <f>+[2]FAC!J14</f>
        <v>54734906</v>
      </c>
    </row>
    <row r="15" spans="1:10" ht="15.4" thickBot="1" x14ac:dyDescent="0.45">
      <c r="B15" s="9" t="s">
        <v>20</v>
      </c>
      <c r="C15" s="8" t="s">
        <v>21</v>
      </c>
      <c r="D15" s="7"/>
      <c r="E15" s="10">
        <f>E9-E13</f>
        <v>3235095</v>
      </c>
      <c r="G15" s="9" t="s">
        <v>22</v>
      </c>
      <c r="H15" s="8" t="s">
        <v>23</v>
      </c>
      <c r="I15" s="7" t="s">
        <v>24</v>
      </c>
      <c r="J15" s="46">
        <f>J10/J14</f>
        <v>5.4223184378904389E-3</v>
      </c>
    </row>
    <row r="16" spans="1:10" ht="15.4" thickTop="1" x14ac:dyDescent="0.4">
      <c r="B16" s="8"/>
      <c r="C16" s="8"/>
      <c r="D16" s="7"/>
      <c r="E16" s="8"/>
      <c r="G16" s="8"/>
      <c r="H16" s="8"/>
      <c r="I16" s="7"/>
      <c r="J16" s="8"/>
    </row>
    <row r="17" spans="1:10" ht="15" x14ac:dyDescent="0.4">
      <c r="B17" s="8"/>
      <c r="C17" s="8"/>
      <c r="D17" s="7"/>
      <c r="E17" s="8"/>
      <c r="G17" s="8"/>
      <c r="H17" s="8"/>
      <c r="I17" s="7"/>
      <c r="J17" s="8"/>
    </row>
    <row r="18" spans="1:10" ht="15" x14ac:dyDescent="0.4">
      <c r="B18" s="3" t="str">
        <f>+[2]FAC!B18</f>
        <v>(Over) or Under Recovery - Month of: November 2019</v>
      </c>
      <c r="C18" s="16"/>
      <c r="D18" s="7"/>
      <c r="E18" s="8"/>
      <c r="G18" s="27" t="s">
        <v>25</v>
      </c>
      <c r="H18" s="8"/>
      <c r="I18" s="7"/>
      <c r="J18" s="8"/>
    </row>
    <row r="19" spans="1:10" ht="15" x14ac:dyDescent="0.4">
      <c r="B19" s="8"/>
      <c r="C19" s="8"/>
      <c r="D19" s="7"/>
      <c r="E19" s="8"/>
      <c r="G19" s="8"/>
      <c r="H19" s="8"/>
      <c r="I19" s="7"/>
      <c r="J19" s="8"/>
    </row>
    <row r="20" spans="1:10" ht="15" x14ac:dyDescent="0.4">
      <c r="B20" s="9" t="s">
        <v>64</v>
      </c>
      <c r="C20" s="8" t="s">
        <v>27</v>
      </c>
      <c r="D20" s="7" t="s">
        <v>24</v>
      </c>
      <c r="E20" s="47">
        <v>3.9050000000000001E-3</v>
      </c>
      <c r="G20" s="9" t="s">
        <v>28</v>
      </c>
      <c r="H20" s="8" t="s">
        <v>29</v>
      </c>
      <c r="I20" s="7" t="s">
        <v>30</v>
      </c>
      <c r="J20" s="48">
        <f>+[2]FAC!J20</f>
        <v>4.4325999999999999</v>
      </c>
    </row>
    <row r="21" spans="1:10" ht="15" x14ac:dyDescent="0.4">
      <c r="B21" s="8"/>
      <c r="C21" s="8"/>
      <c r="D21" s="7"/>
      <c r="E21" s="8"/>
      <c r="G21" s="9" t="s">
        <v>31</v>
      </c>
      <c r="H21" s="8" t="s">
        <v>32</v>
      </c>
      <c r="I21" s="7"/>
      <c r="J21" s="49" t="str">
        <f>+[2]FAC!J21</f>
        <v>Nov, 2019</v>
      </c>
    </row>
    <row r="22" spans="1:10" ht="15" x14ac:dyDescent="0.4">
      <c r="B22" s="9" t="s">
        <v>33</v>
      </c>
      <c r="C22" s="8" t="s">
        <v>34</v>
      </c>
      <c r="D22" s="7"/>
      <c r="E22" s="16">
        <f>+[2]FAC!E22</f>
        <v>42021504</v>
      </c>
      <c r="G22" s="9" t="s">
        <v>35</v>
      </c>
      <c r="H22" s="8" t="s">
        <v>36</v>
      </c>
      <c r="I22" s="7" t="s">
        <v>30</v>
      </c>
      <c r="J22" s="24">
        <f>E15/E9*100</f>
        <v>5.9104787719924099</v>
      </c>
    </row>
    <row r="23" spans="1:10" ht="15" x14ac:dyDescent="0.4">
      <c r="B23" s="9" t="s">
        <v>37</v>
      </c>
      <c r="C23" s="8" t="s">
        <v>38</v>
      </c>
      <c r="D23" s="7"/>
      <c r="E23" s="16">
        <f>+[2]FAC!E23</f>
        <v>-142932</v>
      </c>
      <c r="G23" s="5"/>
      <c r="H23" s="5"/>
      <c r="I23" s="4"/>
      <c r="J23" s="5"/>
    </row>
    <row r="24" spans="1:10" ht="15.4" thickBot="1" x14ac:dyDescent="0.45">
      <c r="B24" s="9" t="s">
        <v>39</v>
      </c>
      <c r="C24" s="8" t="s">
        <v>40</v>
      </c>
      <c r="D24" s="7"/>
      <c r="E24" s="10">
        <f>E22+E23</f>
        <v>41878572</v>
      </c>
      <c r="G24" s="5"/>
      <c r="H24" s="5"/>
      <c r="I24" s="4"/>
      <c r="J24" s="5"/>
    </row>
    <row r="25" spans="1:10" ht="15.4" thickTop="1" x14ac:dyDescent="0.4">
      <c r="B25" s="9" t="s">
        <v>41</v>
      </c>
      <c r="C25" s="8" t="s">
        <v>42</v>
      </c>
      <c r="D25" s="5"/>
      <c r="E25" s="26"/>
      <c r="G25" s="27" t="s">
        <v>43</v>
      </c>
      <c r="H25" s="5"/>
      <c r="I25" s="4"/>
      <c r="J25" s="5"/>
    </row>
    <row r="26" spans="1:10" ht="15" x14ac:dyDescent="0.4">
      <c r="B26" s="8"/>
      <c r="C26" s="8" t="s">
        <v>65</v>
      </c>
      <c r="D26" s="7" t="s">
        <v>8</v>
      </c>
      <c r="E26" s="13">
        <v>216092.84</v>
      </c>
      <c r="G26" s="5"/>
      <c r="H26" s="5"/>
      <c r="I26" s="4"/>
      <c r="J26" s="5"/>
    </row>
    <row r="27" spans="1:10" ht="15" x14ac:dyDescent="0.4">
      <c r="B27" s="9" t="s">
        <v>45</v>
      </c>
      <c r="C27" s="8" t="s">
        <v>46</v>
      </c>
      <c r="D27" s="4"/>
      <c r="E27" s="50"/>
      <c r="G27" s="9" t="s">
        <v>47</v>
      </c>
      <c r="H27" s="5" t="s">
        <v>48</v>
      </c>
      <c r="I27" s="4" t="s">
        <v>30</v>
      </c>
      <c r="J27" s="51">
        <f>100-J20</f>
        <v>95.567400000000006</v>
      </c>
    </row>
    <row r="28" spans="1:10" ht="15" x14ac:dyDescent="0.4">
      <c r="B28" s="8"/>
      <c r="C28" s="8" t="s">
        <v>49</v>
      </c>
      <c r="D28" s="7" t="s">
        <v>8</v>
      </c>
      <c r="E28" s="52">
        <v>163739.81</v>
      </c>
      <c r="G28" s="9" t="s">
        <v>50</v>
      </c>
      <c r="H28" s="5" t="s">
        <v>51</v>
      </c>
      <c r="I28" s="4" t="s">
        <v>24</v>
      </c>
      <c r="J28" s="53">
        <f>J13/J14</f>
        <v>6.3788018563510455E-3</v>
      </c>
    </row>
    <row r="29" spans="1:10" ht="15.4" thickBot="1" x14ac:dyDescent="0.45">
      <c r="B29" s="9" t="s">
        <v>52</v>
      </c>
      <c r="C29" s="8" t="s">
        <v>53</v>
      </c>
      <c r="D29" s="7" t="s">
        <v>8</v>
      </c>
      <c r="E29" s="30">
        <f>E26-E28</f>
        <v>52353.03</v>
      </c>
      <c r="G29" s="9" t="s">
        <v>54</v>
      </c>
      <c r="H29" s="5" t="s">
        <v>55</v>
      </c>
      <c r="I29" s="2"/>
      <c r="J29" s="2"/>
    </row>
    <row r="30" spans="1:10" ht="15.4" thickTop="1" x14ac:dyDescent="0.4">
      <c r="B30" s="8"/>
      <c r="C30" s="8"/>
      <c r="D30" s="7"/>
      <c r="E30" s="8"/>
      <c r="G30" s="38"/>
      <c r="H30" s="5" t="str">
        <f>+[2]FAC!H30</f>
        <v>February, 2020</v>
      </c>
      <c r="I30" s="4" t="s">
        <v>24</v>
      </c>
      <c r="J30" s="54">
        <f>J28/J27*100</f>
        <v>6.6746629670275072E-3</v>
      </c>
    </row>
    <row r="31" spans="1:10" ht="15" x14ac:dyDescent="0.4">
      <c r="B31" s="8"/>
      <c r="C31" s="55"/>
      <c r="D31" s="7"/>
      <c r="E31" s="8"/>
      <c r="G31" s="38"/>
      <c r="H31" s="5"/>
      <c r="I31" s="4"/>
      <c r="J31" s="39"/>
    </row>
    <row r="32" spans="1:10" ht="31.5" customHeight="1" x14ac:dyDescent="0.4">
      <c r="A32" s="2"/>
      <c r="B32" s="2"/>
      <c r="C32" s="59" t="s">
        <v>66</v>
      </c>
      <c r="D32" s="59"/>
      <c r="E32" s="56">
        <f>+J30*100</f>
        <v>0.66746629670275071</v>
      </c>
      <c r="F32" s="5" t="str">
        <f>+[2]FAC!F32</f>
        <v>cents per KWH to be applied to bills rendered on and after February 9, 2020</v>
      </c>
      <c r="G32" s="57"/>
      <c r="H32" s="5"/>
      <c r="I32" s="4"/>
      <c r="J32" s="39"/>
    </row>
    <row r="33" spans="1:10" ht="15" x14ac:dyDescent="0.4">
      <c r="A33" s="2"/>
      <c r="B33" s="14"/>
      <c r="C33" s="14"/>
      <c r="D33" s="40"/>
      <c r="E33" s="14"/>
      <c r="F33" s="2"/>
      <c r="G33" s="2"/>
      <c r="H33" s="2"/>
      <c r="I33" s="2"/>
      <c r="J33" s="2"/>
    </row>
    <row r="34" spans="1:10" ht="15" x14ac:dyDescent="0.4">
      <c r="A34" s="5"/>
      <c r="B34" s="5"/>
      <c r="C34" s="5" t="str">
        <f>+[2]FAC!C34</f>
        <v>Issued on:       Jan 31, 2020</v>
      </c>
      <c r="D34" s="5"/>
      <c r="E34" s="5"/>
      <c r="F34" s="5"/>
      <c r="G34" s="5"/>
      <c r="H34" s="5"/>
      <c r="I34" s="5"/>
      <c r="J34" s="5"/>
    </row>
    <row r="35" spans="1:10" ht="15" x14ac:dyDescent="0.4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x14ac:dyDescent="0.4">
      <c r="A36" s="5"/>
      <c r="B36" s="5"/>
      <c r="C36" s="5" t="str">
        <f>[2]FAC!C36</f>
        <v>Issued by:      Jeff Williams</v>
      </c>
      <c r="D36" s="5"/>
      <c r="E36" s="5"/>
      <c r="F36" s="5"/>
      <c r="G36" s="5"/>
      <c r="H36" s="5" t="str">
        <f>[2]FAC!H36</f>
        <v>Title:              VP of Finance &amp; Accounting</v>
      </c>
      <c r="I36" s="5"/>
      <c r="J36" s="5"/>
    </row>
    <row r="37" spans="1:10" ht="15" x14ac:dyDescent="0.4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x14ac:dyDescent="0.4">
      <c r="A38" s="5"/>
      <c r="B38" s="5"/>
      <c r="C38" s="5" t="s">
        <v>61</v>
      </c>
      <c r="D38" s="5"/>
      <c r="E38" s="5"/>
      <c r="F38" s="5"/>
      <c r="G38" s="5"/>
      <c r="H38" s="5" t="str">
        <f>[2]FAC!H38</f>
        <v>Telephone:     270.442.7321</v>
      </c>
      <c r="I38" s="5"/>
      <c r="J38" s="5"/>
    </row>
    <row r="39" spans="1:10" ht="15" x14ac:dyDescent="0.4">
      <c r="A39" s="5"/>
      <c r="B39" s="5"/>
      <c r="C39" s="5" t="s">
        <v>62</v>
      </c>
      <c r="D39" s="5"/>
      <c r="E39" s="5"/>
      <c r="F39" s="5"/>
      <c r="G39" s="5"/>
      <c r="H39" s="5"/>
      <c r="I39" s="5"/>
      <c r="J39" s="5"/>
    </row>
    <row r="40" spans="1:10" ht="15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x14ac:dyDescent="0.4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4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4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</row>
    <row r="52" spans="1:10" x14ac:dyDescent="0.35">
      <c r="B52" s="58"/>
    </row>
    <row r="53" spans="1:10" x14ac:dyDescent="0.35">
      <c r="B53" s="58"/>
    </row>
    <row r="54" spans="1:10" x14ac:dyDescent="0.35">
      <c r="B54" s="58"/>
    </row>
    <row r="55" spans="1:10" x14ac:dyDescent="0.35">
      <c r="B55" s="58"/>
    </row>
    <row r="56" spans="1:10" x14ac:dyDescent="0.35">
      <c r="B56" s="58"/>
    </row>
    <row r="57" spans="1:10" x14ac:dyDescent="0.35">
      <c r="B57" s="58"/>
    </row>
  </sheetData>
  <sheetProtection sheet="1" objects="1" scenarios="1"/>
  <mergeCells count="4">
    <mergeCell ref="A1:J1"/>
    <mergeCell ref="A2:J2"/>
    <mergeCell ref="A3:J3"/>
    <mergeCell ref="C32:D32"/>
  </mergeCells>
  <printOptions horizontalCentered="1"/>
  <pageMargins left="0.34" right="0.4" top="0.78" bottom="0.5" header="0.3" footer="0.3"/>
  <pageSetup scale="6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A1E9-7C1B-4813-83E3-91A899A0D790}">
  <sheetPr>
    <pageSetUpPr fitToPage="1"/>
  </sheetPr>
  <dimension ref="A1:J59"/>
  <sheetViews>
    <sheetView zoomScale="90" zoomScaleNormal="90" workbookViewId="0">
      <selection activeCell="E28" sqref="E28"/>
    </sheetView>
  </sheetViews>
  <sheetFormatPr defaultRowHeight="14.25" x14ac:dyDescent="0.45"/>
  <cols>
    <col min="1" max="1" width="3.59765625" customWidth="1"/>
    <col min="2" max="2" width="4.73046875" customWidth="1"/>
    <col min="3" max="3" width="56.59765625" customWidth="1"/>
    <col min="4" max="4" width="8.1328125" customWidth="1"/>
    <col min="5" max="5" width="18.73046875" customWidth="1"/>
    <col min="6" max="6" width="5.265625" customWidth="1"/>
    <col min="7" max="7" width="58.86328125" bestFit="1" customWidth="1"/>
    <col min="9" max="9" width="20.1328125" customWidth="1"/>
    <col min="10" max="10" width="0.1328125" hidden="1" customWidth="1"/>
  </cols>
  <sheetData>
    <row r="1" spans="1:9" ht="17.649999999999999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7.649999999999999" x14ac:dyDescent="0.5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17.649999999999999" x14ac:dyDescent="0.5">
      <c r="A3" s="60" t="s">
        <v>2</v>
      </c>
      <c r="B3" s="60"/>
      <c r="C3" s="60"/>
      <c r="D3" s="60"/>
      <c r="E3" s="60"/>
      <c r="F3" s="60"/>
      <c r="G3" s="60"/>
      <c r="H3" s="60"/>
      <c r="I3" s="60"/>
    </row>
    <row r="4" spans="1:9" ht="15.4" x14ac:dyDescent="0.45">
      <c r="A4" s="1"/>
      <c r="B4" s="2"/>
      <c r="C4" s="2"/>
      <c r="D4" s="2"/>
      <c r="E4" s="2"/>
    </row>
    <row r="5" spans="1:9" ht="15.4" x14ac:dyDescent="0.45">
      <c r="A5" s="1"/>
      <c r="B5" s="2"/>
      <c r="C5" s="2"/>
      <c r="D5" s="2"/>
      <c r="E5" s="2"/>
    </row>
    <row r="6" spans="1:9" ht="15.4" x14ac:dyDescent="0.45">
      <c r="A6" s="1"/>
      <c r="B6" s="2"/>
      <c r="C6" s="2"/>
      <c r="D6" s="2"/>
      <c r="E6" s="2"/>
    </row>
    <row r="7" spans="1:9" ht="18.399999999999999" x14ac:dyDescent="0.85">
      <c r="A7" s="1"/>
      <c r="C7" s="3" t="str">
        <f>+[3]FAC!C7</f>
        <v>Disposition of Energy (kWh) - Month of: September 2021</v>
      </c>
      <c r="D7" s="4"/>
      <c r="E7" s="5"/>
      <c r="G7" s="6" t="str">
        <f>+[3]FAC!H7</f>
        <v>Purchased Power - Month of: September 2021</v>
      </c>
      <c r="H7" s="7"/>
      <c r="I7" s="8"/>
    </row>
    <row r="8" spans="1:9" ht="15.4" x14ac:dyDescent="0.45">
      <c r="A8" s="1"/>
      <c r="B8" s="5"/>
      <c r="C8" s="5"/>
      <c r="D8" s="4"/>
      <c r="E8" s="5"/>
      <c r="G8" s="8"/>
      <c r="H8" s="7"/>
      <c r="I8" s="8"/>
    </row>
    <row r="9" spans="1:9" ht="15.75" thickBot="1" x14ac:dyDescent="0.5">
      <c r="A9" s="1"/>
      <c r="B9" s="9" t="s">
        <v>3</v>
      </c>
      <c r="C9" s="5" t="s">
        <v>4</v>
      </c>
      <c r="D9" s="4"/>
      <c r="E9" s="10">
        <f>+[3]FAC!E9</f>
        <v>7907</v>
      </c>
      <c r="F9" s="11" t="s">
        <v>5</v>
      </c>
      <c r="G9" s="8" t="s">
        <v>6</v>
      </c>
      <c r="H9" s="7"/>
      <c r="I9" s="8"/>
    </row>
    <row r="10" spans="1:9" ht="15.75" thickTop="1" x14ac:dyDescent="0.45">
      <c r="A10" s="1"/>
      <c r="B10" s="8"/>
      <c r="C10" s="8"/>
      <c r="D10" s="7"/>
      <c r="E10" s="8"/>
      <c r="F10" s="12"/>
      <c r="G10" s="8" t="s">
        <v>7</v>
      </c>
      <c r="H10" s="7" t="s">
        <v>8</v>
      </c>
      <c r="I10" s="13">
        <v>55.04</v>
      </c>
    </row>
    <row r="11" spans="1:9" ht="15.4" x14ac:dyDescent="0.45">
      <c r="A11" s="1"/>
      <c r="B11" s="9" t="s">
        <v>9</v>
      </c>
      <c r="C11" s="8" t="s">
        <v>10</v>
      </c>
      <c r="D11" s="7"/>
      <c r="E11" s="14">
        <f>+[3]FAC!E11</f>
        <v>7907</v>
      </c>
      <c r="F11" s="12"/>
      <c r="G11" s="8" t="s">
        <v>11</v>
      </c>
      <c r="H11" s="7" t="s">
        <v>8</v>
      </c>
      <c r="I11" s="15">
        <f>E29</f>
        <v>0</v>
      </c>
    </row>
    <row r="12" spans="1:9" ht="15.4" x14ac:dyDescent="0.45">
      <c r="A12" s="1"/>
      <c r="B12" s="9" t="s">
        <v>12</v>
      </c>
      <c r="C12" s="8" t="s">
        <v>13</v>
      </c>
      <c r="D12" s="7"/>
      <c r="E12" s="16">
        <f>+[3]FAC!E12</f>
        <v>0</v>
      </c>
      <c r="F12" s="12"/>
      <c r="G12" s="8" t="s">
        <v>14</v>
      </c>
      <c r="H12" s="7" t="s">
        <v>8</v>
      </c>
      <c r="I12" s="17"/>
    </row>
    <row r="13" spans="1:9" ht="15.75" thickBot="1" x14ac:dyDescent="0.5">
      <c r="A13" s="1"/>
      <c r="B13" s="9" t="s">
        <v>15</v>
      </c>
      <c r="C13" s="8" t="s">
        <v>16</v>
      </c>
      <c r="D13" s="7"/>
      <c r="E13" s="18">
        <f>E11+E12</f>
        <v>7907</v>
      </c>
      <c r="F13" s="12"/>
      <c r="G13" s="8" t="s">
        <v>17</v>
      </c>
      <c r="H13" s="7" t="s">
        <v>8</v>
      </c>
      <c r="I13" s="19">
        <f>I10+I11+I12</f>
        <v>55.04</v>
      </c>
    </row>
    <row r="14" spans="1:9" ht="15.75" thickTop="1" x14ac:dyDescent="0.45">
      <c r="A14" s="1"/>
      <c r="B14" s="8"/>
      <c r="C14" s="8"/>
      <c r="D14" s="7"/>
      <c r="E14" s="8"/>
      <c r="F14" s="11" t="s">
        <v>18</v>
      </c>
      <c r="G14" s="8" t="s">
        <v>19</v>
      </c>
      <c r="H14" s="7"/>
      <c r="I14" s="20">
        <f>+[3]FAC!J14</f>
        <v>7907</v>
      </c>
    </row>
    <row r="15" spans="1:9" ht="15.75" thickBot="1" x14ac:dyDescent="0.5">
      <c r="A15" s="1"/>
      <c r="B15" s="9" t="s">
        <v>20</v>
      </c>
      <c r="C15" s="8" t="s">
        <v>21</v>
      </c>
      <c r="D15" s="7"/>
      <c r="E15" s="10">
        <f>E9-E13</f>
        <v>0</v>
      </c>
      <c r="F15" s="11" t="s">
        <v>22</v>
      </c>
      <c r="G15" s="8" t="s">
        <v>23</v>
      </c>
      <c r="H15" s="7" t="s">
        <v>24</v>
      </c>
      <c r="I15" s="21">
        <f>I10/I14</f>
        <v>6.9609207031744022E-3</v>
      </c>
    </row>
    <row r="16" spans="1:9" ht="15.75" thickTop="1" x14ac:dyDescent="0.45">
      <c r="A16" s="1"/>
      <c r="B16" s="8"/>
      <c r="C16" s="8"/>
      <c r="D16" s="7"/>
      <c r="E16" s="8"/>
      <c r="F16" s="12"/>
      <c r="G16" s="8"/>
      <c r="H16" s="7"/>
      <c r="I16" s="8"/>
    </row>
    <row r="17" spans="1:10" ht="15.4" x14ac:dyDescent="0.45">
      <c r="A17" s="1"/>
      <c r="B17" s="8"/>
      <c r="C17" s="8"/>
      <c r="D17" s="7"/>
      <c r="E17" s="8"/>
      <c r="F17" s="12"/>
      <c r="G17" s="8"/>
      <c r="H17" s="7"/>
      <c r="I17" s="8"/>
    </row>
    <row r="18" spans="1:10" ht="15.4" x14ac:dyDescent="0.45">
      <c r="A18" s="1"/>
      <c r="B18" s="3" t="str">
        <f>+[3]FAC!B18</f>
        <v>(Over) or Under Recovery - Month of: August 2021</v>
      </c>
      <c r="C18" s="16"/>
      <c r="D18" s="7"/>
      <c r="E18" s="8"/>
      <c r="F18" s="12"/>
      <c r="G18" s="22" t="s">
        <v>25</v>
      </c>
      <c r="H18" s="7"/>
      <c r="I18" s="8"/>
    </row>
    <row r="19" spans="1:10" ht="15.4" x14ac:dyDescent="0.45">
      <c r="A19" s="1"/>
      <c r="B19" s="8"/>
      <c r="C19" s="8"/>
      <c r="D19" s="7"/>
      <c r="E19" s="8"/>
      <c r="F19" s="12"/>
      <c r="G19" s="8"/>
      <c r="H19" s="7"/>
      <c r="I19" s="8"/>
    </row>
    <row r="20" spans="1:10" ht="15.4" x14ac:dyDescent="0.45">
      <c r="A20" s="1"/>
      <c r="B20" s="9" t="s">
        <v>26</v>
      </c>
      <c r="C20" s="8" t="s">
        <v>27</v>
      </c>
      <c r="D20" s="7" t="s">
        <v>24</v>
      </c>
      <c r="E20" s="23">
        <v>7.0559999999999998E-3</v>
      </c>
      <c r="F20" s="11" t="s">
        <v>28</v>
      </c>
      <c r="G20" s="8" t="s">
        <v>29</v>
      </c>
      <c r="H20" s="7" t="s">
        <v>30</v>
      </c>
      <c r="I20" s="24">
        <f>+[3]FAC!J20</f>
        <v>0</v>
      </c>
    </row>
    <row r="21" spans="1:10" ht="15.4" x14ac:dyDescent="0.45">
      <c r="A21" s="1"/>
      <c r="B21" s="8"/>
      <c r="C21" s="8"/>
      <c r="D21" s="7"/>
      <c r="E21" s="8"/>
      <c r="F21" s="11" t="s">
        <v>31</v>
      </c>
      <c r="G21" s="8" t="s">
        <v>32</v>
      </c>
      <c r="H21" s="7"/>
      <c r="I21" s="25" t="str">
        <f>+[3]FAC!J21</f>
        <v>September 2021</v>
      </c>
    </row>
    <row r="22" spans="1:10" ht="15.4" x14ac:dyDescent="0.45">
      <c r="A22" s="1"/>
      <c r="B22" s="9" t="s">
        <v>33</v>
      </c>
      <c r="C22" s="8" t="s">
        <v>34</v>
      </c>
      <c r="D22" s="7"/>
      <c r="E22" s="16">
        <f>+[3]FAC!E22</f>
        <v>9031</v>
      </c>
      <c r="F22" s="11" t="s">
        <v>35</v>
      </c>
      <c r="G22" s="8" t="s">
        <v>36</v>
      </c>
      <c r="H22" s="7" t="s">
        <v>30</v>
      </c>
      <c r="I22" s="24">
        <f>E15/E9</f>
        <v>0</v>
      </c>
    </row>
    <row r="23" spans="1:10" ht="15.4" x14ac:dyDescent="0.45">
      <c r="A23" s="1"/>
      <c r="B23" s="9" t="s">
        <v>37</v>
      </c>
      <c r="C23" s="8" t="s">
        <v>38</v>
      </c>
      <c r="D23" s="7"/>
      <c r="E23" s="16">
        <f>+[3]FAC!E23</f>
        <v>0</v>
      </c>
      <c r="F23" s="12"/>
      <c r="G23" s="5"/>
      <c r="H23" s="4"/>
      <c r="I23" s="5"/>
    </row>
    <row r="24" spans="1:10" ht="15.75" thickBot="1" x14ac:dyDescent="0.5">
      <c r="A24" s="1"/>
      <c r="B24" s="9" t="s">
        <v>39</v>
      </c>
      <c r="C24" s="8" t="s">
        <v>40</v>
      </c>
      <c r="D24" s="7"/>
      <c r="E24" s="10">
        <f>E22+E23</f>
        <v>9031</v>
      </c>
      <c r="F24" s="12"/>
      <c r="G24" s="5"/>
      <c r="H24" s="4"/>
      <c r="I24" s="5"/>
    </row>
    <row r="25" spans="1:10" ht="15.75" thickTop="1" x14ac:dyDescent="0.45">
      <c r="A25" s="1"/>
      <c r="B25" s="9" t="s">
        <v>41</v>
      </c>
      <c r="C25" s="8" t="s">
        <v>42</v>
      </c>
      <c r="D25" s="5"/>
      <c r="E25" s="26"/>
      <c r="F25" s="12"/>
      <c r="G25" s="27" t="s">
        <v>43</v>
      </c>
      <c r="H25" s="4"/>
      <c r="I25" s="5"/>
    </row>
    <row r="26" spans="1:10" ht="15.4" x14ac:dyDescent="0.45">
      <c r="A26" s="1"/>
      <c r="B26" s="8"/>
      <c r="C26" s="8" t="s">
        <v>44</v>
      </c>
      <c r="D26" s="7" t="s">
        <v>8</v>
      </c>
      <c r="E26" s="13">
        <v>63.72</v>
      </c>
      <c r="F26" s="12"/>
      <c r="G26" s="5"/>
      <c r="H26" s="4"/>
      <c r="I26" s="5"/>
    </row>
    <row r="27" spans="1:10" ht="15.4" x14ac:dyDescent="0.45">
      <c r="A27" s="1"/>
      <c r="B27" s="9" t="s">
        <v>45</v>
      </c>
      <c r="C27" s="8" t="s">
        <v>46</v>
      </c>
      <c r="D27" s="4"/>
      <c r="E27" s="14"/>
      <c r="F27" s="11" t="s">
        <v>47</v>
      </c>
      <c r="G27" s="5" t="s">
        <v>48</v>
      </c>
      <c r="H27" s="4" t="s">
        <v>30</v>
      </c>
      <c r="I27" s="28">
        <f>100-I20</f>
        <v>100</v>
      </c>
    </row>
    <row r="28" spans="1:10" ht="15.4" x14ac:dyDescent="0.45">
      <c r="A28" s="1"/>
      <c r="B28" s="8"/>
      <c r="C28" s="8" t="s">
        <v>49</v>
      </c>
      <c r="D28" s="7" t="s">
        <v>8</v>
      </c>
      <c r="E28" s="13">
        <v>63.72</v>
      </c>
      <c r="F28" s="11" t="s">
        <v>50</v>
      </c>
      <c r="G28" s="5" t="s">
        <v>51</v>
      </c>
      <c r="H28" s="4" t="s">
        <v>24</v>
      </c>
      <c r="I28" s="29">
        <f>I13/I14</f>
        <v>6.9609207031744022E-3</v>
      </c>
    </row>
    <row r="29" spans="1:10" ht="15.75" thickBot="1" x14ac:dyDescent="0.5">
      <c r="A29" s="1"/>
      <c r="B29" s="9" t="s">
        <v>52</v>
      </c>
      <c r="C29" s="8" t="s">
        <v>53</v>
      </c>
      <c r="D29" s="7" t="s">
        <v>8</v>
      </c>
      <c r="E29" s="30">
        <f>E26-E28</f>
        <v>0</v>
      </c>
      <c r="F29" s="11" t="s">
        <v>54</v>
      </c>
      <c r="G29" s="5" t="s">
        <v>55</v>
      </c>
      <c r="H29" s="2"/>
      <c r="I29" s="31"/>
    </row>
    <row r="30" spans="1:10" ht="16.149999999999999" thickTop="1" thickBot="1" x14ac:dyDescent="0.5">
      <c r="A30" s="1"/>
      <c r="B30" s="8"/>
      <c r="C30" s="8"/>
      <c r="D30" s="7"/>
      <c r="E30" s="8"/>
      <c r="G30" s="5" t="str">
        <f>+[3]FAC!H30</f>
        <v>to Billing Month: September, 2021</v>
      </c>
      <c r="H30" s="4" t="s">
        <v>24</v>
      </c>
      <c r="I30" s="32">
        <f>I28/I27*100</f>
        <v>6.9609207031744022E-3</v>
      </c>
    </row>
    <row r="31" spans="1:10" ht="15.75" thickTop="1" x14ac:dyDescent="0.45">
      <c r="A31" s="1"/>
      <c r="B31" s="8"/>
      <c r="C31" s="8"/>
      <c r="D31" s="7"/>
      <c r="E31" s="8"/>
    </row>
    <row r="32" spans="1:10" ht="15.4" x14ac:dyDescent="0.45">
      <c r="A32" s="1"/>
      <c r="B32" s="8"/>
      <c r="C32" s="8"/>
      <c r="D32" s="7"/>
      <c r="E32" s="8"/>
      <c r="F32" s="61" t="s">
        <v>56</v>
      </c>
      <c r="G32" s="63" t="s">
        <v>67</v>
      </c>
      <c r="H32" s="64"/>
      <c r="I32" s="33"/>
      <c r="J32">
        <v>1.1280000000000001E-3</v>
      </c>
    </row>
    <row r="33" spans="1:10" ht="31.5" customHeight="1" x14ac:dyDescent="0.45">
      <c r="A33" s="1"/>
      <c r="F33" s="62"/>
      <c r="G33" s="64"/>
      <c r="H33" s="64"/>
      <c r="I33" s="34">
        <v>5.8713899999999999E-2</v>
      </c>
    </row>
    <row r="34" spans="1:10" ht="15.75" customHeight="1" x14ac:dyDescent="0.45">
      <c r="A34" s="1"/>
      <c r="F34" s="35"/>
      <c r="G34" s="36"/>
    </row>
    <row r="35" spans="1:10" ht="33.75" customHeight="1" x14ac:dyDescent="0.45">
      <c r="A35" s="2"/>
      <c r="B35" s="2"/>
      <c r="C35" s="59" t="s">
        <v>58</v>
      </c>
      <c r="D35" s="59"/>
      <c r="E35" s="37">
        <f>+I33</f>
        <v>5.8713899999999999E-2</v>
      </c>
      <c r="F35" s="5" t="s">
        <v>59</v>
      </c>
      <c r="G35" s="38"/>
      <c r="H35" s="5"/>
      <c r="I35" s="4"/>
      <c r="J35" s="39"/>
    </row>
    <row r="36" spans="1:10" ht="15.4" x14ac:dyDescent="0.45">
      <c r="A36" s="2"/>
      <c r="B36" s="14"/>
      <c r="C36" s="14"/>
      <c r="D36" s="40"/>
      <c r="E36" s="14"/>
      <c r="F36" s="41" t="s">
        <v>68</v>
      </c>
      <c r="G36" s="42"/>
      <c r="H36" s="2"/>
      <c r="I36" s="2"/>
      <c r="J36" s="2"/>
    </row>
    <row r="37" spans="1:10" ht="15.4" x14ac:dyDescent="0.45">
      <c r="A37" s="5"/>
      <c r="B37" s="5"/>
      <c r="C37" s="5" t="str">
        <f>+[3]FAC!C37</f>
        <v>Issued on:      October 25, 2021</v>
      </c>
      <c r="D37" s="5"/>
      <c r="E37" s="5"/>
      <c r="F37" s="5"/>
      <c r="G37" s="5"/>
      <c r="H37" s="5"/>
      <c r="I37" s="5"/>
      <c r="J37" s="5"/>
    </row>
    <row r="38" spans="1:10" ht="15.4" x14ac:dyDescent="0.45">
      <c r="A38" s="5"/>
      <c r="B38" s="5"/>
      <c r="C38" s="5"/>
      <c r="D38" s="5"/>
      <c r="E38" s="5"/>
      <c r="F38" s="5" t="str">
        <f>[3]FAC!H39</f>
        <v>Title:              VP of Finance &amp; Accounting</v>
      </c>
      <c r="G38" s="5"/>
      <c r="H38" s="5"/>
      <c r="I38" s="5"/>
      <c r="J38" s="5"/>
    </row>
    <row r="39" spans="1:10" ht="15.4" x14ac:dyDescent="0.45">
      <c r="A39" s="5"/>
      <c r="B39" s="5"/>
      <c r="C39" s="5" t="str">
        <f>[3]FAC!C39</f>
        <v>Issued by:      Jeff Williams</v>
      </c>
      <c r="D39" s="5"/>
      <c r="E39" s="5"/>
      <c r="F39" s="5"/>
      <c r="G39" s="5"/>
      <c r="I39" s="5"/>
      <c r="J39" s="5"/>
    </row>
    <row r="40" spans="1:10" ht="15.4" x14ac:dyDescent="0.45">
      <c r="A40" s="5"/>
      <c r="B40" s="5"/>
      <c r="C40" s="5"/>
      <c r="D40" s="5"/>
      <c r="E40" s="5"/>
      <c r="F40" s="5" t="str">
        <f>[3]FAC!H41</f>
        <v>Telephone:     270.442.7321</v>
      </c>
      <c r="G40" s="5"/>
      <c r="I40" s="5"/>
      <c r="J40" s="5"/>
    </row>
    <row r="41" spans="1:10" ht="15.4" x14ac:dyDescent="0.45">
      <c r="A41" s="5"/>
      <c r="B41" s="5"/>
      <c r="C41" s="5" t="s">
        <v>61</v>
      </c>
      <c r="D41" s="5"/>
      <c r="E41" s="5"/>
      <c r="F41" s="5"/>
      <c r="G41" s="5"/>
      <c r="I41" s="5"/>
      <c r="J41" s="5"/>
    </row>
    <row r="42" spans="1:10" ht="16.5" x14ac:dyDescent="0.45">
      <c r="A42" s="1"/>
      <c r="B42" s="43"/>
      <c r="C42" s="5" t="s">
        <v>62</v>
      </c>
      <c r="D42" s="43"/>
      <c r="E42" s="43"/>
      <c r="F42" s="43"/>
      <c r="G42" s="43"/>
      <c r="H42" s="43"/>
      <c r="I42" s="43"/>
      <c r="J42" s="43"/>
    </row>
    <row r="43" spans="1:10" ht="16.899999999999999" x14ac:dyDescent="0.5">
      <c r="A43" s="1"/>
      <c r="B43" s="44"/>
      <c r="C43" s="43"/>
      <c r="D43" s="43"/>
      <c r="E43" s="43"/>
      <c r="F43" s="43"/>
      <c r="G43" s="45"/>
      <c r="I43" s="43"/>
      <c r="J43" s="43"/>
    </row>
    <row r="44" spans="1:10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45">
      <c r="A46" s="1"/>
    </row>
    <row r="47" spans="1:10" x14ac:dyDescent="0.45">
      <c r="A47" s="1"/>
    </row>
    <row r="48" spans="1:10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</sheetData>
  <sheetProtection sheet="1" objects="1" scenarios="1"/>
  <mergeCells count="6">
    <mergeCell ref="C35:D35"/>
    <mergeCell ref="A1:I1"/>
    <mergeCell ref="A2:I2"/>
    <mergeCell ref="A3:I3"/>
    <mergeCell ref="F32:F33"/>
    <mergeCell ref="G32:H33"/>
  </mergeCells>
  <printOptions horizontalCentered="1"/>
  <pageMargins left="0.2" right="0.21" top="0.8" bottom="0.81" header="0.3" footer="0.3"/>
  <pageSetup scale="69" orientation="landscape" horizontalDpi="300" verticalDpi="300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6B15-DF66-4042-9EB4-9BAABB99835E}">
  <sheetPr>
    <pageSetUpPr fitToPage="1"/>
  </sheetPr>
  <dimension ref="A1:J57"/>
  <sheetViews>
    <sheetView zoomScale="80" zoomScaleNormal="80" workbookViewId="0">
      <selection activeCell="E40" sqref="E40"/>
    </sheetView>
  </sheetViews>
  <sheetFormatPr defaultColWidth="9.1328125" defaultRowHeight="12.75" x14ac:dyDescent="0.35"/>
  <cols>
    <col min="1" max="1" width="3.86328125" style="1" customWidth="1"/>
    <col min="2" max="2" width="5.73046875" style="1" customWidth="1"/>
    <col min="3" max="3" width="56.59765625" style="1" customWidth="1"/>
    <col min="4" max="4" width="8.1328125" style="1" customWidth="1"/>
    <col min="5" max="5" width="16.265625" style="1" customWidth="1"/>
    <col min="6" max="6" width="5" style="1" customWidth="1"/>
    <col min="7" max="7" width="6.3984375" style="1" customWidth="1"/>
    <col min="8" max="8" width="58.86328125" style="1" bestFit="1" customWidth="1"/>
    <col min="9" max="9" width="9.1328125" style="1"/>
    <col min="10" max="10" width="21.86328125" style="1" customWidth="1"/>
    <col min="11" max="16384" width="9.1328125" style="1"/>
  </cols>
  <sheetData>
    <row r="1" spans="1:10" ht="17.649999999999999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7.649999999999999" x14ac:dyDescent="0.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7.649999999999999" x14ac:dyDescent="0.5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5" x14ac:dyDescent="0.4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4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" x14ac:dyDescent="0.4">
      <c r="B6" s="2"/>
      <c r="C6" s="2"/>
      <c r="D6" s="2"/>
      <c r="E6" s="2"/>
    </row>
    <row r="7" spans="1:10" ht="15" x14ac:dyDescent="0.4">
      <c r="C7" s="3" t="str">
        <f>+[4]FAC!C7</f>
        <v>Disposition of Energy (kWh) - Month of September 2021</v>
      </c>
      <c r="D7" s="4"/>
      <c r="E7" s="5"/>
      <c r="H7" s="3" t="str">
        <f>+[4]FAC!H7</f>
        <v>Purchased Power - Month of: September 2021</v>
      </c>
    </row>
    <row r="8" spans="1:10" ht="15" x14ac:dyDescent="0.4">
      <c r="B8" s="5"/>
      <c r="C8" s="5"/>
      <c r="D8" s="4"/>
      <c r="E8" s="5"/>
    </row>
    <row r="9" spans="1:10" ht="15.4" thickBot="1" x14ac:dyDescent="0.45">
      <c r="B9" s="9" t="s">
        <v>3</v>
      </c>
      <c r="C9" s="5" t="s">
        <v>4</v>
      </c>
      <c r="D9" s="4"/>
      <c r="E9" s="10">
        <f>+[4]FAC!E9</f>
        <v>49822431</v>
      </c>
      <c r="G9" s="9" t="s">
        <v>5</v>
      </c>
      <c r="H9" s="8" t="s">
        <v>6</v>
      </c>
      <c r="I9" s="7"/>
      <c r="J9" s="8"/>
    </row>
    <row r="10" spans="1:10" ht="15.4" thickTop="1" x14ac:dyDescent="0.4">
      <c r="B10" s="8"/>
      <c r="C10" s="8"/>
      <c r="D10" s="7"/>
      <c r="E10" s="8"/>
      <c r="G10" s="8"/>
      <c r="H10" s="8" t="s">
        <v>7</v>
      </c>
      <c r="I10" s="7" t="s">
        <v>8</v>
      </c>
      <c r="J10" s="13">
        <v>422854.7</v>
      </c>
    </row>
    <row r="11" spans="1:10" ht="15" x14ac:dyDescent="0.4">
      <c r="B11" s="9" t="s">
        <v>9</v>
      </c>
      <c r="C11" s="8" t="s">
        <v>10</v>
      </c>
      <c r="D11" s="7"/>
      <c r="E11" s="14">
        <f>+[4]FAC!E11</f>
        <v>58030950</v>
      </c>
      <c r="G11" s="8"/>
      <c r="H11" s="8" t="s">
        <v>11</v>
      </c>
      <c r="I11" s="7" t="s">
        <v>8</v>
      </c>
      <c r="J11" s="15">
        <f>E29</f>
        <v>-58390.979999999981</v>
      </c>
    </row>
    <row r="12" spans="1:10" ht="15" x14ac:dyDescent="0.4">
      <c r="B12" s="9" t="s">
        <v>12</v>
      </c>
      <c r="C12" s="8" t="s">
        <v>13</v>
      </c>
      <c r="D12" s="7"/>
      <c r="E12" s="16">
        <f>+[4]FAC!E12</f>
        <v>82265</v>
      </c>
      <c r="G12" s="8"/>
      <c r="H12" s="8" t="s">
        <v>14</v>
      </c>
      <c r="I12" s="7" t="s">
        <v>8</v>
      </c>
      <c r="J12" s="17"/>
    </row>
    <row r="13" spans="1:10" ht="15.4" thickBot="1" x14ac:dyDescent="0.45">
      <c r="B13" s="9" t="s">
        <v>15</v>
      </c>
      <c r="C13" s="8" t="s">
        <v>16</v>
      </c>
      <c r="D13" s="7"/>
      <c r="E13" s="18">
        <f>E11+E12</f>
        <v>58113215</v>
      </c>
      <c r="G13" s="8"/>
      <c r="H13" s="8" t="s">
        <v>17</v>
      </c>
      <c r="I13" s="7" t="s">
        <v>8</v>
      </c>
      <c r="J13" s="19">
        <f>J10+J11+J12</f>
        <v>364463.72000000003</v>
      </c>
    </row>
    <row r="14" spans="1:10" ht="15.4" thickTop="1" x14ac:dyDescent="0.4">
      <c r="B14" s="8"/>
      <c r="C14" s="8"/>
      <c r="D14" s="7"/>
      <c r="E14" s="8"/>
      <c r="G14" s="9" t="s">
        <v>18</v>
      </c>
      <c r="H14" s="8" t="s">
        <v>19</v>
      </c>
      <c r="I14" s="7"/>
      <c r="J14" s="20">
        <f>+[4]FAC!J14</f>
        <v>49822431</v>
      </c>
    </row>
    <row r="15" spans="1:10" ht="15.4" thickBot="1" x14ac:dyDescent="0.45">
      <c r="B15" s="9" t="s">
        <v>20</v>
      </c>
      <c r="C15" s="8" t="s">
        <v>21</v>
      </c>
      <c r="D15" s="7"/>
      <c r="E15" s="10">
        <f>E9-E13</f>
        <v>-8290784</v>
      </c>
      <c r="G15" s="9" t="s">
        <v>22</v>
      </c>
      <c r="H15" s="8" t="s">
        <v>23</v>
      </c>
      <c r="I15" s="7" t="s">
        <v>24</v>
      </c>
      <c r="J15" s="46">
        <f>J10/J14</f>
        <v>8.4872353980479202E-3</v>
      </c>
    </row>
    <row r="16" spans="1:10" ht="15.4" thickTop="1" x14ac:dyDescent="0.4">
      <c r="B16" s="8"/>
      <c r="C16" s="8"/>
      <c r="D16" s="7"/>
      <c r="E16" s="8"/>
      <c r="G16" s="8"/>
      <c r="H16" s="8"/>
      <c r="I16" s="7"/>
      <c r="J16" s="8"/>
    </row>
    <row r="17" spans="1:10" ht="15" x14ac:dyDescent="0.4">
      <c r="B17" s="8"/>
      <c r="C17" s="8"/>
      <c r="D17" s="7"/>
      <c r="E17" s="8"/>
      <c r="G17" s="8"/>
      <c r="H17" s="8"/>
      <c r="I17" s="7"/>
      <c r="J17" s="8"/>
    </row>
    <row r="18" spans="1:10" ht="15" x14ac:dyDescent="0.4">
      <c r="B18" s="3" t="str">
        <f>+[4]FAC!B18</f>
        <v>(Over) or Under Recovery - Month of: August 2021</v>
      </c>
      <c r="C18" s="16"/>
      <c r="D18" s="7"/>
      <c r="E18" s="8"/>
      <c r="G18" s="27" t="s">
        <v>25</v>
      </c>
      <c r="H18" s="8"/>
      <c r="I18" s="7"/>
      <c r="J18" s="8"/>
    </row>
    <row r="19" spans="1:10" ht="15" x14ac:dyDescent="0.4">
      <c r="B19" s="8"/>
      <c r="C19" s="8"/>
      <c r="D19" s="7"/>
      <c r="E19" s="8"/>
      <c r="G19" s="8"/>
      <c r="H19" s="8"/>
      <c r="I19" s="7"/>
      <c r="J19" s="8"/>
    </row>
    <row r="20" spans="1:10" ht="15" x14ac:dyDescent="0.4">
      <c r="B20" s="9" t="s">
        <v>64</v>
      </c>
      <c r="C20" s="8" t="s">
        <v>27</v>
      </c>
      <c r="D20" s="7" t="s">
        <v>24</v>
      </c>
      <c r="E20" s="47">
        <v>9.2659999999999999E-3</v>
      </c>
      <c r="G20" s="9" t="s">
        <v>28</v>
      </c>
      <c r="H20" s="8" t="s">
        <v>29</v>
      </c>
      <c r="I20" s="7" t="s">
        <v>30</v>
      </c>
      <c r="J20" s="48">
        <f>+[4]FAC!J20</f>
        <v>5.0898000000000003</v>
      </c>
    </row>
    <row r="21" spans="1:10" ht="15" x14ac:dyDescent="0.4">
      <c r="B21" s="8"/>
      <c r="C21" s="8"/>
      <c r="D21" s="7"/>
      <c r="E21" s="8"/>
      <c r="G21" s="9" t="s">
        <v>31</v>
      </c>
      <c r="H21" s="8" t="s">
        <v>32</v>
      </c>
      <c r="I21" s="7"/>
      <c r="J21" s="49" t="str">
        <f>+[4]FAC!J21</f>
        <v>September, 2021</v>
      </c>
    </row>
    <row r="22" spans="1:10" ht="15" x14ac:dyDescent="0.4">
      <c r="B22" s="9" t="s">
        <v>33</v>
      </c>
      <c r="C22" s="8" t="s">
        <v>34</v>
      </c>
      <c r="D22" s="7"/>
      <c r="E22" s="16">
        <f>+[4]FAC!E22</f>
        <v>60650988</v>
      </c>
      <c r="G22" s="9" t="s">
        <v>35</v>
      </c>
      <c r="H22" s="8" t="s">
        <v>36</v>
      </c>
      <c r="I22" s="7" t="s">
        <v>30</v>
      </c>
      <c r="J22" s="24">
        <f>E15/E9*100</f>
        <v>-16.640665326025541</v>
      </c>
    </row>
    <row r="23" spans="1:10" ht="15" x14ac:dyDescent="0.4">
      <c r="B23" s="9" t="s">
        <v>37</v>
      </c>
      <c r="C23" s="8" t="s">
        <v>38</v>
      </c>
      <c r="D23" s="7"/>
      <c r="E23" s="16">
        <f>+[4]FAC!E23</f>
        <v>-4412</v>
      </c>
      <c r="G23" s="5"/>
      <c r="H23" s="5"/>
      <c r="I23" s="4"/>
      <c r="J23" s="5"/>
    </row>
    <row r="24" spans="1:10" ht="15.4" thickBot="1" x14ac:dyDescent="0.45">
      <c r="B24" s="9" t="s">
        <v>39</v>
      </c>
      <c r="C24" s="8" t="s">
        <v>40</v>
      </c>
      <c r="D24" s="7"/>
      <c r="E24" s="10">
        <f>E22+E23</f>
        <v>60646576</v>
      </c>
      <c r="G24" s="5"/>
      <c r="H24" s="5"/>
      <c r="I24" s="4"/>
      <c r="J24" s="5"/>
    </row>
    <row r="25" spans="1:10" ht="15.4" thickTop="1" x14ac:dyDescent="0.4">
      <c r="B25" s="9" t="s">
        <v>41</v>
      </c>
      <c r="C25" s="8" t="s">
        <v>42</v>
      </c>
      <c r="D25" s="5"/>
      <c r="E25" s="26"/>
      <c r="G25" s="27" t="s">
        <v>43</v>
      </c>
      <c r="H25" s="5"/>
      <c r="I25" s="4"/>
      <c r="J25" s="5"/>
    </row>
    <row r="26" spans="1:10" ht="15" x14ac:dyDescent="0.4">
      <c r="B26" s="8"/>
      <c r="C26" s="8" t="s">
        <v>65</v>
      </c>
      <c r="D26" s="7" t="s">
        <v>8</v>
      </c>
      <c r="E26" s="13">
        <v>503708.01</v>
      </c>
      <c r="G26" s="5"/>
      <c r="H26" s="5"/>
      <c r="I26" s="4"/>
      <c r="J26" s="5"/>
    </row>
    <row r="27" spans="1:10" ht="15" x14ac:dyDescent="0.4">
      <c r="B27" s="9" t="s">
        <v>45</v>
      </c>
      <c r="C27" s="8" t="s">
        <v>46</v>
      </c>
      <c r="D27" s="4"/>
      <c r="E27" s="50"/>
      <c r="G27" s="9" t="s">
        <v>47</v>
      </c>
      <c r="H27" s="5" t="s">
        <v>48</v>
      </c>
      <c r="I27" s="4" t="s">
        <v>30</v>
      </c>
      <c r="J27" s="51">
        <f>100-J20</f>
        <v>94.910200000000003</v>
      </c>
    </row>
    <row r="28" spans="1:10" ht="15" x14ac:dyDescent="0.4">
      <c r="B28" s="8"/>
      <c r="C28" s="8" t="s">
        <v>49</v>
      </c>
      <c r="D28" s="7" t="s">
        <v>8</v>
      </c>
      <c r="E28" s="52">
        <v>562098.99</v>
      </c>
      <c r="G28" s="9" t="s">
        <v>50</v>
      </c>
      <c r="H28" s="5" t="s">
        <v>51</v>
      </c>
      <c r="I28" s="4" t="s">
        <v>24</v>
      </c>
      <c r="J28" s="53">
        <f>J13/J14</f>
        <v>7.3152536454915264E-3</v>
      </c>
    </row>
    <row r="29" spans="1:10" ht="15.4" thickBot="1" x14ac:dyDescent="0.45">
      <c r="B29" s="9" t="s">
        <v>52</v>
      </c>
      <c r="C29" s="8" t="s">
        <v>53</v>
      </c>
      <c r="D29" s="7" t="s">
        <v>8</v>
      </c>
      <c r="E29" s="30">
        <f>E26-E28</f>
        <v>-58390.979999999981</v>
      </c>
      <c r="G29" s="9" t="s">
        <v>54</v>
      </c>
      <c r="H29" s="5" t="s">
        <v>55</v>
      </c>
      <c r="I29" s="2"/>
      <c r="J29" s="2"/>
    </row>
    <row r="30" spans="1:10" ht="15.4" thickTop="1" x14ac:dyDescent="0.4">
      <c r="B30" s="8"/>
      <c r="C30" s="8"/>
      <c r="D30" s="7"/>
      <c r="E30" s="8"/>
      <c r="G30" s="38"/>
      <c r="H30" s="5" t="str">
        <f>+[4]FAC!H30</f>
        <v>November, 2021</v>
      </c>
      <c r="I30" s="4" t="s">
        <v>24</v>
      </c>
      <c r="J30" s="54">
        <f>J28/J27*100</f>
        <v>7.7075526608220467E-3</v>
      </c>
    </row>
    <row r="31" spans="1:10" ht="15" x14ac:dyDescent="0.4">
      <c r="B31" s="8"/>
      <c r="C31" s="55"/>
      <c r="D31" s="7"/>
      <c r="E31" s="8"/>
      <c r="G31" s="38"/>
      <c r="H31" s="5"/>
      <c r="I31" s="4"/>
      <c r="J31" s="39"/>
    </row>
    <row r="32" spans="1:10" ht="31.5" customHeight="1" x14ac:dyDescent="0.4">
      <c r="A32" s="2"/>
      <c r="B32" s="2"/>
      <c r="C32" s="59" t="s">
        <v>66</v>
      </c>
      <c r="D32" s="59"/>
      <c r="E32" s="56">
        <f>+J30*100</f>
        <v>0.77075526608220468</v>
      </c>
      <c r="F32" s="5" t="str">
        <f>+[4]FAC!F32</f>
        <v>cents per KWH to be applied to bills rendered on and after November 9, 2021</v>
      </c>
      <c r="G32" s="57"/>
      <c r="H32" s="5"/>
      <c r="I32" s="4"/>
      <c r="J32" s="39"/>
    </row>
    <row r="33" spans="1:10" ht="15" x14ac:dyDescent="0.4">
      <c r="A33" s="2"/>
      <c r="B33" s="14"/>
      <c r="C33" s="14"/>
      <c r="D33" s="40"/>
      <c r="E33" s="14"/>
      <c r="F33" s="2"/>
      <c r="G33" s="2"/>
      <c r="H33" s="2"/>
      <c r="I33" s="2"/>
      <c r="J33" s="2"/>
    </row>
    <row r="34" spans="1:10" ht="15" x14ac:dyDescent="0.4">
      <c r="A34" s="5"/>
      <c r="B34" s="5"/>
      <c r="C34" s="5" t="str">
        <f>+[4]FAC!C34</f>
        <v>Issued on:       October 25, 2021</v>
      </c>
      <c r="D34" s="5"/>
      <c r="E34" s="5"/>
      <c r="F34" s="5"/>
      <c r="G34" s="5"/>
      <c r="H34" s="5"/>
      <c r="I34" s="5"/>
      <c r="J34" s="5"/>
    </row>
    <row r="35" spans="1:10" ht="15" x14ac:dyDescent="0.4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x14ac:dyDescent="0.4">
      <c r="A36" s="5"/>
      <c r="B36" s="5"/>
      <c r="C36" s="5" t="str">
        <f>[4]FAC!C36</f>
        <v>Issued by:      Jeff Williams</v>
      </c>
      <c r="D36" s="5"/>
      <c r="E36" s="5"/>
      <c r="F36" s="5"/>
      <c r="G36" s="5"/>
      <c r="H36" s="5" t="str">
        <f>[4]FAC!H36</f>
        <v>Title:              VP of Finance &amp; Accounting</v>
      </c>
      <c r="I36" s="5"/>
      <c r="J36" s="5"/>
    </row>
    <row r="37" spans="1:10" ht="15" x14ac:dyDescent="0.4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x14ac:dyDescent="0.4">
      <c r="A38" s="5"/>
      <c r="B38" s="5"/>
      <c r="C38" s="5" t="s">
        <v>61</v>
      </c>
      <c r="D38" s="5"/>
      <c r="E38" s="5"/>
      <c r="F38" s="5"/>
      <c r="G38" s="5"/>
      <c r="H38" s="5" t="str">
        <f>[4]FAC!H38</f>
        <v>Telephone:     270.442.7321</v>
      </c>
      <c r="I38" s="5"/>
      <c r="J38" s="5"/>
    </row>
    <row r="39" spans="1:10" ht="15" x14ac:dyDescent="0.4">
      <c r="A39" s="5"/>
      <c r="B39" s="5"/>
      <c r="C39" s="5" t="s">
        <v>62</v>
      </c>
      <c r="D39" s="5"/>
      <c r="E39" s="5"/>
      <c r="F39" s="5"/>
      <c r="G39" s="5"/>
      <c r="H39" s="5"/>
      <c r="I39" s="5"/>
      <c r="J39" s="5"/>
    </row>
    <row r="40" spans="1:10" ht="15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x14ac:dyDescent="0.4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4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4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</row>
    <row r="52" spans="1:10" x14ac:dyDescent="0.35">
      <c r="B52" s="58"/>
    </row>
    <row r="53" spans="1:10" x14ac:dyDescent="0.35">
      <c r="B53" s="58"/>
    </row>
    <row r="54" spans="1:10" x14ac:dyDescent="0.35">
      <c r="B54" s="58"/>
    </row>
    <row r="55" spans="1:10" x14ac:dyDescent="0.35">
      <c r="B55" s="58"/>
    </row>
    <row r="56" spans="1:10" x14ac:dyDescent="0.35">
      <c r="B56" s="58"/>
    </row>
    <row r="57" spans="1:10" x14ac:dyDescent="0.35">
      <c r="B57" s="58"/>
    </row>
  </sheetData>
  <sheetProtection sheet="1" objects="1" scenarios="1"/>
  <mergeCells count="4">
    <mergeCell ref="A1:J1"/>
    <mergeCell ref="A2:J2"/>
    <mergeCell ref="A3:J3"/>
    <mergeCell ref="C32:D32"/>
  </mergeCells>
  <printOptions horizontalCentered="1"/>
  <pageMargins left="0.34" right="0.4" top="0.78" bottom="0.5" header="0.3" footer="0.3"/>
  <pageSetup scale="6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Dedicated 2019</vt:lpstr>
      <vt:lpstr>Non-dedicated 2019</vt:lpstr>
      <vt:lpstr>Dedicated 09-21</vt:lpstr>
      <vt:lpstr>Non-dedicated 09-21</vt:lpstr>
      <vt:lpstr>'Dedicated 09-21'!Print_Area</vt:lpstr>
      <vt:lpstr>'Dedicated 2019'!Print_Area</vt:lpstr>
      <vt:lpstr>'Non-dedicated 09-21'!Print_Area</vt:lpstr>
      <vt:lpstr>'Non-dedicated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Allyson Honaker</cp:lastModifiedBy>
  <cp:lastPrinted>2021-11-19T16:39:16Z</cp:lastPrinted>
  <dcterms:created xsi:type="dcterms:W3CDTF">2021-11-19T16:35:46Z</dcterms:created>
  <dcterms:modified xsi:type="dcterms:W3CDTF">2021-11-26T13:59:19Z</dcterms:modified>
</cp:coreProperties>
</file>