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minimized="1" xWindow="2112" yWindow="5856" windowWidth="7500" windowHeight="8952" activeTab="2"/>
  </bookViews>
  <sheets>
    <sheet name="C_DS" sheetId="1" r:id="rId1"/>
    <sheet name="P_DS" sheetId="2" r:id="rId2"/>
    <sheet name="COMB_DS" sheetId="4" r:id="rId3"/>
    <sheet name="SUM" sheetId="5" r:id="rId4"/>
    <sheet name="Sheet2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5" l="1"/>
  <c r="D23" i="5"/>
  <c r="D24" i="5"/>
  <c r="D21" i="5"/>
  <c r="C22" i="5"/>
  <c r="C23" i="5"/>
  <c r="C24" i="5"/>
  <c r="B22" i="5"/>
  <c r="B23" i="5"/>
  <c r="B24" i="5"/>
  <c r="C21" i="5"/>
  <c r="B21" i="5"/>
  <c r="B2" i="4"/>
  <c r="C2" i="2"/>
  <c r="C2" i="4" s="1"/>
  <c r="C13" i="5"/>
  <c r="D8" i="5"/>
  <c r="D7" i="5"/>
  <c r="D6" i="5"/>
  <c r="D5" i="5"/>
  <c r="C3" i="4"/>
  <c r="C4" i="4"/>
  <c r="C5" i="4"/>
  <c r="B3" i="4"/>
  <c r="B4" i="4"/>
  <c r="D4" i="4" s="1"/>
  <c r="B5" i="4"/>
  <c r="D3" i="4"/>
  <c r="C3" i="2"/>
  <c r="C4" i="2"/>
  <c r="C5" i="2"/>
  <c r="B3" i="2"/>
  <c r="B4" i="2"/>
  <c r="B5" i="2"/>
  <c r="D5" i="2" s="1"/>
  <c r="E17" i="3"/>
  <c r="D17" i="3"/>
  <c r="C17" i="3"/>
  <c r="E15" i="3"/>
  <c r="E16" i="3"/>
  <c r="E14" i="3"/>
  <c r="D15" i="3"/>
  <c r="D16" i="3"/>
  <c r="D14" i="3"/>
  <c r="C15" i="3"/>
  <c r="C16" i="3"/>
  <c r="C14" i="3"/>
  <c r="D4" i="2"/>
  <c r="D3" i="2"/>
  <c r="D5" i="1"/>
  <c r="D2" i="1"/>
  <c r="D3" i="1"/>
  <c r="D4" i="1"/>
  <c r="D2" i="4" l="1"/>
  <c r="D5" i="4"/>
  <c r="D2" i="2"/>
</calcChain>
</file>

<file path=xl/sharedStrings.xml><?xml version="1.0" encoding="utf-8"?>
<sst xmlns="http://schemas.openxmlformats.org/spreadsheetml/2006/main" count="31" uniqueCount="11">
  <si>
    <t>Total</t>
  </si>
  <si>
    <t>Interest</t>
  </si>
  <si>
    <t>Principal</t>
  </si>
  <si>
    <t>Year Ended</t>
  </si>
  <si>
    <t>p</t>
  </si>
  <si>
    <t>PPMT</t>
  </si>
  <si>
    <t>IPMT</t>
  </si>
  <si>
    <t>TOTAL</t>
  </si>
  <si>
    <t>CURRENT DEBT SERVICE SCHEDULE</t>
  </si>
  <si>
    <t>PROJECTED DEBT SERVICE SCHEDULE NEW LOAN</t>
  </si>
  <si>
    <t>PROJECTED DEBT SERVICE FUTURE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</si>
</sst>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 vertical="top"/>
    </xf>
    <xf numFmtId="10" fontId="0" fillId="0" borderId="0" xfId="0" applyNumberFormat="1"/>
    <xf numFmtId="6" fontId="0" fillId="0" borderId="0" xfId="0" applyNumberFormat="1"/>
    <xf numFmtId="0" fontId="0" fillId="0" borderId="0" xfId="0" applyAlignment="1">
      <alignment horizontal="right"/>
    </xf>
    <xf numFmtId="6" fontId="0" fillId="0" borderId="0" xfId="0" applyNumberFormat="1" applyAlignment="1">
      <alignment horizontal="center" vertical="top"/>
    </xf>
    <xf numFmtId="164" fontId="0" fillId="0" borderId="0" xfId="1" applyNumberFormat="1" applyFont="1" applyAlignment="1">
      <alignment horizontal="center" vertical="top"/>
    </xf>
    <xf numFmtId="164" fontId="0" fillId="0" borderId="0" xfId="1" applyNumberFormat="1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6" fontId="0" fillId="0" borderId="0" xfId="0" applyNumberFormat="1" applyAlignment="1">
      <alignment horizontal="right" vertical="top"/>
    </xf>
    <xf numFmtId="164" fontId="0" fillId="0" borderId="0" xfId="1" applyNumberFormat="1" applyFont="1" applyAlignment="1">
      <alignment horizontal="right" vertical="top"/>
    </xf>
    <xf numFmtId="164" fontId="0" fillId="0" borderId="0" xfId="1" applyNumberFormat="1" applyFont="1" applyAlignment="1">
      <alignment horizontal="right"/>
    </xf>
    <xf numFmtId="0" fontId="3" fillId="0" borderId="0" xfId="0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view="pageLayout" zoomScaleNormal="100" workbookViewId="0">
      <selection activeCell="B11" sqref="B11"/>
    </sheetView>
  </sheetViews>
  <sheetFormatPr defaultRowHeight="14.4" x14ac:dyDescent="0.3"/>
  <cols>
    <col min="1" max="1" width="14" bestFit="1" customWidth="1"/>
    <col min="2" max="2" width="13.109375" customWidth="1"/>
    <col min="3" max="4" width="10.5546875" customWidth="1"/>
  </cols>
  <sheetData>
    <row r="1" spans="1:4" ht="15.75" x14ac:dyDescent="0.25">
      <c r="A1" s="8" t="s">
        <v>3</v>
      </c>
      <c r="B1" s="9" t="s">
        <v>2</v>
      </c>
      <c r="C1" s="9" t="s">
        <v>1</v>
      </c>
      <c r="D1" s="9" t="s">
        <v>0</v>
      </c>
    </row>
    <row r="2" spans="1:4" ht="15" x14ac:dyDescent="0.25">
      <c r="A2" s="1">
        <v>2021</v>
      </c>
      <c r="B2" s="6">
        <v>63500</v>
      </c>
      <c r="C2" s="6">
        <v>81849</v>
      </c>
      <c r="D2" s="6">
        <f>SUM(B2:C2)</f>
        <v>145349</v>
      </c>
    </row>
    <row r="3" spans="1:4" ht="15" x14ac:dyDescent="0.25">
      <c r="A3" s="1">
        <v>2022</v>
      </c>
      <c r="B3" s="6">
        <v>65500</v>
      </c>
      <c r="C3" s="6">
        <v>80398</v>
      </c>
      <c r="D3" s="6">
        <f>SUM(B3:C3)</f>
        <v>145898</v>
      </c>
    </row>
    <row r="4" spans="1:4" ht="15" x14ac:dyDescent="0.25">
      <c r="A4" s="1">
        <v>2023</v>
      </c>
      <c r="B4" s="6">
        <v>67500</v>
      </c>
      <c r="C4" s="6">
        <v>78902</v>
      </c>
      <c r="D4" s="6">
        <f>SUM(B4:C4)</f>
        <v>146402</v>
      </c>
    </row>
    <row r="5" spans="1:4" ht="15" x14ac:dyDescent="0.25">
      <c r="A5" s="1">
        <v>2024</v>
      </c>
      <c r="B5" s="6">
        <v>69000</v>
      </c>
      <c r="C5" s="6">
        <v>77367</v>
      </c>
      <c r="D5" s="7">
        <f>SUM(B5:C5)</f>
        <v>146367</v>
      </c>
    </row>
  </sheetData>
  <pageMargins left="0.7" right="0.7" top="0.96875" bottom="0.75" header="0.3" footer="0.3"/>
  <pageSetup orientation="portrait" r:id="rId1"/>
  <headerFooter>
    <oddHeader>&amp;C&amp;"-,Bold"&amp;14NORTH MARSHALL WATER DISTRICT
CURRENT SCHEDULE OF LONG-TERM DEBT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view="pageLayout" zoomScaleNormal="100" workbookViewId="0">
      <selection activeCell="C5" sqref="C5"/>
    </sheetView>
  </sheetViews>
  <sheetFormatPr defaultRowHeight="14.4" x14ac:dyDescent="0.3"/>
  <cols>
    <col min="1" max="1" width="14" bestFit="1" customWidth="1"/>
    <col min="2" max="2" width="13.109375" customWidth="1"/>
    <col min="3" max="4" width="10.5546875" customWidth="1"/>
  </cols>
  <sheetData>
    <row r="1" spans="1:4" ht="15.75" x14ac:dyDescent="0.25">
      <c r="A1" s="8" t="s">
        <v>3</v>
      </c>
      <c r="B1" s="9" t="s">
        <v>2</v>
      </c>
      <c r="C1" s="9" t="s">
        <v>1</v>
      </c>
      <c r="D1" s="9" t="s">
        <v>0</v>
      </c>
    </row>
    <row r="2" spans="1:4" ht="15" x14ac:dyDescent="0.25">
      <c r="A2" s="1">
        <v>2021</v>
      </c>
      <c r="B2" s="10">
        <v>0</v>
      </c>
      <c r="C2" s="10">
        <f>-Sheet2!D14*0.75</f>
        <v>30543.75</v>
      </c>
      <c r="D2" s="11">
        <f>SUM(B2:C2)</f>
        <v>30543.75</v>
      </c>
    </row>
    <row r="3" spans="1:4" ht="15" x14ac:dyDescent="0.25">
      <c r="A3" s="1">
        <v>2022</v>
      </c>
      <c r="B3" s="10">
        <f>-Sheet2!C15</f>
        <v>50780.024824734224</v>
      </c>
      <c r="C3" s="10">
        <f>-Sheet2!D15</f>
        <v>39974.556283378319</v>
      </c>
      <c r="D3" s="11">
        <f>SUM(B3:C3)</f>
        <v>90754.581108112543</v>
      </c>
    </row>
    <row r="4" spans="1:4" ht="15" x14ac:dyDescent="0.25">
      <c r="A4" s="1">
        <v>2023</v>
      </c>
      <c r="B4" s="10">
        <f>-Sheet2!C16</f>
        <v>51541.725197105239</v>
      </c>
      <c r="C4" s="10">
        <f>-Sheet2!D16</f>
        <v>39212.855911007297</v>
      </c>
      <c r="D4" s="11">
        <f>SUM(B4:C4)</f>
        <v>90754.581108112528</v>
      </c>
    </row>
    <row r="5" spans="1:4" ht="15" x14ac:dyDescent="0.25">
      <c r="A5" s="1">
        <v>2024</v>
      </c>
      <c r="B5" s="10">
        <f>-Sheet2!C17</f>
        <v>52314.851075061808</v>
      </c>
      <c r="C5" s="10">
        <f>-Sheet2!D17</f>
        <v>38439.730033050728</v>
      </c>
      <c r="D5" s="12">
        <f>SUM(B5:C5)</f>
        <v>90754.581108112528</v>
      </c>
    </row>
    <row r="20" spans="3:3" ht="15" x14ac:dyDescent="0.25">
      <c r="C20" t="s">
        <v>4</v>
      </c>
    </row>
  </sheetData>
  <pageMargins left="0.7" right="0.7" top="0.90625" bottom="0.75" header="0.3" footer="0.3"/>
  <pageSetup orientation="portrait" r:id="rId1"/>
  <headerFooter>
    <oddHeader>&amp;C&amp;"-,Bold"&amp;14NORTH MARSHALL WATER DISTRICT
PROJECTED INCREASE IN LONG TERM DEBT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view="pageLayout" zoomScaleNormal="100" workbookViewId="0">
      <selection activeCell="B2" sqref="B2"/>
    </sheetView>
  </sheetViews>
  <sheetFormatPr defaultRowHeight="14.4" x14ac:dyDescent="0.3"/>
  <cols>
    <col min="1" max="1" width="14" bestFit="1" customWidth="1"/>
    <col min="2" max="2" width="13.109375" customWidth="1"/>
    <col min="3" max="4" width="10.5546875" customWidth="1"/>
  </cols>
  <sheetData>
    <row r="1" spans="1:4" ht="15.75" x14ac:dyDescent="0.25">
      <c r="A1" s="8" t="s">
        <v>3</v>
      </c>
      <c r="B1" s="9" t="s">
        <v>2</v>
      </c>
      <c r="C1" s="9" t="s">
        <v>1</v>
      </c>
      <c r="D1" s="9" t="s">
        <v>0</v>
      </c>
    </row>
    <row r="2" spans="1:4" ht="15" x14ac:dyDescent="0.25">
      <c r="A2" s="1">
        <v>2021</v>
      </c>
      <c r="B2" s="10">
        <f>C_DS!B2+P_DS!B2</f>
        <v>63500</v>
      </c>
      <c r="C2" s="10">
        <f>C_DS!C2+P_DS!C2</f>
        <v>112392.75</v>
      </c>
      <c r="D2" s="11">
        <f>SUM(B2:C2)</f>
        <v>175892.75</v>
      </c>
    </row>
    <row r="3" spans="1:4" ht="15" x14ac:dyDescent="0.25">
      <c r="A3" s="1">
        <v>2022</v>
      </c>
      <c r="B3" s="10">
        <f>C_DS!B3+P_DS!B3</f>
        <v>116280.02482473422</v>
      </c>
      <c r="C3" s="10">
        <f>C_DS!C3+P_DS!C3</f>
        <v>120372.55628337832</v>
      </c>
      <c r="D3" s="11">
        <f>SUM(B3:C3)</f>
        <v>236652.58110811253</v>
      </c>
    </row>
    <row r="4" spans="1:4" ht="15" x14ac:dyDescent="0.25">
      <c r="A4" s="1">
        <v>2023</v>
      </c>
      <c r="B4" s="10">
        <f>C_DS!B4+P_DS!B4</f>
        <v>119041.72519710523</v>
      </c>
      <c r="C4" s="10">
        <f>C_DS!C4+P_DS!C4</f>
        <v>118114.8559110073</v>
      </c>
      <c r="D4" s="11">
        <f>SUM(B4:C4)</f>
        <v>237156.58110811253</v>
      </c>
    </row>
    <row r="5" spans="1:4" ht="15" x14ac:dyDescent="0.25">
      <c r="A5" s="1">
        <v>2024</v>
      </c>
      <c r="B5" s="10">
        <f>C_DS!B5+P_DS!B5</f>
        <v>121314.8510750618</v>
      </c>
      <c r="C5" s="10">
        <f>C_DS!C5+P_DS!C5</f>
        <v>115806.73003305073</v>
      </c>
      <c r="D5" s="12">
        <f>SUM(B5:C5)</f>
        <v>237121.58110811253</v>
      </c>
    </row>
    <row r="9" spans="1:4" ht="15" x14ac:dyDescent="0.25">
      <c r="B9" s="5"/>
    </row>
  </sheetData>
  <pageMargins left="0.7" right="0.7" top="0.875" bottom="0.75" header="0.3" footer="0.3"/>
  <pageSetup orientation="portrait" r:id="rId1"/>
  <headerFooter>
    <oddHeader>&amp;C&amp;"-,Bold"&amp;14NORTH MARSHALL WATER DISTRICT
PROJECTED FUTURE DEBT SERVICE COST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view="pageLayout" topLeftCell="A13" zoomScaleNormal="100" workbookViewId="0">
      <selection activeCell="C26" sqref="C26"/>
    </sheetView>
  </sheetViews>
  <sheetFormatPr defaultColWidth="107.5546875" defaultRowHeight="14.4" x14ac:dyDescent="0.3"/>
  <cols>
    <col min="1" max="4" width="19.109375" customWidth="1"/>
  </cols>
  <sheetData>
    <row r="2" spans="1:4" ht="18.75" x14ac:dyDescent="0.3">
      <c r="A2" s="13" t="s">
        <v>8</v>
      </c>
    </row>
    <row r="4" spans="1:4" ht="15.75" x14ac:dyDescent="0.25">
      <c r="A4" s="8" t="s">
        <v>3</v>
      </c>
      <c r="B4" s="9" t="s">
        <v>2</v>
      </c>
      <c r="C4" s="9" t="s">
        <v>1</v>
      </c>
      <c r="D4" s="9" t="s">
        <v>0</v>
      </c>
    </row>
    <row r="5" spans="1:4" ht="15" x14ac:dyDescent="0.25">
      <c r="A5" s="1">
        <v>2021</v>
      </c>
      <c r="B5" s="6">
        <v>63500</v>
      </c>
      <c r="C5" s="6">
        <v>81849</v>
      </c>
      <c r="D5" s="6">
        <f>SUM(B5:C5)</f>
        <v>145349</v>
      </c>
    </row>
    <row r="6" spans="1:4" ht="15" x14ac:dyDescent="0.25">
      <c r="A6" s="1">
        <v>2022</v>
      </c>
      <c r="B6" s="6">
        <v>65500</v>
      </c>
      <c r="C6" s="6">
        <v>80398</v>
      </c>
      <c r="D6" s="6">
        <f>SUM(B6:C6)</f>
        <v>145898</v>
      </c>
    </row>
    <row r="7" spans="1:4" ht="15" x14ac:dyDescent="0.25">
      <c r="A7" s="1">
        <v>2023</v>
      </c>
      <c r="B7" s="6">
        <v>67500</v>
      </c>
      <c r="C7" s="6">
        <v>78902</v>
      </c>
      <c r="D7" s="6">
        <f>SUM(B7:C7)</f>
        <v>146402</v>
      </c>
    </row>
    <row r="8" spans="1:4" ht="15" x14ac:dyDescent="0.25">
      <c r="A8" s="1">
        <v>2024</v>
      </c>
      <c r="B8" s="6">
        <v>69000</v>
      </c>
      <c r="C8" s="6">
        <v>77367</v>
      </c>
      <c r="D8" s="7">
        <f>SUM(B8:C8)</f>
        <v>146367</v>
      </c>
    </row>
    <row r="10" spans="1:4" ht="18.75" x14ac:dyDescent="0.3">
      <c r="A10" s="13" t="s">
        <v>9</v>
      </c>
    </row>
    <row r="12" spans="1:4" ht="15.75" x14ac:dyDescent="0.25">
      <c r="A12" s="8" t="s">
        <v>3</v>
      </c>
      <c r="B12" s="9" t="s">
        <v>2</v>
      </c>
      <c r="C12" s="9" t="s">
        <v>1</v>
      </c>
      <c r="D12" s="9" t="s">
        <v>0</v>
      </c>
    </row>
    <row r="13" spans="1:4" ht="15" x14ac:dyDescent="0.25">
      <c r="A13" s="1">
        <v>2021</v>
      </c>
      <c r="B13" s="10">
        <v>0</v>
      </c>
      <c r="C13" s="10">
        <f>40725*0.75</f>
        <v>30543.75</v>
      </c>
      <c r="D13" s="11">
        <v>90754.581108112543</v>
      </c>
    </row>
    <row r="14" spans="1:4" ht="15" x14ac:dyDescent="0.25">
      <c r="A14" s="1">
        <v>2022</v>
      </c>
      <c r="B14" s="10">
        <v>50780.024824734224</v>
      </c>
      <c r="C14" s="10">
        <v>39974.556283378319</v>
      </c>
      <c r="D14" s="11">
        <v>90754.581108112543</v>
      </c>
    </row>
    <row r="15" spans="1:4" ht="15" x14ac:dyDescent="0.25">
      <c r="A15" s="1">
        <v>2023</v>
      </c>
      <c r="B15" s="10">
        <v>51541.725197105239</v>
      </c>
      <c r="C15" s="10">
        <v>39212.855911007297</v>
      </c>
      <c r="D15" s="11">
        <v>90754.581108112528</v>
      </c>
    </row>
    <row r="16" spans="1:4" ht="15" x14ac:dyDescent="0.25">
      <c r="A16" s="1">
        <v>2024</v>
      </c>
      <c r="B16" s="10">
        <v>52314.851075061808</v>
      </c>
      <c r="C16" s="10">
        <v>38439.730033050728</v>
      </c>
      <c r="D16" s="12">
        <v>90754.581108112528</v>
      </c>
    </row>
    <row r="18" spans="1:4" ht="18.75" x14ac:dyDescent="0.3">
      <c r="A18" s="13" t="s">
        <v>10</v>
      </c>
    </row>
    <row r="20" spans="1:4" ht="15.75" x14ac:dyDescent="0.25">
      <c r="A20" s="8" t="s">
        <v>3</v>
      </c>
      <c r="B20" s="9" t="s">
        <v>2</v>
      </c>
      <c r="C20" s="9" t="s">
        <v>1</v>
      </c>
      <c r="D20" s="9" t="s">
        <v>0</v>
      </c>
    </row>
    <row r="21" spans="1:4" ht="15" x14ac:dyDescent="0.25">
      <c r="A21" s="1">
        <v>2021</v>
      </c>
      <c r="B21" s="14">
        <f>B5+B13</f>
        <v>63500</v>
      </c>
      <c r="C21" s="14">
        <f>C5+C13</f>
        <v>112392.75</v>
      </c>
      <c r="D21" s="11">
        <f>B21+C21</f>
        <v>175892.75</v>
      </c>
    </row>
    <row r="22" spans="1:4" ht="15" x14ac:dyDescent="0.25">
      <c r="A22" s="1">
        <v>2022</v>
      </c>
      <c r="B22" s="14">
        <f t="shared" ref="B22:C24" si="0">B6+B14</f>
        <v>116280.02482473422</v>
      </c>
      <c r="C22" s="14">
        <f t="shared" si="0"/>
        <v>120372.55628337832</v>
      </c>
      <c r="D22" s="11">
        <f t="shared" ref="D22:D24" si="1">B22+C22</f>
        <v>236652.58110811253</v>
      </c>
    </row>
    <row r="23" spans="1:4" ht="15" x14ac:dyDescent="0.25">
      <c r="A23" s="1">
        <v>2023</v>
      </c>
      <c r="B23" s="14">
        <f t="shared" si="0"/>
        <v>119041.72519710523</v>
      </c>
      <c r="C23" s="14">
        <f t="shared" si="0"/>
        <v>118114.8559110073</v>
      </c>
      <c r="D23" s="11">
        <f t="shared" si="1"/>
        <v>237156.58110811253</v>
      </c>
    </row>
    <row r="24" spans="1:4" ht="15" x14ac:dyDescent="0.25">
      <c r="A24" s="1">
        <v>2024</v>
      </c>
      <c r="B24" s="14">
        <f t="shared" si="0"/>
        <v>121314.8510750618</v>
      </c>
      <c r="C24" s="14">
        <f t="shared" si="0"/>
        <v>115806.73003305073</v>
      </c>
      <c r="D24" s="11">
        <f t="shared" si="1"/>
        <v>237121.58110811253</v>
      </c>
    </row>
  </sheetData>
  <pageMargins left="0.9375" right="0.7" top="1.7708333333333333" bottom="1.4375" header="0.3" footer="0.3"/>
  <pageSetup orientation="portrait" r:id="rId1"/>
  <headerFooter>
    <oddHeader>&amp;C&amp;"-,Bold"&amp;14NORTH MARSHALL WATER DISTRICT
DEBT SERVICE PROJECTIONS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7"/>
  <sheetViews>
    <sheetView workbookViewId="0">
      <selection activeCell="E18" sqref="E18"/>
    </sheetView>
  </sheetViews>
  <sheetFormatPr defaultRowHeight="14.4" x14ac:dyDescent="0.3"/>
  <cols>
    <col min="3" max="3" width="15" customWidth="1"/>
    <col min="4" max="4" width="13" customWidth="1"/>
    <col min="5" max="5" width="16.33203125" customWidth="1"/>
    <col min="6" max="6" width="13.6640625" customWidth="1"/>
  </cols>
  <sheetData>
    <row r="10" spans="1:6" x14ac:dyDescent="0.25">
      <c r="F10">
        <v>2715000</v>
      </c>
    </row>
    <row r="11" spans="1:6" x14ac:dyDescent="0.25">
      <c r="F11">
        <v>40</v>
      </c>
    </row>
    <row r="12" spans="1:6" x14ac:dyDescent="0.25">
      <c r="F12" s="2">
        <v>1.4999999999999999E-2</v>
      </c>
    </row>
    <row r="13" spans="1:6" x14ac:dyDescent="0.25">
      <c r="C13" s="4" t="s">
        <v>5</v>
      </c>
      <c r="D13" s="4" t="s">
        <v>6</v>
      </c>
      <c r="E13" s="4" t="s">
        <v>7</v>
      </c>
    </row>
    <row r="14" spans="1:6" x14ac:dyDescent="0.25">
      <c r="A14">
        <v>2021</v>
      </c>
      <c r="B14">
        <v>1</v>
      </c>
      <c r="C14" s="3">
        <f>PPMT($F$12,B14,$F$11,$F$10,)</f>
        <v>-50029.581108112543</v>
      </c>
      <c r="D14" s="3">
        <f>IPMT($F$12,B14,$F$11,$F$10,)</f>
        <v>-40725</v>
      </c>
      <c r="E14" s="3">
        <f>C14+D14</f>
        <v>-90754.581108112543</v>
      </c>
    </row>
    <row r="15" spans="1:6" x14ac:dyDescent="0.25">
      <c r="A15">
        <v>2022</v>
      </c>
      <c r="B15">
        <v>2</v>
      </c>
      <c r="C15" s="3">
        <f t="shared" ref="C15:C17" si="0">PPMT($F$12,B15,$F$11,$F$10,)</f>
        <v>-50780.024824734224</v>
      </c>
      <c r="D15" s="3">
        <f t="shared" ref="D15:D17" si="1">IPMT($F$12,B15,$F$11,$F$10,)</f>
        <v>-39974.556283378319</v>
      </c>
      <c r="E15" s="3">
        <f t="shared" ref="E15:E17" si="2">C15+D15</f>
        <v>-90754.581108112543</v>
      </c>
    </row>
    <row r="16" spans="1:6" x14ac:dyDescent="0.25">
      <c r="A16">
        <v>2023</v>
      </c>
      <c r="B16">
        <v>3</v>
      </c>
      <c r="C16" s="3">
        <f t="shared" si="0"/>
        <v>-51541.725197105239</v>
      </c>
      <c r="D16" s="3">
        <f t="shared" si="1"/>
        <v>-39212.855911007297</v>
      </c>
      <c r="E16" s="3">
        <f t="shared" si="2"/>
        <v>-90754.581108112528</v>
      </c>
    </row>
    <row r="17" spans="1:5" x14ac:dyDescent="0.25">
      <c r="A17">
        <v>2024</v>
      </c>
      <c r="B17">
        <v>4</v>
      </c>
      <c r="C17" s="3">
        <f t="shared" si="0"/>
        <v>-52314.851075061808</v>
      </c>
      <c r="D17" s="3">
        <f t="shared" si="1"/>
        <v>-38439.730033050728</v>
      </c>
      <c r="E17" s="3">
        <f t="shared" si="2"/>
        <v>-90754.581108112528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C_DS</vt:lpstr>
      <vt:lpstr>P_DS</vt:lpstr>
      <vt:lpstr>COMB_DS</vt:lpstr>
      <vt:lpstr>SUM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Bookkeeper</dc:creator>
  <cp:lastModifiedBy>Jones</cp:lastModifiedBy>
  <dcterms:created xsi:type="dcterms:W3CDTF">2021-10-12T18:43:14Z</dcterms:created>
  <dcterms:modified xsi:type="dcterms:W3CDTF">2021-11-03T19:35:21Z</dcterms:modified>
</cp:coreProperties>
</file>