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East Clark Co\RFI #1 Files\"/>
    </mc:Choice>
  </mc:AlternateContent>
  <xr:revisionPtr revIDLastSave="0" documentId="8_{686EF202-6C77-4022-BA9B-88A90CA24F2E}" xr6:coauthVersionLast="47" xr6:coauthVersionMax="47" xr10:uidLastSave="{00000000-0000-0000-0000-000000000000}"/>
  <bookViews>
    <workbookView xWindow="-120" yWindow="-120" windowWidth="29040" windowHeight="15840" xr2:uid="{58A4EA71-9300-41D5-87C9-0DBEF0A9F2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1" l="1"/>
  <c r="B74" i="1"/>
  <c r="B73" i="1"/>
  <c r="E68" i="1"/>
  <c r="H68" i="1" s="1"/>
  <c r="E67" i="1"/>
  <c r="H67" i="1" s="1"/>
  <c r="D67" i="1"/>
  <c r="F67" i="1" s="1"/>
  <c r="F69" i="1" s="1"/>
  <c r="D74" i="1" s="1"/>
  <c r="F74" i="1" s="1"/>
  <c r="D66" i="1"/>
  <c r="E66" i="1" s="1"/>
  <c r="C66" i="1"/>
  <c r="C69" i="1" s="1"/>
  <c r="C73" i="1" s="1"/>
  <c r="G65" i="1"/>
  <c r="F65" i="1"/>
  <c r="E65" i="1"/>
  <c r="B60" i="1"/>
  <c r="B59" i="1"/>
  <c r="C58" i="1"/>
  <c r="F58" i="1" s="1"/>
  <c r="F61" i="1" s="1"/>
  <c r="G8" i="1" s="1"/>
  <c r="B58" i="1"/>
  <c r="D54" i="1"/>
  <c r="C54" i="1"/>
  <c r="F53" i="1"/>
  <c r="G53" i="1" s="1"/>
  <c r="G54" i="1" s="1"/>
  <c r="D60" i="1" s="1"/>
  <c r="F60" i="1" s="1"/>
  <c r="E53" i="1"/>
  <c r="H53" i="1" s="1"/>
  <c r="E52" i="1"/>
  <c r="F52" i="1" s="1"/>
  <c r="F54" i="1" s="1"/>
  <c r="D59" i="1" s="1"/>
  <c r="F59" i="1" s="1"/>
  <c r="H51" i="1"/>
  <c r="E51" i="1"/>
  <c r="E54" i="1" s="1"/>
  <c r="D58" i="1" s="1"/>
  <c r="D61" i="1" s="1"/>
  <c r="F8" i="1" s="1"/>
  <c r="G50" i="1"/>
  <c r="F68" i="1" s="1"/>
  <c r="G68" i="1" s="1"/>
  <c r="G69" i="1" s="1"/>
  <c r="D75" i="1" s="1"/>
  <c r="F75" i="1" s="1"/>
  <c r="F50" i="1"/>
  <c r="E50" i="1"/>
  <c r="B45" i="1"/>
  <c r="B44" i="1"/>
  <c r="B43" i="1"/>
  <c r="B42" i="1"/>
  <c r="G37" i="1"/>
  <c r="F37" i="1"/>
  <c r="E37" i="1"/>
  <c r="I37" i="1" s="1"/>
  <c r="D37" i="1"/>
  <c r="H37" i="1" s="1"/>
  <c r="H38" i="1" s="1"/>
  <c r="D45" i="1" s="1"/>
  <c r="F45" i="1" s="1"/>
  <c r="D36" i="1"/>
  <c r="C36" i="1"/>
  <c r="F36" i="1" s="1"/>
  <c r="D35" i="1"/>
  <c r="C35" i="1"/>
  <c r="E35" i="1" s="1"/>
  <c r="D34" i="1"/>
  <c r="E34" i="1" s="1"/>
  <c r="C34" i="1"/>
  <c r="C38" i="1" s="1"/>
  <c r="H33" i="1"/>
  <c r="G33" i="1"/>
  <c r="F33" i="1"/>
  <c r="E33" i="1"/>
  <c r="B28" i="1"/>
  <c r="B27" i="1"/>
  <c r="B26" i="1"/>
  <c r="B25" i="1"/>
  <c r="G20" i="1"/>
  <c r="F20" i="1"/>
  <c r="E20" i="1"/>
  <c r="D20" i="1"/>
  <c r="H20" i="1" s="1"/>
  <c r="H21" i="1" s="1"/>
  <c r="D28" i="1" s="1"/>
  <c r="F28" i="1" s="1"/>
  <c r="C20" i="1"/>
  <c r="D19" i="1"/>
  <c r="C19" i="1"/>
  <c r="F19" i="1" s="1"/>
  <c r="D18" i="1"/>
  <c r="C18" i="1"/>
  <c r="E18" i="1" s="1"/>
  <c r="D17" i="1"/>
  <c r="E17" i="1" s="1"/>
  <c r="C17" i="1"/>
  <c r="C21" i="1" s="1"/>
  <c r="H16" i="1"/>
  <c r="G16" i="1"/>
  <c r="F16" i="1"/>
  <c r="E16" i="1"/>
  <c r="E8" i="1"/>
  <c r="F18" i="1" l="1"/>
  <c r="F21" i="1" s="1"/>
  <c r="D26" i="1" s="1"/>
  <c r="F26" i="1" s="1"/>
  <c r="C25" i="1"/>
  <c r="E6" i="1"/>
  <c r="I17" i="1"/>
  <c r="F73" i="1"/>
  <c r="F76" i="1" s="1"/>
  <c r="G9" i="1" s="1"/>
  <c r="C76" i="1"/>
  <c r="E9" i="1" s="1"/>
  <c r="H66" i="1"/>
  <c r="H69" i="1" s="1"/>
  <c r="E69" i="1"/>
  <c r="D73" i="1" s="1"/>
  <c r="D76" i="1" s="1"/>
  <c r="F9" i="1" s="1"/>
  <c r="G19" i="1"/>
  <c r="G21" i="1" s="1"/>
  <c r="D27" i="1" s="1"/>
  <c r="F27" i="1" s="1"/>
  <c r="F35" i="1"/>
  <c r="F38" i="1" s="1"/>
  <c r="D43" i="1" s="1"/>
  <c r="F43" i="1" s="1"/>
  <c r="I34" i="1"/>
  <c r="E38" i="1"/>
  <c r="D42" i="1" s="1"/>
  <c r="I35" i="1"/>
  <c r="I20" i="1"/>
  <c r="G36" i="1"/>
  <c r="G38" i="1" s="1"/>
  <c r="D44" i="1" s="1"/>
  <c r="F44" i="1" s="1"/>
  <c r="I18" i="1"/>
  <c r="E7" i="1"/>
  <c r="C42" i="1"/>
  <c r="C61" i="1"/>
  <c r="E19" i="1"/>
  <c r="E36" i="1"/>
  <c r="D69" i="1"/>
  <c r="H52" i="1"/>
  <c r="H54" i="1" s="1"/>
  <c r="D21" i="1"/>
  <c r="F6" i="1" s="1"/>
  <c r="D38" i="1"/>
  <c r="F7" i="1" s="1"/>
  <c r="D46" i="1" l="1"/>
  <c r="F10" i="1"/>
  <c r="I19" i="1"/>
  <c r="E21" i="1"/>
  <c r="D25" i="1" s="1"/>
  <c r="D29" i="1" s="1"/>
  <c r="I21" i="1"/>
  <c r="F42" i="1"/>
  <c r="F46" i="1" s="1"/>
  <c r="G7" i="1" s="1"/>
  <c r="C46" i="1"/>
  <c r="E10" i="1"/>
  <c r="I36" i="1"/>
  <c r="I38" i="1" s="1"/>
  <c r="F25" i="1"/>
  <c r="F29" i="1" s="1"/>
  <c r="G6" i="1" s="1"/>
  <c r="G10" i="1" s="1"/>
  <c r="G12" i="1" s="1"/>
  <c r="C29" i="1"/>
</calcChain>
</file>

<file path=xl/sharedStrings.xml><?xml version="1.0" encoding="utf-8"?>
<sst xmlns="http://schemas.openxmlformats.org/spreadsheetml/2006/main" count="98" uniqueCount="26">
  <si>
    <t>CURRENT BILLING ANALYSIS - 2020 USAGE &amp; EXISTING RATES</t>
  </si>
  <si>
    <t>East Clark County Water District</t>
  </si>
  <si>
    <t xml:space="preserve">  SUMMARY  </t>
  </si>
  <si>
    <t>No. of Bills</t>
  </si>
  <si>
    <t>Gallons Sold</t>
  </si>
  <si>
    <t>Revenue</t>
  </si>
  <si>
    <t xml:space="preserve">     5/8" X 3/4" Meters</t>
  </si>
  <si>
    <t xml:space="preserve">     1" Meters</t>
  </si>
  <si>
    <t xml:space="preserve">     1-1/2" Meters</t>
  </si>
  <si>
    <t xml:space="preserve">     2" Meters</t>
  </si>
  <si>
    <t>Totals</t>
  </si>
  <si>
    <t>Pro Forma Retail Sales Revenue</t>
  </si>
  <si>
    <t>5/8" x 3/4" METERS</t>
  </si>
  <si>
    <t>FIRST</t>
  </si>
  <si>
    <t>NEXT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</si>
  <si>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</si>
  <si>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</si>
  <si>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</si>
  <si>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</si>
  <si>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</si>
  <si>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</si>
  <si>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</si>
  <si>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</si>
  <si>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1" METERS</t>
  </si>
  <si>
    <t>1-1/2" METERS</t>
  </si>
  <si>
    <t>2"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</si>
</sst>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  <font>
      <u val="singleAccounting"/>
      <sz val="11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right"/>
    </xf>
    <xf numFmtId="0" fontId="7" fillId="0" borderId="0" xfId="0" applyFont="1"/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0" xfId="1" applyNumberFormat="1" applyFont="1" applyFill="1"/>
    <xf numFmtId="37" fontId="2" fillId="0" borderId="1" xfId="0" applyNumberFormat="1" applyFont="1" applyBorder="1"/>
    <xf numFmtId="164" fontId="2" fillId="0" borderId="1" xfId="1" applyNumberFormat="1" applyFont="1" applyFill="1" applyBorder="1"/>
    <xf numFmtId="164" fontId="2" fillId="0" borderId="0" xfId="1" applyNumberFormat="1" applyFont="1" applyBorder="1"/>
    <xf numFmtId="0" fontId="8" fillId="0" borderId="0" xfId="0" applyFont="1" applyAlignment="1">
      <alignment horizontal="left"/>
    </xf>
    <xf numFmtId="164" fontId="2" fillId="0" borderId="0" xfId="1" applyNumberFormat="1" applyFont="1"/>
    <xf numFmtId="44" fontId="2" fillId="0" borderId="0" xfId="2" applyFont="1"/>
    <xf numFmtId="165" fontId="2" fillId="0" borderId="0" xfId="2" applyNumberFormat="1" applyFont="1"/>
    <xf numFmtId="43" fontId="2" fillId="0" borderId="0" xfId="1" applyFont="1"/>
    <xf numFmtId="43" fontId="2" fillId="0" borderId="1" xfId="1" applyFont="1" applyBorder="1"/>
    <xf numFmtId="3" fontId="2" fillId="0" borderId="0" xfId="0" applyNumberFormat="1" applyFont="1"/>
    <xf numFmtId="164" fontId="2" fillId="0" borderId="0" xfId="1" applyNumberFormat="1" applyFont="1" applyAlignment="1">
      <alignment horizontal="right"/>
    </xf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165" fontId="2" fillId="0" borderId="0" xfId="2" applyNumberFormat="1" applyFont="1" applyBorder="1"/>
    <xf numFmtId="164" fontId="6" fillId="0" borderId="0" xfId="1" applyNumberFormat="1" applyFont="1"/>
    <xf numFmtId="164" fontId="5" fillId="0" borderId="0" xfId="1" applyNumberFormat="1" applyFont="1" applyFill="1"/>
    <xf numFmtId="164" fontId="2" fillId="0" borderId="1" xfId="1" applyNumberFormat="1" applyFont="1" applyBorder="1"/>
  </cellXfs>
  <cellStyles count="3">
    <cellStyle name="Comma 2" xfId="1" xr:uid="{6CF20C12-C9D2-4C59-B087-0F3D56733EE2}"/>
    <cellStyle name="Currency 2" xfId="2" xr:uid="{E97C3DAC-EC06-4FF8-8840-CDA850E8724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42C6-E4C4-402C-9409-9459CBCB5E87}">
  <dimension ref="A1:I77"/>
  <sheetViews>
    <sheetView tabSelected="1" workbookViewId="0">
      <selection activeCell="A3" sqref="A3"/>
    </sheetView>
  </sheetViews>
  <sheetFormatPr defaultRowHeight="15" x14ac:dyDescent="0.25"/>
  <cols>
    <col min="1" max="1" width="10.85546875" customWidth="1"/>
    <col min="3" max="3" width="10.28515625" customWidth="1"/>
    <col min="4" max="4" width="14.85546875" customWidth="1"/>
    <col min="5" max="5" width="12.5703125" customWidth="1"/>
    <col min="6" max="6" width="13.28515625" customWidth="1"/>
    <col min="7" max="7" width="12.5703125" customWidth="1"/>
    <col min="8" max="8" width="11.28515625" customWidth="1"/>
    <col min="9" max="9" width="12.7109375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3"/>
      <c r="B4" s="3"/>
      <c r="C4" s="4" t="s">
        <v>2</v>
      </c>
      <c r="D4" s="3"/>
      <c r="E4" s="3"/>
      <c r="F4" s="3"/>
      <c r="G4" s="3"/>
      <c r="H4" s="3"/>
      <c r="I4" s="3"/>
    </row>
    <row r="5" spans="1:9" x14ac:dyDescent="0.25">
      <c r="A5" s="3"/>
      <c r="B5" s="3"/>
      <c r="C5" s="5"/>
      <c r="D5" s="6"/>
      <c r="E5" s="7" t="s">
        <v>3</v>
      </c>
      <c r="F5" s="7" t="s">
        <v>4</v>
      </c>
      <c r="G5" s="7" t="s">
        <v>5</v>
      </c>
      <c r="H5" s="8"/>
      <c r="I5" s="3"/>
    </row>
    <row r="6" spans="1:9" x14ac:dyDescent="0.25">
      <c r="A6" s="3"/>
      <c r="B6" s="3"/>
      <c r="C6" s="3" t="s">
        <v>6</v>
      </c>
      <c r="D6" s="3"/>
      <c r="E6" s="21">
        <f>C21</f>
        <v>30292</v>
      </c>
      <c r="F6" s="27">
        <f>D21</f>
        <v>110843600</v>
      </c>
      <c r="G6" s="23">
        <f>F29</f>
        <v>1435789.9720000001</v>
      </c>
      <c r="H6" s="23"/>
      <c r="I6" s="3"/>
    </row>
    <row r="7" spans="1:9" x14ac:dyDescent="0.25">
      <c r="A7" s="3"/>
      <c r="B7" s="3"/>
      <c r="C7" s="3" t="s">
        <v>7</v>
      </c>
      <c r="D7" s="3"/>
      <c r="E7" s="21">
        <f>C38</f>
        <v>257</v>
      </c>
      <c r="F7" s="27">
        <f>D38</f>
        <v>2231500</v>
      </c>
      <c r="G7" s="21">
        <f>F46</f>
        <v>28033.011999999999</v>
      </c>
      <c r="H7" s="21"/>
      <c r="I7" s="3"/>
    </row>
    <row r="8" spans="1:9" x14ac:dyDescent="0.25">
      <c r="A8" s="3"/>
      <c r="B8" s="3"/>
      <c r="C8" s="3" t="s">
        <v>8</v>
      </c>
      <c r="D8" s="3"/>
      <c r="E8" s="21">
        <f>C54</f>
        <v>12</v>
      </c>
      <c r="F8" s="27">
        <f>D61</f>
        <v>120600</v>
      </c>
      <c r="G8" s="21">
        <f>F61</f>
        <v>1604.9680000000001</v>
      </c>
      <c r="H8" s="21"/>
      <c r="I8" s="3"/>
    </row>
    <row r="9" spans="1:9" ht="17.25" x14ac:dyDescent="0.4">
      <c r="A9" s="3"/>
      <c r="B9" s="3"/>
      <c r="C9" s="3" t="s">
        <v>9</v>
      </c>
      <c r="D9" s="3"/>
      <c r="E9" s="28">
        <f>C76</f>
        <v>14</v>
      </c>
      <c r="F9" s="29">
        <f>D76</f>
        <v>10300</v>
      </c>
      <c r="G9" s="28">
        <f>F76</f>
        <v>2944.2000000000003</v>
      </c>
      <c r="H9" s="21"/>
      <c r="I9" s="3"/>
    </row>
    <row r="10" spans="1:9" x14ac:dyDescent="0.25">
      <c r="A10" s="3"/>
      <c r="B10" s="3"/>
      <c r="C10" s="3" t="s">
        <v>10</v>
      </c>
      <c r="D10" s="3"/>
      <c r="E10" s="9">
        <f>SUM(E6:E9)</f>
        <v>30575</v>
      </c>
      <c r="F10" s="19">
        <f>SUM(F6:F9)</f>
        <v>113206000</v>
      </c>
      <c r="G10" s="30">
        <f>SUM(G6:G9)</f>
        <v>1468372.1520000002</v>
      </c>
      <c r="H10" s="30"/>
      <c r="I10" s="3"/>
    </row>
    <row r="11" spans="1:9" ht="17.25" x14ac:dyDescent="0.4">
      <c r="A11" s="3"/>
      <c r="B11" s="3"/>
      <c r="C11" s="3"/>
      <c r="D11" s="3"/>
      <c r="E11" s="3"/>
      <c r="F11" s="27"/>
      <c r="G11" s="31"/>
      <c r="H11" s="28"/>
      <c r="I11" s="3"/>
    </row>
    <row r="12" spans="1:9" x14ac:dyDescent="0.25">
      <c r="A12" s="3"/>
      <c r="B12" s="3"/>
      <c r="C12" s="3"/>
      <c r="D12" s="3"/>
      <c r="E12" s="3"/>
      <c r="F12" s="10" t="s">
        <v>11</v>
      </c>
      <c r="G12" s="11">
        <f>G10+G11</f>
        <v>1468372.1520000002</v>
      </c>
      <c r="H12" s="11"/>
      <c r="I12" s="11"/>
    </row>
    <row r="13" spans="1:9" ht="17.25" x14ac:dyDescent="0.4">
      <c r="A13" s="3"/>
      <c r="B13" s="3"/>
      <c r="C13" s="3"/>
      <c r="D13" s="3"/>
      <c r="E13" s="3"/>
      <c r="F13" s="12"/>
      <c r="G13" s="32"/>
      <c r="H13" s="3"/>
      <c r="I13" s="11"/>
    </row>
    <row r="14" spans="1:9" ht="15.75" x14ac:dyDescent="0.25">
      <c r="A14" s="13" t="s">
        <v>12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8" t="s">
        <v>13</v>
      </c>
      <c r="F15" s="8" t="s">
        <v>14</v>
      </c>
      <c r="G15" s="8" t="s">
        <v>14</v>
      </c>
      <c r="H15" s="8" t="s">
        <v>15</v>
      </c>
      <c r="I15" s="3"/>
    </row>
    <row r="16" spans="1:9" x14ac:dyDescent="0.25">
      <c r="A16" s="3"/>
      <c r="B16" s="7" t="s">
        <v>16</v>
      </c>
      <c r="C16" s="14" t="s">
        <v>17</v>
      </c>
      <c r="D16" s="14" t="s">
        <v>18</v>
      </c>
      <c r="E16" s="14">
        <f>B17</f>
        <v>2000</v>
      </c>
      <c r="F16" s="14">
        <f>B18</f>
        <v>8000</v>
      </c>
      <c r="G16" s="14">
        <f>B19</f>
        <v>40000</v>
      </c>
      <c r="H16" s="14">
        <f>B20</f>
        <v>50000</v>
      </c>
      <c r="I16" s="7" t="s">
        <v>19</v>
      </c>
    </row>
    <row r="17" spans="1:9" x14ac:dyDescent="0.25">
      <c r="A17" s="12" t="s">
        <v>13</v>
      </c>
      <c r="B17" s="15">
        <v>2000</v>
      </c>
      <c r="C17" s="16">
        <f>96+9162</f>
        <v>9258</v>
      </c>
      <c r="D17" s="16">
        <f>60100-100+9026500</f>
        <v>9086500</v>
      </c>
      <c r="E17" s="16">
        <f>D17</f>
        <v>9086500</v>
      </c>
      <c r="F17" s="16">
        <v>0</v>
      </c>
      <c r="G17" s="16"/>
      <c r="H17" s="16">
        <v>0</v>
      </c>
      <c r="I17" s="16">
        <f>SUM(E17:H17)</f>
        <v>9086500</v>
      </c>
    </row>
    <row r="18" spans="1:9" x14ac:dyDescent="0.25">
      <c r="A18" s="12" t="s">
        <v>14</v>
      </c>
      <c r="B18" s="15">
        <v>8000</v>
      </c>
      <c r="C18" s="16">
        <f>37+19807</f>
        <v>19844</v>
      </c>
      <c r="D18" s="16">
        <f>196800+81198500</f>
        <v>81395300</v>
      </c>
      <c r="E18" s="16">
        <f>C18*E$16</f>
        <v>39688000</v>
      </c>
      <c r="F18" s="16">
        <f>D18-E18</f>
        <v>41707300</v>
      </c>
      <c r="G18" s="16"/>
      <c r="H18" s="16">
        <v>0</v>
      </c>
      <c r="I18" s="16">
        <f>SUM(E18:H18)</f>
        <v>81395300</v>
      </c>
    </row>
    <row r="19" spans="1:9" x14ac:dyDescent="0.25">
      <c r="A19" s="12" t="s">
        <v>14</v>
      </c>
      <c r="B19" s="15">
        <v>40000</v>
      </c>
      <c r="C19" s="16">
        <f>13+1152</f>
        <v>1165</v>
      </c>
      <c r="D19" s="16">
        <f>225100+17921600</f>
        <v>18146700</v>
      </c>
      <c r="E19" s="16">
        <f>C19*E$16</f>
        <v>2330000</v>
      </c>
      <c r="F19" s="16">
        <f>$C19*F$16</f>
        <v>9320000</v>
      </c>
      <c r="G19" s="16">
        <f>D19-(E19+F19)</f>
        <v>6496700</v>
      </c>
      <c r="H19" s="16"/>
      <c r="I19" s="16">
        <f>SUM(E19:H19)</f>
        <v>18146700</v>
      </c>
    </row>
    <row r="20" spans="1:9" x14ac:dyDescent="0.25">
      <c r="A20" s="12" t="s">
        <v>15</v>
      </c>
      <c r="B20" s="17">
        <v>50000</v>
      </c>
      <c r="C20" s="18">
        <f>1+24</f>
        <v>25</v>
      </c>
      <c r="D20" s="18">
        <f>73100+2142000</f>
        <v>2215100</v>
      </c>
      <c r="E20" s="18">
        <f>C20*E$16</f>
        <v>50000</v>
      </c>
      <c r="F20" s="18">
        <f>$C20*F$16</f>
        <v>200000</v>
      </c>
      <c r="G20" s="18">
        <f>$C20*G$16</f>
        <v>1000000</v>
      </c>
      <c r="H20" s="18">
        <f>D20-(F20+E20+G20)</f>
        <v>965100</v>
      </c>
      <c r="I20" s="18">
        <f>SUM(E20:H20)</f>
        <v>2215100</v>
      </c>
    </row>
    <row r="21" spans="1:9" x14ac:dyDescent="0.25">
      <c r="A21" s="12"/>
      <c r="B21" s="15"/>
      <c r="C21" s="19">
        <f t="shared" ref="C21:I21" si="0">SUM(C17:C20)</f>
        <v>30292</v>
      </c>
      <c r="D21" s="19">
        <f t="shared" si="0"/>
        <v>110843600</v>
      </c>
      <c r="E21" s="19">
        <f t="shared" si="0"/>
        <v>51154500</v>
      </c>
      <c r="F21" s="19">
        <f t="shared" si="0"/>
        <v>51227300</v>
      </c>
      <c r="G21" s="19">
        <f t="shared" si="0"/>
        <v>7496700</v>
      </c>
      <c r="H21" s="19">
        <f t="shared" si="0"/>
        <v>965100</v>
      </c>
      <c r="I21" s="19">
        <f t="shared" si="0"/>
        <v>110843600</v>
      </c>
    </row>
    <row r="22" spans="1:9" x14ac:dyDescent="0.25">
      <c r="A22" s="12"/>
      <c r="B22" s="15"/>
      <c r="C22" s="3"/>
      <c r="D22" s="15"/>
      <c r="E22" s="15"/>
      <c r="F22" s="15"/>
      <c r="G22" s="15"/>
      <c r="H22" s="15"/>
      <c r="I22" s="15"/>
    </row>
    <row r="23" spans="1:9" x14ac:dyDescent="0.25">
      <c r="A23" s="20" t="s">
        <v>20</v>
      </c>
      <c r="B23" s="20"/>
      <c r="C23" s="3"/>
      <c r="D23" s="15"/>
      <c r="E23" s="15"/>
      <c r="F23" s="15"/>
      <c r="G23" s="15"/>
      <c r="H23" s="15"/>
      <c r="I23" s="15"/>
    </row>
    <row r="24" spans="1:9" x14ac:dyDescent="0.25">
      <c r="A24" s="12"/>
      <c r="B24" s="7"/>
      <c r="C24" s="14" t="s">
        <v>17</v>
      </c>
      <c r="D24" s="7" t="s">
        <v>18</v>
      </c>
      <c r="E24" s="14" t="s">
        <v>21</v>
      </c>
      <c r="F24" s="14" t="s">
        <v>22</v>
      </c>
      <c r="G24" s="15"/>
      <c r="H24" s="15"/>
      <c r="I24" s="15"/>
    </row>
    <row r="25" spans="1:9" x14ac:dyDescent="0.25">
      <c r="A25" s="12" t="s">
        <v>13</v>
      </c>
      <c r="B25" s="15">
        <f>B17</f>
        <v>2000</v>
      </c>
      <c r="C25" s="21">
        <f>C21</f>
        <v>30292</v>
      </c>
      <c r="D25" s="16">
        <f>E21</f>
        <v>51154500</v>
      </c>
      <c r="E25" s="22">
        <v>26.3</v>
      </c>
      <c r="F25" s="23">
        <f>E25*C25</f>
        <v>796679.6</v>
      </c>
      <c r="G25" s="15"/>
      <c r="H25" s="3"/>
      <c r="I25" s="3"/>
    </row>
    <row r="26" spans="1:9" x14ac:dyDescent="0.25">
      <c r="A26" s="12" t="s">
        <v>14</v>
      </c>
      <c r="B26" s="15">
        <f>B18</f>
        <v>8000</v>
      </c>
      <c r="C26" s="3"/>
      <c r="D26" s="16">
        <f>F21</f>
        <v>51227300</v>
      </c>
      <c r="E26" s="24">
        <v>10.9</v>
      </c>
      <c r="F26" s="21">
        <f>E26*(D26/1000)</f>
        <v>558377.57000000007</v>
      </c>
      <c r="G26" s="15"/>
      <c r="H26" s="3"/>
      <c r="I26" s="3"/>
    </row>
    <row r="27" spans="1:9" x14ac:dyDescent="0.25">
      <c r="A27" s="12" t="s">
        <v>14</v>
      </c>
      <c r="B27" s="15">
        <f>B19</f>
        <v>40000</v>
      </c>
      <c r="C27" s="3"/>
      <c r="D27" s="16">
        <f>G21</f>
        <v>7496700</v>
      </c>
      <c r="E27" s="24">
        <v>9.68</v>
      </c>
      <c r="F27" s="21">
        <f>E27*(D27/1000)</f>
        <v>72568.055999999997</v>
      </c>
      <c r="G27" s="15"/>
      <c r="H27" s="3"/>
      <c r="I27" s="3"/>
    </row>
    <row r="28" spans="1:9" x14ac:dyDescent="0.25">
      <c r="A28" s="12" t="s">
        <v>15</v>
      </c>
      <c r="B28" s="17">
        <f>B20</f>
        <v>50000</v>
      </c>
      <c r="C28" s="6"/>
      <c r="D28" s="18">
        <f>H21</f>
        <v>965100</v>
      </c>
      <c r="E28" s="25">
        <v>8.4600000000000009</v>
      </c>
      <c r="F28" s="33">
        <f>E28*(D28/1000)</f>
        <v>8164.746000000001</v>
      </c>
      <c r="G28" s="15"/>
      <c r="H28" s="3"/>
      <c r="I28" s="3"/>
    </row>
    <row r="29" spans="1:9" x14ac:dyDescent="0.25">
      <c r="A29" s="12"/>
      <c r="B29" s="15" t="s">
        <v>19</v>
      </c>
      <c r="C29" s="21">
        <f>SUM(C25:C28)</f>
        <v>30292</v>
      </c>
      <c r="D29" s="19">
        <f>SUM(D25:D28)</f>
        <v>110843600</v>
      </c>
      <c r="E29" s="3"/>
      <c r="F29" s="23">
        <f>SUM(F25:F28)</f>
        <v>1435789.9720000001</v>
      </c>
      <c r="G29" s="15"/>
      <c r="H29" s="15"/>
      <c r="I29" s="15"/>
    </row>
    <row r="30" spans="1:9" x14ac:dyDescent="0.25">
      <c r="A30" s="12"/>
      <c r="B30" s="15"/>
      <c r="C30" s="21"/>
      <c r="D30" s="19"/>
      <c r="E30" s="3"/>
      <c r="F30" s="23"/>
      <c r="G30" s="15"/>
      <c r="H30" s="15"/>
      <c r="I30" s="15"/>
    </row>
    <row r="31" spans="1:9" ht="15.75" x14ac:dyDescent="0.25">
      <c r="A31" s="13" t="s">
        <v>23</v>
      </c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8" t="s">
        <v>13</v>
      </c>
      <c r="F32" s="8" t="s">
        <v>14</v>
      </c>
      <c r="G32" s="8" t="s">
        <v>14</v>
      </c>
      <c r="H32" s="8" t="s">
        <v>15</v>
      </c>
      <c r="I32" s="3"/>
    </row>
    <row r="33" spans="1:9" x14ac:dyDescent="0.25">
      <c r="A33" s="3"/>
      <c r="B33" s="7" t="s">
        <v>16</v>
      </c>
      <c r="C33" s="14" t="s">
        <v>17</v>
      </c>
      <c r="D33" s="14" t="s">
        <v>18</v>
      </c>
      <c r="E33" s="14">
        <f>B34</f>
        <v>5000</v>
      </c>
      <c r="F33" s="14">
        <f>B35</f>
        <v>5000</v>
      </c>
      <c r="G33" s="14">
        <f>B36</f>
        <v>40000</v>
      </c>
      <c r="H33" s="14">
        <f>B37</f>
        <v>50000</v>
      </c>
      <c r="I33" s="7" t="s">
        <v>19</v>
      </c>
    </row>
    <row r="34" spans="1:9" x14ac:dyDescent="0.25">
      <c r="A34" s="12" t="s">
        <v>13</v>
      </c>
      <c r="B34" s="15">
        <v>5000</v>
      </c>
      <c r="C34" s="16">
        <f>26+77</f>
        <v>103</v>
      </c>
      <c r="D34" s="16">
        <f>21800+155500</f>
        <v>177300</v>
      </c>
      <c r="E34" s="16">
        <f>D34</f>
        <v>177300</v>
      </c>
      <c r="F34" s="16">
        <v>0</v>
      </c>
      <c r="G34" s="16">
        <v>0</v>
      </c>
      <c r="H34" s="16">
        <v>0</v>
      </c>
      <c r="I34" s="16">
        <f>SUM(E34:H34)</f>
        <v>177300</v>
      </c>
    </row>
    <row r="35" spans="1:9" x14ac:dyDescent="0.25">
      <c r="A35" s="12" t="s">
        <v>14</v>
      </c>
      <c r="B35" s="15">
        <v>5000</v>
      </c>
      <c r="C35" s="16">
        <f>3+78</f>
        <v>81</v>
      </c>
      <c r="D35" s="16">
        <f>23800+569300</f>
        <v>593100</v>
      </c>
      <c r="E35" s="16">
        <f>$C35*E$33</f>
        <v>405000</v>
      </c>
      <c r="F35" s="16">
        <f>D35-E35</f>
        <v>188100</v>
      </c>
      <c r="G35" s="16">
        <v>0</v>
      </c>
      <c r="H35" s="16">
        <v>0</v>
      </c>
      <c r="I35" s="16">
        <f>SUM(E35:H35)</f>
        <v>593100</v>
      </c>
    </row>
    <row r="36" spans="1:9" x14ac:dyDescent="0.25">
      <c r="A36" s="12" t="s">
        <v>14</v>
      </c>
      <c r="B36" s="15">
        <v>40000</v>
      </c>
      <c r="C36" s="16">
        <f>16+54</f>
        <v>70</v>
      </c>
      <c r="D36" s="16">
        <f>276000+841800</f>
        <v>1117800</v>
      </c>
      <c r="E36" s="16">
        <f t="shared" ref="E36:F37" si="1">$C36*E$33</f>
        <v>350000</v>
      </c>
      <c r="F36" s="16">
        <f t="shared" si="1"/>
        <v>350000</v>
      </c>
      <c r="G36" s="16">
        <f>D36-(F36+E36)</f>
        <v>417800</v>
      </c>
      <c r="H36" s="16">
        <v>0</v>
      </c>
      <c r="I36" s="16">
        <f>SUM(E36:H36)</f>
        <v>1117800</v>
      </c>
    </row>
    <row r="37" spans="1:9" x14ac:dyDescent="0.25">
      <c r="A37" s="12" t="s">
        <v>15</v>
      </c>
      <c r="B37" s="17">
        <v>50000</v>
      </c>
      <c r="C37" s="18">
        <v>3</v>
      </c>
      <c r="D37" s="18">
        <f>62400+117500+163400</f>
        <v>343300</v>
      </c>
      <c r="E37" s="18">
        <f t="shared" si="1"/>
        <v>15000</v>
      </c>
      <c r="F37" s="18">
        <f t="shared" si="1"/>
        <v>15000</v>
      </c>
      <c r="G37" s="18">
        <f>$C37*G$33</f>
        <v>120000</v>
      </c>
      <c r="H37" s="18">
        <f>D37-(+G37+F37+E37)</f>
        <v>193300</v>
      </c>
      <c r="I37" s="18">
        <f>SUM(E37:H37)</f>
        <v>343300</v>
      </c>
    </row>
    <row r="38" spans="1:9" x14ac:dyDescent="0.25">
      <c r="A38" s="12"/>
      <c r="B38" s="15"/>
      <c r="C38" s="19">
        <f t="shared" ref="C38:I38" si="2">SUM(C34:C37)</f>
        <v>257</v>
      </c>
      <c r="D38" s="19">
        <f t="shared" si="2"/>
        <v>2231500</v>
      </c>
      <c r="E38" s="19">
        <f t="shared" si="2"/>
        <v>947300</v>
      </c>
      <c r="F38" s="19">
        <f t="shared" si="2"/>
        <v>553100</v>
      </c>
      <c r="G38" s="19">
        <f t="shared" si="2"/>
        <v>537800</v>
      </c>
      <c r="H38" s="19">
        <f t="shared" si="2"/>
        <v>193300</v>
      </c>
      <c r="I38" s="19">
        <f t="shared" si="2"/>
        <v>2231500</v>
      </c>
    </row>
    <row r="39" spans="1:9" x14ac:dyDescent="0.25">
      <c r="A39" s="12"/>
      <c r="B39" s="15"/>
      <c r="C39" s="3"/>
      <c r="D39" s="15"/>
      <c r="E39" s="15"/>
      <c r="F39" s="15"/>
      <c r="G39" s="15"/>
      <c r="H39" s="15"/>
      <c r="I39" s="15"/>
    </row>
    <row r="40" spans="1:9" x14ac:dyDescent="0.25">
      <c r="A40" s="20" t="s">
        <v>20</v>
      </c>
      <c r="B40" s="20"/>
      <c r="C40" s="3"/>
      <c r="D40" s="15"/>
      <c r="E40" s="15"/>
      <c r="F40" s="15"/>
      <c r="G40" s="15"/>
      <c r="H40" s="15"/>
      <c r="I40" s="15"/>
    </row>
    <row r="41" spans="1:9" x14ac:dyDescent="0.25">
      <c r="A41" s="12"/>
      <c r="B41" s="7"/>
      <c r="C41" s="14" t="s">
        <v>17</v>
      </c>
      <c r="D41" s="7" t="s">
        <v>18</v>
      </c>
      <c r="E41" s="14" t="s">
        <v>21</v>
      </c>
      <c r="F41" s="14" t="s">
        <v>22</v>
      </c>
      <c r="G41" s="15"/>
      <c r="H41" s="15"/>
      <c r="I41" s="15"/>
    </row>
    <row r="42" spans="1:9" x14ac:dyDescent="0.25">
      <c r="A42" s="12" t="s">
        <v>13</v>
      </c>
      <c r="B42" s="15">
        <f>B34</f>
        <v>5000</v>
      </c>
      <c r="C42" s="21">
        <f>C38</f>
        <v>257</v>
      </c>
      <c r="D42" s="16">
        <f>E38</f>
        <v>947300</v>
      </c>
      <c r="E42" s="22">
        <v>59</v>
      </c>
      <c r="F42" s="23">
        <f>E42*C42</f>
        <v>15163</v>
      </c>
      <c r="G42" s="15"/>
      <c r="H42" s="3"/>
      <c r="I42" s="3"/>
    </row>
    <row r="43" spans="1:9" x14ac:dyDescent="0.25">
      <c r="A43" s="12" t="s">
        <v>14</v>
      </c>
      <c r="B43" s="15">
        <f>B35</f>
        <v>5000</v>
      </c>
      <c r="C43" s="3"/>
      <c r="D43" s="16">
        <f>F38</f>
        <v>553100</v>
      </c>
      <c r="E43" s="24">
        <v>10.9</v>
      </c>
      <c r="F43" s="21">
        <f>E43*(D43/1000)</f>
        <v>6028.7900000000009</v>
      </c>
      <c r="G43" s="15"/>
      <c r="H43" s="3"/>
      <c r="I43" s="3"/>
    </row>
    <row r="44" spans="1:9" x14ac:dyDescent="0.25">
      <c r="A44" s="12" t="s">
        <v>14</v>
      </c>
      <c r="B44" s="15">
        <f>B36</f>
        <v>40000</v>
      </c>
      <c r="C44" s="3"/>
      <c r="D44" s="16">
        <f>G38</f>
        <v>537800</v>
      </c>
      <c r="E44" s="24">
        <v>9.68</v>
      </c>
      <c r="F44" s="21">
        <f>E44*(D44/1000)</f>
        <v>5205.9039999999995</v>
      </c>
      <c r="G44" s="15"/>
      <c r="H44" s="3"/>
      <c r="I44" s="3"/>
    </row>
    <row r="45" spans="1:9" x14ac:dyDescent="0.25">
      <c r="A45" s="12" t="s">
        <v>15</v>
      </c>
      <c r="B45" s="17">
        <f>B37</f>
        <v>50000</v>
      </c>
      <c r="C45" s="6"/>
      <c r="D45" s="18">
        <f>H38</f>
        <v>193300</v>
      </c>
      <c r="E45" s="25">
        <v>8.4600000000000009</v>
      </c>
      <c r="F45" s="33">
        <f>E45*(D45/1000)</f>
        <v>1635.3180000000002</v>
      </c>
      <c r="G45" s="15"/>
      <c r="H45" s="3"/>
      <c r="I45" s="3"/>
    </row>
    <row r="46" spans="1:9" x14ac:dyDescent="0.25">
      <c r="A46" s="12"/>
      <c r="B46" s="15" t="s">
        <v>19</v>
      </c>
      <c r="C46" s="21">
        <f>SUM(C42:C45)</f>
        <v>257</v>
      </c>
      <c r="D46" s="19">
        <f>SUM(D42:D45)</f>
        <v>2231500</v>
      </c>
      <c r="E46" s="3"/>
      <c r="F46" s="23">
        <f>SUM(F42:F45)</f>
        <v>28033.011999999999</v>
      </c>
      <c r="G46" s="15"/>
      <c r="H46" s="15"/>
      <c r="I46" s="15"/>
    </row>
    <row r="47" spans="1:9" x14ac:dyDescent="0.25">
      <c r="A47" s="12"/>
      <c r="B47" s="15"/>
      <c r="C47" s="21"/>
      <c r="D47" s="19"/>
      <c r="E47" s="3"/>
      <c r="F47" s="23"/>
      <c r="G47" s="15"/>
      <c r="H47" s="15"/>
      <c r="I47" s="15"/>
    </row>
    <row r="48" spans="1:9" ht="15.75" x14ac:dyDescent="0.25">
      <c r="A48" s="13" t="s">
        <v>24</v>
      </c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8" t="s">
        <v>13</v>
      </c>
      <c r="F49" s="8" t="s">
        <v>14</v>
      </c>
      <c r="G49" s="8" t="s">
        <v>15</v>
      </c>
      <c r="H49" s="3"/>
      <c r="I49" s="15"/>
    </row>
    <row r="50" spans="1:9" x14ac:dyDescent="0.25">
      <c r="A50" s="3"/>
      <c r="B50" s="7" t="s">
        <v>16</v>
      </c>
      <c r="C50" s="14" t="s">
        <v>17</v>
      </c>
      <c r="D50" s="14" t="s">
        <v>18</v>
      </c>
      <c r="E50" s="14">
        <f>B51</f>
        <v>10000</v>
      </c>
      <c r="F50" s="14">
        <f>B52</f>
        <v>40000</v>
      </c>
      <c r="G50" s="14">
        <f>B53</f>
        <v>50000</v>
      </c>
      <c r="H50" s="7" t="s">
        <v>19</v>
      </c>
      <c r="I50" s="15"/>
    </row>
    <row r="51" spans="1:9" x14ac:dyDescent="0.25">
      <c r="A51" s="12" t="s">
        <v>13</v>
      </c>
      <c r="B51" s="15">
        <v>10000</v>
      </c>
      <c r="C51" s="16">
        <v>10</v>
      </c>
      <c r="D51" s="16">
        <v>75500</v>
      </c>
      <c r="E51" s="16">
        <f>D51</f>
        <v>75500</v>
      </c>
      <c r="F51" s="16">
        <v>0</v>
      </c>
      <c r="G51" s="16">
        <v>0</v>
      </c>
      <c r="H51" s="16">
        <f>SUM(E51:G51)</f>
        <v>75500</v>
      </c>
      <c r="I51" s="15"/>
    </row>
    <row r="52" spans="1:9" x14ac:dyDescent="0.25">
      <c r="A52" s="12" t="s">
        <v>14</v>
      </c>
      <c r="B52" s="15">
        <v>40000</v>
      </c>
      <c r="C52" s="16">
        <v>2</v>
      </c>
      <c r="D52" s="16">
        <v>45100</v>
      </c>
      <c r="E52" s="16">
        <f>$C52*E$50</f>
        <v>20000</v>
      </c>
      <c r="F52" s="16">
        <f>D52-E52</f>
        <v>25100</v>
      </c>
      <c r="G52" s="16">
        <v>0</v>
      </c>
      <c r="H52" s="16">
        <f>SUM(E52:G52)</f>
        <v>45100</v>
      </c>
      <c r="I52" s="15"/>
    </row>
    <row r="53" spans="1:9" x14ac:dyDescent="0.25">
      <c r="A53" s="12" t="s">
        <v>15</v>
      </c>
      <c r="B53" s="17">
        <v>50000</v>
      </c>
      <c r="C53" s="18">
        <v>0</v>
      </c>
      <c r="D53" s="18">
        <v>0</v>
      </c>
      <c r="E53" s="18">
        <f>$C53*E$50</f>
        <v>0</v>
      </c>
      <c r="F53" s="18">
        <f>$C53*G$50</f>
        <v>0</v>
      </c>
      <c r="G53" s="18">
        <f>D53-(+F53+E53)</f>
        <v>0</v>
      </c>
      <c r="H53" s="18">
        <f>SUM(E53:G53)</f>
        <v>0</v>
      </c>
      <c r="I53" s="15"/>
    </row>
    <row r="54" spans="1:9" x14ac:dyDescent="0.25">
      <c r="A54" s="12"/>
      <c r="B54" s="15"/>
      <c r="C54" s="19">
        <f t="shared" ref="C54:H54" si="3">SUM(C51:C53)</f>
        <v>12</v>
      </c>
      <c r="D54" s="19">
        <f t="shared" si="3"/>
        <v>120600</v>
      </c>
      <c r="E54" s="19">
        <f t="shared" si="3"/>
        <v>95500</v>
      </c>
      <c r="F54" s="19">
        <f t="shared" si="3"/>
        <v>25100</v>
      </c>
      <c r="G54" s="19">
        <f t="shared" si="3"/>
        <v>0</v>
      </c>
      <c r="H54" s="19">
        <f t="shared" si="3"/>
        <v>120600</v>
      </c>
      <c r="I54" s="15"/>
    </row>
    <row r="55" spans="1:9" x14ac:dyDescent="0.25">
      <c r="A55" s="12"/>
      <c r="B55" s="15"/>
      <c r="C55" s="3"/>
      <c r="D55" s="15"/>
      <c r="E55" s="15"/>
      <c r="F55" s="15"/>
      <c r="G55" s="15"/>
      <c r="H55" s="15"/>
      <c r="I55" s="15"/>
    </row>
    <row r="56" spans="1:9" x14ac:dyDescent="0.25">
      <c r="A56" s="20" t="s">
        <v>20</v>
      </c>
      <c r="B56" s="20"/>
      <c r="C56" s="3"/>
      <c r="D56" s="15"/>
      <c r="E56" s="15"/>
      <c r="F56" s="15"/>
      <c r="G56" s="15"/>
      <c r="H56" s="15"/>
      <c r="I56" s="15"/>
    </row>
    <row r="57" spans="1:9" x14ac:dyDescent="0.25">
      <c r="A57" s="12"/>
      <c r="B57" s="7"/>
      <c r="C57" s="14" t="s">
        <v>17</v>
      </c>
      <c r="D57" s="7" t="s">
        <v>18</v>
      </c>
      <c r="E57" s="14" t="s">
        <v>21</v>
      </c>
      <c r="F57" s="14" t="s">
        <v>22</v>
      </c>
      <c r="G57" s="15"/>
      <c r="H57" s="15"/>
      <c r="I57" s="15"/>
    </row>
    <row r="58" spans="1:9" x14ac:dyDescent="0.25">
      <c r="A58" s="12" t="s">
        <v>13</v>
      </c>
      <c r="B58" s="15">
        <f>B51</f>
        <v>10000</v>
      </c>
      <c r="C58" s="21">
        <f>C54</f>
        <v>12</v>
      </c>
      <c r="D58" s="16">
        <f>E54</f>
        <v>95500</v>
      </c>
      <c r="E58" s="22">
        <v>113.5</v>
      </c>
      <c r="F58" s="23">
        <f>E58*C58</f>
        <v>1362</v>
      </c>
      <c r="G58" s="15"/>
      <c r="H58" s="3"/>
      <c r="I58" s="3"/>
    </row>
    <row r="59" spans="1:9" x14ac:dyDescent="0.25">
      <c r="A59" s="12" t="s">
        <v>14</v>
      </c>
      <c r="B59" s="15">
        <f>B52</f>
        <v>40000</v>
      </c>
      <c r="C59" s="3"/>
      <c r="D59" s="16">
        <f>F54</f>
        <v>25100</v>
      </c>
      <c r="E59" s="24">
        <v>9.68</v>
      </c>
      <c r="F59" s="21">
        <f>E59*(D59/1000)</f>
        <v>242.96800000000002</v>
      </c>
      <c r="G59" s="15"/>
      <c r="H59" s="3"/>
      <c r="I59" s="3"/>
    </row>
    <row r="60" spans="1:9" x14ac:dyDescent="0.25">
      <c r="A60" s="12" t="s">
        <v>15</v>
      </c>
      <c r="B60" s="17">
        <f>B53</f>
        <v>50000</v>
      </c>
      <c r="C60" s="6"/>
      <c r="D60" s="18">
        <f>G54</f>
        <v>0</v>
      </c>
      <c r="E60" s="25">
        <v>8.4600000000000009</v>
      </c>
      <c r="F60" s="33">
        <f>E60*(D60/1000)</f>
        <v>0</v>
      </c>
      <c r="G60" s="15"/>
      <c r="H60" s="3"/>
      <c r="I60" s="3"/>
    </row>
    <row r="61" spans="1:9" x14ac:dyDescent="0.25">
      <c r="A61" s="12"/>
      <c r="B61" s="15" t="s">
        <v>19</v>
      </c>
      <c r="C61" s="21">
        <f>SUM(C58:C60)</f>
        <v>12</v>
      </c>
      <c r="D61" s="19">
        <f>SUM(D58:D60)</f>
        <v>120600</v>
      </c>
      <c r="E61" s="3"/>
      <c r="F61" s="23">
        <f>SUM(F58:F60)</f>
        <v>1604.9680000000001</v>
      </c>
      <c r="G61" s="15"/>
      <c r="H61" s="15"/>
      <c r="I61" s="15"/>
    </row>
    <row r="62" spans="1:9" x14ac:dyDescent="0.25">
      <c r="A62" s="12"/>
      <c r="B62" s="15"/>
      <c r="C62" s="26"/>
      <c r="D62" s="19"/>
      <c r="E62" s="3"/>
      <c r="F62" s="22"/>
      <c r="G62" s="15"/>
      <c r="H62" s="15"/>
      <c r="I62" s="15"/>
    </row>
    <row r="63" spans="1:9" ht="15.75" x14ac:dyDescent="0.25">
      <c r="A63" s="13" t="s">
        <v>25</v>
      </c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8" t="s">
        <v>13</v>
      </c>
      <c r="F64" s="8" t="s">
        <v>14</v>
      </c>
      <c r="G64" s="8" t="s">
        <v>15</v>
      </c>
      <c r="H64" s="3"/>
      <c r="I64" s="3"/>
    </row>
    <row r="65" spans="1:9" x14ac:dyDescent="0.25">
      <c r="A65" s="3"/>
      <c r="B65" s="7" t="s">
        <v>16</v>
      </c>
      <c r="C65" s="14" t="s">
        <v>17</v>
      </c>
      <c r="D65" s="14" t="s">
        <v>18</v>
      </c>
      <c r="E65" s="14">
        <f>B66</f>
        <v>20000</v>
      </c>
      <c r="F65" s="14">
        <f>B67</f>
        <v>30000</v>
      </c>
      <c r="G65" s="14">
        <f>B68</f>
        <v>50000</v>
      </c>
      <c r="H65" s="7" t="s">
        <v>19</v>
      </c>
      <c r="I65" s="3"/>
    </row>
    <row r="66" spans="1:9" x14ac:dyDescent="0.25">
      <c r="A66" s="12" t="s">
        <v>13</v>
      </c>
      <c r="B66" s="15">
        <v>20000</v>
      </c>
      <c r="C66" s="16">
        <f>2+12</f>
        <v>14</v>
      </c>
      <c r="D66" s="16">
        <f>7800+2500</f>
        <v>10300</v>
      </c>
      <c r="E66" s="16">
        <f>D66</f>
        <v>10300</v>
      </c>
      <c r="F66" s="16">
        <v>0</v>
      </c>
      <c r="G66" s="16">
        <v>0</v>
      </c>
      <c r="H66" s="16">
        <f>SUM(E66:G66)</f>
        <v>10300</v>
      </c>
      <c r="I66" s="3"/>
    </row>
    <row r="67" spans="1:9" x14ac:dyDescent="0.25">
      <c r="A67" s="12" t="s">
        <v>14</v>
      </c>
      <c r="B67" s="15">
        <v>30000</v>
      </c>
      <c r="C67" s="16">
        <v>0</v>
      </c>
      <c r="D67" s="16">
        <f>0</f>
        <v>0</v>
      </c>
      <c r="E67" s="16">
        <f>$C67*E$50</f>
        <v>0</v>
      </c>
      <c r="F67" s="16">
        <f>D67-E67</f>
        <v>0</v>
      </c>
      <c r="G67" s="16">
        <v>0</v>
      </c>
      <c r="H67" s="16">
        <f>SUM(E67:G67)</f>
        <v>0</v>
      </c>
      <c r="I67" s="3"/>
    </row>
    <row r="68" spans="1:9" x14ac:dyDescent="0.25">
      <c r="A68" s="12" t="s">
        <v>15</v>
      </c>
      <c r="B68" s="17">
        <v>50000</v>
      </c>
      <c r="C68" s="18">
        <v>0</v>
      </c>
      <c r="D68" s="18">
        <v>0</v>
      </c>
      <c r="E68" s="18">
        <f>$C68*E$50</f>
        <v>0</v>
      </c>
      <c r="F68" s="18">
        <f>$C68*G$50</f>
        <v>0</v>
      </c>
      <c r="G68" s="18">
        <f>D68-(+F68+E68)</f>
        <v>0</v>
      </c>
      <c r="H68" s="18">
        <f>SUM(E68:G68)</f>
        <v>0</v>
      </c>
      <c r="I68" s="3"/>
    </row>
    <row r="69" spans="1:9" x14ac:dyDescent="0.25">
      <c r="A69" s="12"/>
      <c r="B69" s="15"/>
      <c r="C69" s="19">
        <f t="shared" ref="C69:H69" si="4">SUM(C66:C68)</f>
        <v>14</v>
      </c>
      <c r="D69" s="19">
        <f t="shared" si="4"/>
        <v>10300</v>
      </c>
      <c r="E69" s="19">
        <f t="shared" si="4"/>
        <v>10300</v>
      </c>
      <c r="F69" s="19">
        <f t="shared" si="4"/>
        <v>0</v>
      </c>
      <c r="G69" s="19">
        <f t="shared" si="4"/>
        <v>0</v>
      </c>
      <c r="H69" s="19">
        <f t="shared" si="4"/>
        <v>10300</v>
      </c>
      <c r="I69" s="3"/>
    </row>
    <row r="70" spans="1:9" x14ac:dyDescent="0.25">
      <c r="A70" s="12"/>
      <c r="B70" s="15"/>
      <c r="C70" s="3"/>
      <c r="D70" s="15"/>
      <c r="E70" s="15"/>
      <c r="F70" s="15"/>
      <c r="G70" s="15"/>
      <c r="H70" s="15"/>
      <c r="I70" s="3"/>
    </row>
    <row r="71" spans="1:9" x14ac:dyDescent="0.25">
      <c r="A71" s="20" t="s">
        <v>20</v>
      </c>
      <c r="B71" s="20"/>
      <c r="C71" s="3"/>
      <c r="D71" s="15"/>
      <c r="E71" s="15"/>
      <c r="F71" s="15"/>
      <c r="G71" s="15"/>
      <c r="H71" s="15"/>
      <c r="I71" s="3"/>
    </row>
    <row r="72" spans="1:9" x14ac:dyDescent="0.25">
      <c r="A72" s="12"/>
      <c r="B72" s="7"/>
      <c r="C72" s="14" t="s">
        <v>17</v>
      </c>
      <c r="D72" s="7" t="s">
        <v>18</v>
      </c>
      <c r="E72" s="14" t="s">
        <v>21</v>
      </c>
      <c r="F72" s="14" t="s">
        <v>22</v>
      </c>
      <c r="G72" s="15"/>
      <c r="H72" s="15"/>
      <c r="I72" s="3"/>
    </row>
    <row r="73" spans="1:9" x14ac:dyDescent="0.25">
      <c r="A73" s="12" t="s">
        <v>13</v>
      </c>
      <c r="B73" s="15">
        <f>B66</f>
        <v>20000</v>
      </c>
      <c r="C73" s="21">
        <f>C69</f>
        <v>14</v>
      </c>
      <c r="D73" s="16">
        <f>E69</f>
        <v>10300</v>
      </c>
      <c r="E73" s="22">
        <v>210.3</v>
      </c>
      <c r="F73" s="23">
        <f>E73*C73</f>
        <v>2944.2000000000003</v>
      </c>
      <c r="G73" s="15"/>
      <c r="H73" s="3"/>
      <c r="I73" s="3"/>
    </row>
    <row r="74" spans="1:9" x14ac:dyDescent="0.25">
      <c r="A74" s="12" t="s">
        <v>14</v>
      </c>
      <c r="B74" s="15">
        <f>B67</f>
        <v>30000</v>
      </c>
      <c r="C74" s="3"/>
      <c r="D74" s="16">
        <f>F69</f>
        <v>0</v>
      </c>
      <c r="E74" s="24">
        <v>9.68</v>
      </c>
      <c r="F74" s="21">
        <f>E74*(D74/1000)</f>
        <v>0</v>
      </c>
      <c r="G74" s="15"/>
      <c r="H74" s="3"/>
      <c r="I74" s="3"/>
    </row>
    <row r="75" spans="1:9" x14ac:dyDescent="0.25">
      <c r="A75" s="12" t="s">
        <v>15</v>
      </c>
      <c r="B75" s="17">
        <f>B68</f>
        <v>50000</v>
      </c>
      <c r="C75" s="6"/>
      <c r="D75" s="18">
        <f>G69</f>
        <v>0</v>
      </c>
      <c r="E75" s="25">
        <v>8.4600000000000009</v>
      </c>
      <c r="F75" s="33">
        <f>E75*(D75/1000)</f>
        <v>0</v>
      </c>
      <c r="G75" s="15"/>
      <c r="H75" s="3"/>
      <c r="I75" s="3"/>
    </row>
    <row r="76" spans="1:9" x14ac:dyDescent="0.25">
      <c r="A76" s="12"/>
      <c r="B76" s="15" t="s">
        <v>19</v>
      </c>
      <c r="C76" s="21">
        <f>SUM(C73:C75)</f>
        <v>14</v>
      </c>
      <c r="D76" s="19">
        <f>SUM(D73:D75)</f>
        <v>10300</v>
      </c>
      <c r="E76" s="3"/>
      <c r="F76" s="23">
        <f>SUM(F73:F75)</f>
        <v>2944.2000000000003</v>
      </c>
      <c r="G76" s="15"/>
      <c r="H76" s="15"/>
      <c r="I76" s="3"/>
    </row>
    <row r="77" spans="1:9" x14ac:dyDescent="0.25">
      <c r="A77" s="3"/>
      <c r="B77" s="3"/>
      <c r="C77" s="3"/>
      <c r="D77" s="3"/>
      <c r="E77" s="3"/>
      <c r="F77" s="3"/>
      <c r="G77" s="3"/>
      <c r="H77" s="3"/>
      <c r="I77" s="3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2021-11-03T20:57:43Z</dcterms:created>
  <dcterms:modified xsi:type="dcterms:W3CDTF">2021-11-03T20:59:39Z</dcterms:modified>
</cp:coreProperties>
</file>