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"/>
    </mc:Choice>
  </mc:AlternateContent>
  <xr:revisionPtr revIDLastSave="0" documentId="13_ncr:1_{C7E8315F-553C-4C21-B688-E92130D74870}" xr6:coauthVersionLast="47" xr6:coauthVersionMax="47" xr10:uidLastSave="{00000000-0000-0000-0000-000000000000}"/>
  <bookViews>
    <workbookView xWindow="-120" yWindow="-120" windowWidth="20730" windowHeight="11160" activeTab="5" xr2:uid="{698DC659-3057-4217-9796-D118A82B2B21}"/>
  </bookViews>
  <sheets>
    <sheet name="Five Eights Inch Meters" sheetId="1" r:id="rId1"/>
    <sheet name="1 Inch Meters" sheetId="2" r:id="rId2"/>
    <sheet name="1.5 Inch Meter" sheetId="3" r:id="rId3"/>
    <sheet name="2 Inch Meter" sheetId="4" r:id="rId4"/>
    <sheet name="Wholesale" sheetId="7" r:id="rId5"/>
    <sheet name="Total 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3" i="4"/>
  <c r="G13" i="3"/>
  <c r="H14" i="2"/>
  <c r="I15" i="1"/>
  <c r="F15" i="1"/>
  <c r="F14" i="1"/>
  <c r="F13" i="1"/>
  <c r="F12" i="1"/>
  <c r="H15" i="1"/>
  <c r="H14" i="1"/>
  <c r="H13" i="1"/>
  <c r="G15" i="1"/>
  <c r="G14" i="1"/>
  <c r="G13" i="1"/>
  <c r="F24" i="4" l="1"/>
  <c r="F23" i="4"/>
  <c r="F11" i="1" l="1"/>
  <c r="E17" i="1" l="1"/>
  <c r="D17" i="1"/>
  <c r="D24" i="1" s="1"/>
  <c r="F11" i="7"/>
  <c r="E13" i="7"/>
  <c r="E20" i="7" s="1"/>
  <c r="D13" i="7"/>
  <c r="F13" i="7"/>
  <c r="F13" i="4"/>
  <c r="F12" i="4"/>
  <c r="G12" i="4" s="1"/>
  <c r="E15" i="4"/>
  <c r="D15" i="4"/>
  <c r="D22" i="4" s="1"/>
  <c r="G22" i="4" s="1"/>
  <c r="F11" i="4"/>
  <c r="I11" i="4" s="1"/>
  <c r="F13" i="3"/>
  <c r="F12" i="3"/>
  <c r="E15" i="3"/>
  <c r="D15" i="3"/>
  <c r="D22" i="3" s="1"/>
  <c r="F11" i="3"/>
  <c r="I11" i="3" s="1"/>
  <c r="F14" i="2"/>
  <c r="G14" i="2"/>
  <c r="G13" i="2"/>
  <c r="F13" i="2"/>
  <c r="H13" i="2" s="1"/>
  <c r="F12" i="2"/>
  <c r="F11" i="2"/>
  <c r="J11" i="2" s="1"/>
  <c r="E16" i="2"/>
  <c r="D16" i="2"/>
  <c r="D23" i="2" s="1"/>
  <c r="J15" i="1"/>
  <c r="K11" i="1"/>
  <c r="G12" i="1"/>
  <c r="K15" i="1" l="1"/>
  <c r="J17" i="1"/>
  <c r="E28" i="1" s="1"/>
  <c r="G28" i="1" s="1"/>
  <c r="H17" i="1"/>
  <c r="E26" i="1" s="1"/>
  <c r="G26" i="1" s="1"/>
  <c r="I14" i="1"/>
  <c r="I17" i="1" s="1"/>
  <c r="E27" i="1" s="1"/>
  <c r="G27" i="1" s="1"/>
  <c r="F17" i="1"/>
  <c r="E24" i="1" s="1"/>
  <c r="G24" i="1"/>
  <c r="D30" i="1"/>
  <c r="K12" i="1"/>
  <c r="D20" i="7"/>
  <c r="D22" i="7" s="1"/>
  <c r="G20" i="7"/>
  <c r="G22" i="7" s="1"/>
  <c r="C11" i="8" s="1"/>
  <c r="E22" i="7"/>
  <c r="G11" i="7"/>
  <c r="G13" i="7" s="1"/>
  <c r="H13" i="4"/>
  <c r="H15" i="4" s="1"/>
  <c r="E24" i="4" s="1"/>
  <c r="G24" i="4" s="1"/>
  <c r="G15" i="4"/>
  <c r="E23" i="4" s="1"/>
  <c r="G23" i="4" s="1"/>
  <c r="F15" i="4"/>
  <c r="E22" i="4" s="1"/>
  <c r="D26" i="4"/>
  <c r="F15" i="3"/>
  <c r="E22" i="3" s="1"/>
  <c r="D26" i="3"/>
  <c r="G22" i="3"/>
  <c r="H13" i="3"/>
  <c r="H15" i="3" s="1"/>
  <c r="E24" i="3" s="1"/>
  <c r="G24" i="3" s="1"/>
  <c r="G15" i="3"/>
  <c r="E23" i="3" s="1"/>
  <c r="G23" i="3" s="1"/>
  <c r="D28" i="2"/>
  <c r="G23" i="2"/>
  <c r="J13" i="2"/>
  <c r="I14" i="2"/>
  <c r="I16" i="2" s="1"/>
  <c r="E26" i="2" s="1"/>
  <c r="G26" i="2" s="1"/>
  <c r="F16" i="2"/>
  <c r="E23" i="2" s="1"/>
  <c r="G12" i="2"/>
  <c r="G16" i="2" s="1"/>
  <c r="E24" i="2" s="1"/>
  <c r="G24" i="2" s="1"/>
  <c r="H16" i="2"/>
  <c r="E25" i="2" s="1"/>
  <c r="G25" i="2" s="1"/>
  <c r="K13" i="1"/>
  <c r="G17" i="1"/>
  <c r="E25" i="1" s="1"/>
  <c r="G25" i="1" s="1"/>
  <c r="I13" i="4" l="1"/>
  <c r="K14" i="1"/>
  <c r="K17" i="1" s="1"/>
  <c r="G30" i="1"/>
  <c r="E30" i="1"/>
  <c r="G26" i="4"/>
  <c r="C6" i="8" s="1"/>
  <c r="E26" i="4"/>
  <c r="I12" i="4"/>
  <c r="G26" i="3"/>
  <c r="C5" i="8" s="1"/>
  <c r="E26" i="3"/>
  <c r="I12" i="3"/>
  <c r="I13" i="3"/>
  <c r="J12" i="2"/>
  <c r="E28" i="2"/>
  <c r="G28" i="2"/>
  <c r="C4" i="8" s="1"/>
  <c r="J14" i="2"/>
  <c r="I15" i="4" l="1"/>
  <c r="C3" i="8"/>
  <c r="I15" i="3"/>
  <c r="J16" i="2"/>
  <c r="C9" i="8" l="1"/>
  <c r="C13" i="8" l="1"/>
</calcChain>
</file>

<file path=xl/sharedStrings.xml><?xml version="1.0" encoding="utf-8"?>
<sst xmlns="http://schemas.openxmlformats.org/spreadsheetml/2006/main" count="142" uniqueCount="49">
  <si>
    <t>USAGE TABLE</t>
  </si>
  <si>
    <t>Usage by Rate Increment</t>
  </si>
  <si>
    <t>Class:</t>
  </si>
  <si>
    <t>Bills</t>
  </si>
  <si>
    <t xml:space="preserve">Gallons </t>
  </si>
  <si>
    <t>Total</t>
  </si>
  <si>
    <t>REVENUE TABLE</t>
  </si>
  <si>
    <t>Revenue by Rate Increment</t>
  </si>
  <si>
    <t>Gallons</t>
  </si>
  <si>
    <t>Rates</t>
  </si>
  <si>
    <t>Revenue</t>
  </si>
  <si>
    <t>Totals</t>
  </si>
  <si>
    <t>1 inch meter - residential, commercial, agricultural</t>
  </si>
  <si>
    <t>First 5,000 Minimum Bill</t>
  </si>
  <si>
    <t>Next 5,000 Gallons</t>
  </si>
  <si>
    <t>1.5 inch meter - residential, commercial, agricultural</t>
  </si>
  <si>
    <t>First 10,000 Minimum Bill</t>
  </si>
  <si>
    <t>First 5,000</t>
  </si>
  <si>
    <t>Next 5,000</t>
  </si>
  <si>
    <t>First 10,000</t>
  </si>
  <si>
    <t>2 inch meter - residential, commercial, agricultural</t>
  </si>
  <si>
    <t>Test Period from 01/01/2020 to 12/31/2020</t>
  </si>
  <si>
    <t>First 16,000</t>
  </si>
  <si>
    <t>First 16,000 Minimum Bill</t>
  </si>
  <si>
    <t>Wholesale Master Meters</t>
  </si>
  <si>
    <t>Per 1,000 Gallons</t>
  </si>
  <si>
    <t>5/8 Inch</t>
  </si>
  <si>
    <t>1 Inch</t>
  </si>
  <si>
    <t>1.5 Inch</t>
  </si>
  <si>
    <t>2 Inch</t>
  </si>
  <si>
    <t>Wholesale</t>
  </si>
  <si>
    <t>Revenue from Rates (Column 5)</t>
  </si>
  <si>
    <t>Per 1,000 gallons</t>
  </si>
  <si>
    <t>subtotal</t>
  </si>
  <si>
    <t>total</t>
  </si>
  <si>
    <t>Next 15,000 Gallons</t>
  </si>
  <si>
    <t>Over 25,000 Gallons</t>
  </si>
  <si>
    <t>Next 9,000 Gallons</t>
  </si>
  <si>
    <t xml:space="preserve">Next 15,000 </t>
  </si>
  <si>
    <t>Over 25,000</t>
  </si>
  <si>
    <t>Next 15,000</t>
  </si>
  <si>
    <t>Next 9,000</t>
  </si>
  <si>
    <t>Revenue from Previous Rates</t>
  </si>
  <si>
    <t>First 2,000 Minimum Bill</t>
  </si>
  <si>
    <t>Next 3,000 Gallons</t>
  </si>
  <si>
    <t>First 2,000</t>
  </si>
  <si>
    <t>Next 3,000</t>
  </si>
  <si>
    <t>5/8 inch meter &amp; 3/4 inch meter- residential, commercial, agricultural</t>
  </si>
  <si>
    <t>REVENUE TABLE - Previous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</si>
</sst>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2" applyFont="1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164" fontId="0" fillId="0" borderId="0" xfId="1" applyNumberFormat="1" applyFont="1"/>
    <xf numFmtId="10" fontId="0" fillId="0" borderId="0" xfId="3" applyNumberFormat="1" applyFont="1"/>
    <xf numFmtId="165" fontId="0" fillId="0" borderId="0" xfId="2" applyNumberFormat="1" applyFont="1"/>
    <xf numFmtId="0" fontId="0" fillId="0" borderId="0" xfId="0" applyBorder="1"/>
    <xf numFmtId="44" fontId="0" fillId="0" borderId="0" xfId="2" applyFont="1" applyBorder="1"/>
    <xf numFmtId="44" fontId="0" fillId="0" borderId="0" xfId="0" applyNumberFormat="1" applyBorder="1"/>
    <xf numFmtId="44" fontId="0" fillId="0" borderId="1" xfId="2" applyFont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/>
    <xf numFmtId="164" fontId="0" fillId="0" borderId="2" xfId="1" applyNumberFormat="1" applyFont="1" applyBorder="1"/>
    <xf numFmtId="0" fontId="0" fillId="0" borderId="2" xfId="0" applyBorder="1"/>
    <xf numFmtId="44" fontId="0" fillId="0" borderId="2" xfId="2" applyFont="1" applyBorder="1"/>
    <xf numFmtId="16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0E2B-3FBD-429A-830D-73EB89560CE7}">
  <dimension ref="A1:K30"/>
  <sheetViews>
    <sheetView workbookViewId="0"/>
  </sheetViews>
  <sheetFormatPr defaultRowHeight="15" x14ac:dyDescent="0.25"/>
  <cols>
    <col min="4" max="4" width="10.7109375" bestFit="1" customWidth="1"/>
    <col min="5" max="5" width="15.28515625" bestFit="1" customWidth="1"/>
    <col min="6" max="6" width="14.28515625" bestFit="1" customWidth="1"/>
    <col min="7" max="7" width="15.28515625" bestFit="1" customWidth="1"/>
    <col min="8" max="8" width="14.28515625" bestFit="1" customWidth="1"/>
    <col min="9" max="9" width="13.28515625" bestFit="1" customWidth="1"/>
    <col min="10" max="10" width="12.42578125" bestFit="1" customWidth="1"/>
    <col min="11" max="11" width="15.28515625" bestFit="1" customWidth="1"/>
  </cols>
  <sheetData>
    <row r="1" spans="1:11" ht="15.75" x14ac:dyDescent="0.25">
      <c r="A1" s="12" t="s">
        <v>42</v>
      </c>
    </row>
    <row r="2" spans="1:11" ht="15.75" x14ac:dyDescent="0.25">
      <c r="A2" s="12" t="s">
        <v>21</v>
      </c>
    </row>
    <row r="4" spans="1:11" x14ac:dyDescent="0.25">
      <c r="A4" s="13" t="s">
        <v>0</v>
      </c>
    </row>
    <row r="5" spans="1:11" x14ac:dyDescent="0.25">
      <c r="A5" t="s">
        <v>1</v>
      </c>
    </row>
    <row r="7" spans="1:11" x14ac:dyDescent="0.25">
      <c r="A7" t="s">
        <v>2</v>
      </c>
      <c r="B7" s="2" t="s">
        <v>47</v>
      </c>
    </row>
    <row r="9" spans="1:11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</row>
    <row r="10" spans="1:11" x14ac:dyDescent="0.25">
      <c r="D10" s="14" t="s">
        <v>3</v>
      </c>
      <c r="E10" s="14" t="s">
        <v>4</v>
      </c>
      <c r="F10" s="14" t="s">
        <v>45</v>
      </c>
      <c r="G10" s="14" t="s">
        <v>46</v>
      </c>
      <c r="H10" s="14" t="s">
        <v>18</v>
      </c>
      <c r="I10" s="14" t="s">
        <v>38</v>
      </c>
      <c r="J10" s="14" t="s">
        <v>39</v>
      </c>
      <c r="K10" s="14" t="s">
        <v>5</v>
      </c>
    </row>
    <row r="11" spans="1:11" x14ac:dyDescent="0.25">
      <c r="A11" t="s">
        <v>43</v>
      </c>
      <c r="D11" s="5">
        <v>19630</v>
      </c>
      <c r="E11" s="5">
        <v>5770600</v>
      </c>
      <c r="F11" s="5">
        <f>E11</f>
        <v>5770600</v>
      </c>
      <c r="G11" s="5"/>
      <c r="H11" s="5"/>
      <c r="I11" s="5"/>
      <c r="J11" s="5"/>
      <c r="K11" s="5">
        <f>SUM(F11:J11)</f>
        <v>5770600</v>
      </c>
    </row>
    <row r="12" spans="1:11" x14ac:dyDescent="0.25">
      <c r="A12" t="s">
        <v>44</v>
      </c>
      <c r="D12" s="5">
        <v>53158</v>
      </c>
      <c r="E12" s="5">
        <v>141876200</v>
      </c>
      <c r="F12" s="5">
        <f>D12*1000</f>
        <v>53158000</v>
      </c>
      <c r="G12" s="5">
        <f>E12-F12</f>
        <v>88718200</v>
      </c>
      <c r="H12" s="5"/>
      <c r="I12" s="5"/>
      <c r="J12" s="5"/>
      <c r="K12" s="5">
        <f t="shared" ref="K12:K15" si="0">SUM(F12:J12)</f>
        <v>141876200</v>
      </c>
    </row>
    <row r="13" spans="1:11" x14ac:dyDescent="0.25">
      <c r="A13" t="s">
        <v>14</v>
      </c>
      <c r="D13" s="5">
        <v>14312</v>
      </c>
      <c r="E13" s="5">
        <v>95215200</v>
      </c>
      <c r="F13" s="5">
        <f>D13*1000</f>
        <v>14312000</v>
      </c>
      <c r="G13" s="5">
        <f>D13*4000</f>
        <v>57248000</v>
      </c>
      <c r="H13" s="5">
        <f>E13-(F13+G13)</f>
        <v>23655200</v>
      </c>
      <c r="I13" s="5"/>
      <c r="J13" s="5"/>
      <c r="K13" s="5">
        <f t="shared" si="0"/>
        <v>95215200</v>
      </c>
    </row>
    <row r="14" spans="1:11" x14ac:dyDescent="0.25">
      <c r="A14" t="s">
        <v>35</v>
      </c>
      <c r="D14" s="5">
        <v>3769</v>
      </c>
      <c r="E14" s="5">
        <v>53652300</v>
      </c>
      <c r="F14" s="5">
        <f>D14*1000</f>
        <v>3769000</v>
      </c>
      <c r="G14" s="5">
        <f>D14*4000</f>
        <v>15076000</v>
      </c>
      <c r="H14" s="5">
        <f>D14*5000</f>
        <v>18845000</v>
      </c>
      <c r="I14" s="5">
        <f>E14-SUM(F14:H14)</f>
        <v>15962300</v>
      </c>
      <c r="J14" s="5"/>
      <c r="K14" s="5">
        <f t="shared" si="0"/>
        <v>53652300</v>
      </c>
    </row>
    <row r="15" spans="1:11" x14ac:dyDescent="0.25">
      <c r="A15" t="s">
        <v>36</v>
      </c>
      <c r="D15" s="15">
        <v>936</v>
      </c>
      <c r="E15" s="15">
        <v>55097700</v>
      </c>
      <c r="F15" s="15">
        <f>D15*1000</f>
        <v>936000</v>
      </c>
      <c r="G15" s="15">
        <f>D15*4000</f>
        <v>3744000</v>
      </c>
      <c r="H15" s="15">
        <f>D15*5000</f>
        <v>4680000</v>
      </c>
      <c r="I15" s="15">
        <f>D15*15000</f>
        <v>14040000</v>
      </c>
      <c r="J15" s="15">
        <f>E15-SUM(F15:I15)</f>
        <v>31697700</v>
      </c>
      <c r="K15" s="15">
        <f t="shared" si="0"/>
        <v>55097700</v>
      </c>
    </row>
    <row r="16" spans="1:11" x14ac:dyDescent="0.25"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t="s">
        <v>11</v>
      </c>
      <c r="D17" s="5">
        <f>SUM(D11:D16)</f>
        <v>91805</v>
      </c>
      <c r="E17" s="5">
        <f>SUM(E11:E16)</f>
        <v>351612000</v>
      </c>
      <c r="F17" s="5">
        <f>SUM(F11:F16)</f>
        <v>77945600</v>
      </c>
      <c r="G17" s="5">
        <f t="shared" ref="G17:K17" si="1">SUM(G11:G16)</f>
        <v>164786200</v>
      </c>
      <c r="H17" s="5">
        <f t="shared" si="1"/>
        <v>47180200</v>
      </c>
      <c r="I17" s="5">
        <f t="shared" si="1"/>
        <v>30002300</v>
      </c>
      <c r="J17" s="5">
        <f t="shared" si="1"/>
        <v>31697700</v>
      </c>
      <c r="K17" s="5">
        <f t="shared" si="1"/>
        <v>351612000</v>
      </c>
    </row>
    <row r="19" spans="1:11" x14ac:dyDescent="0.25">
      <c r="A19" s="13" t="s">
        <v>6</v>
      </c>
    </row>
    <row r="20" spans="1:11" x14ac:dyDescent="0.25">
      <c r="A20" t="s">
        <v>7</v>
      </c>
    </row>
    <row r="21" spans="1:11" x14ac:dyDescent="0.25">
      <c r="E21" s="20"/>
    </row>
    <row r="22" spans="1:11" x14ac:dyDescent="0.25">
      <c r="A22">
        <v>1</v>
      </c>
      <c r="D22">
        <v>2</v>
      </c>
      <c r="E22">
        <v>3</v>
      </c>
      <c r="F22">
        <v>4</v>
      </c>
      <c r="G22">
        <v>5</v>
      </c>
    </row>
    <row r="23" spans="1:11" x14ac:dyDescent="0.25">
      <c r="D23" s="14" t="s">
        <v>3</v>
      </c>
      <c r="E23" s="14" t="s">
        <v>8</v>
      </c>
      <c r="F23" s="14" t="s">
        <v>9</v>
      </c>
      <c r="G23" s="14" t="s">
        <v>10</v>
      </c>
    </row>
    <row r="24" spans="1:11" x14ac:dyDescent="0.25">
      <c r="A24" t="s">
        <v>43</v>
      </c>
      <c r="D24" s="5">
        <f>D17</f>
        <v>91805</v>
      </c>
      <c r="E24" s="5">
        <f>F17</f>
        <v>77945600</v>
      </c>
      <c r="F24" s="1">
        <v>19.899999999999999</v>
      </c>
      <c r="G24" s="1">
        <f>D24*F24</f>
        <v>1826919.4999999998</v>
      </c>
    </row>
    <row r="25" spans="1:11" x14ac:dyDescent="0.25">
      <c r="A25" t="s">
        <v>44</v>
      </c>
      <c r="D25" s="5"/>
      <c r="E25" s="5">
        <f>G17</f>
        <v>164786200</v>
      </c>
      <c r="F25" s="1">
        <v>7</v>
      </c>
      <c r="G25" s="1">
        <f>(E25/1000)*F25</f>
        <v>1153503.4000000001</v>
      </c>
    </row>
    <row r="26" spans="1:11" x14ac:dyDescent="0.25">
      <c r="A26" t="s">
        <v>14</v>
      </c>
      <c r="D26" s="5"/>
      <c r="E26" s="5">
        <f>H17</f>
        <v>47180200</v>
      </c>
      <c r="F26" s="1">
        <v>6.25</v>
      </c>
      <c r="G26" s="1">
        <f t="shared" ref="G26:G28" si="2">(E26/1000)*F26</f>
        <v>294876.25</v>
      </c>
    </row>
    <row r="27" spans="1:11" x14ac:dyDescent="0.25">
      <c r="A27" t="s">
        <v>35</v>
      </c>
      <c r="D27" s="5"/>
      <c r="E27" s="5">
        <f>I17</f>
        <v>30002300</v>
      </c>
      <c r="F27" s="1">
        <v>5.2</v>
      </c>
      <c r="G27" s="1">
        <f t="shared" si="2"/>
        <v>156011.96</v>
      </c>
    </row>
    <row r="28" spans="1:11" x14ac:dyDescent="0.25">
      <c r="A28" t="s">
        <v>36</v>
      </c>
      <c r="D28" s="15"/>
      <c r="E28" s="15">
        <f>J17</f>
        <v>31697700</v>
      </c>
      <c r="F28" s="11">
        <v>4.45</v>
      </c>
      <c r="G28" s="11">
        <f t="shared" si="2"/>
        <v>141054.76500000001</v>
      </c>
    </row>
    <row r="29" spans="1:11" x14ac:dyDescent="0.25">
      <c r="D29" s="5"/>
      <c r="E29" s="5"/>
    </row>
    <row r="30" spans="1:11" x14ac:dyDescent="0.25">
      <c r="A30" t="s">
        <v>11</v>
      </c>
      <c r="D30" s="5">
        <f>SUM(D24:D29)</f>
        <v>91805</v>
      </c>
      <c r="E30" s="5">
        <f>SUM(E24:E29)</f>
        <v>351612000</v>
      </c>
      <c r="G30" s="1">
        <f>SUM(G24:G29)</f>
        <v>3572365.875</v>
      </c>
    </row>
  </sheetData>
  <pageMargins left="0.25" right="0.25" top="0.75" bottom="0.75" header="0.3" footer="0.3"/>
  <pageSetup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46E6-6660-49DE-A581-ABEF4FD68C6A}">
  <dimension ref="A1:J28"/>
  <sheetViews>
    <sheetView workbookViewId="0">
      <selection sqref="A1:A2"/>
    </sheetView>
  </sheetViews>
  <sheetFormatPr defaultRowHeight="15" x14ac:dyDescent="0.25"/>
  <cols>
    <col min="4" max="4" width="9.28515625" bestFit="1" customWidth="1"/>
    <col min="5" max="6" width="13.28515625" bestFit="1" customWidth="1"/>
    <col min="7" max="7" width="14.42578125" bestFit="1" customWidth="1"/>
    <col min="8" max="8" width="13.28515625" bestFit="1" customWidth="1"/>
    <col min="9" max="9" width="12.42578125" bestFit="1" customWidth="1"/>
    <col min="10" max="10" width="13.28515625" bestFit="1" customWidth="1"/>
  </cols>
  <sheetData>
    <row r="1" spans="1:10" ht="15.75" x14ac:dyDescent="0.25">
      <c r="A1" s="12" t="s">
        <v>42</v>
      </c>
    </row>
    <row r="2" spans="1:10" ht="15.75" x14ac:dyDescent="0.25">
      <c r="A2" s="12" t="s">
        <v>21</v>
      </c>
    </row>
    <row r="4" spans="1:10" x14ac:dyDescent="0.25">
      <c r="A4" s="13" t="s">
        <v>0</v>
      </c>
    </row>
    <row r="5" spans="1:10" x14ac:dyDescent="0.25">
      <c r="A5" t="s">
        <v>1</v>
      </c>
    </row>
    <row r="7" spans="1:10" x14ac:dyDescent="0.25">
      <c r="A7" t="s">
        <v>2</v>
      </c>
      <c r="B7" s="2" t="s">
        <v>12</v>
      </c>
    </row>
    <row r="9" spans="1:10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</row>
    <row r="10" spans="1:10" x14ac:dyDescent="0.25">
      <c r="D10" s="14" t="s">
        <v>3</v>
      </c>
      <c r="E10" s="14" t="s">
        <v>4</v>
      </c>
      <c r="F10" s="14" t="s">
        <v>17</v>
      </c>
      <c r="G10" s="14" t="s">
        <v>18</v>
      </c>
      <c r="H10" s="14" t="s">
        <v>40</v>
      </c>
      <c r="I10" s="14" t="s">
        <v>39</v>
      </c>
      <c r="J10" s="14" t="s">
        <v>5</v>
      </c>
    </row>
    <row r="11" spans="1:10" x14ac:dyDescent="0.25">
      <c r="A11" t="s">
        <v>13</v>
      </c>
      <c r="D11" s="5">
        <v>376</v>
      </c>
      <c r="E11" s="5">
        <v>655300</v>
      </c>
      <c r="F11" s="5">
        <f>E11</f>
        <v>655300</v>
      </c>
      <c r="G11" s="5"/>
      <c r="H11" s="5"/>
      <c r="I11" s="5"/>
      <c r="J11" s="5">
        <f>SUM(F11:I11)</f>
        <v>655300</v>
      </c>
    </row>
    <row r="12" spans="1:10" x14ac:dyDescent="0.25">
      <c r="A12" t="s">
        <v>14</v>
      </c>
      <c r="D12" s="5">
        <v>120</v>
      </c>
      <c r="E12" s="5">
        <v>850100</v>
      </c>
      <c r="F12" s="5">
        <f>D12*5000</f>
        <v>600000</v>
      </c>
      <c r="G12" s="5">
        <f>E12-F12</f>
        <v>250100</v>
      </c>
      <c r="H12" s="5"/>
      <c r="I12" s="5"/>
      <c r="J12" s="5">
        <f>SUM(F12:I12)</f>
        <v>850100</v>
      </c>
    </row>
    <row r="13" spans="1:10" x14ac:dyDescent="0.25">
      <c r="A13" t="s">
        <v>35</v>
      </c>
      <c r="D13" s="5">
        <v>110</v>
      </c>
      <c r="E13" s="5">
        <v>1805800</v>
      </c>
      <c r="F13" s="5">
        <f>D13*5000</f>
        <v>550000</v>
      </c>
      <c r="G13" s="5">
        <f>D13*5000</f>
        <v>550000</v>
      </c>
      <c r="H13" s="5">
        <f>E13-(F13+G13)</f>
        <v>705800</v>
      </c>
      <c r="I13" s="5"/>
      <c r="J13" s="5">
        <f>SUM(F13:I13)</f>
        <v>1805800</v>
      </c>
    </row>
    <row r="14" spans="1:10" x14ac:dyDescent="0.25">
      <c r="A14" t="s">
        <v>36</v>
      </c>
      <c r="D14" s="15">
        <v>99</v>
      </c>
      <c r="E14" s="15">
        <v>7246500</v>
      </c>
      <c r="F14" s="15">
        <f>D14*5000</f>
        <v>495000</v>
      </c>
      <c r="G14" s="15">
        <f>D14*5000</f>
        <v>495000</v>
      </c>
      <c r="H14" s="15">
        <f>D14*15000</f>
        <v>1485000</v>
      </c>
      <c r="I14" s="15">
        <f>E14-SUM(F14:H14)</f>
        <v>4771500</v>
      </c>
      <c r="J14" s="15">
        <f>SUM(F14:I14)</f>
        <v>7246500</v>
      </c>
    </row>
    <row r="15" spans="1:10" x14ac:dyDescent="0.25">
      <c r="D15" s="5"/>
      <c r="E15" s="5"/>
      <c r="F15" s="5"/>
      <c r="G15" s="5"/>
      <c r="H15" s="5"/>
      <c r="I15" s="5"/>
      <c r="J15" s="5"/>
    </row>
    <row r="16" spans="1:10" x14ac:dyDescent="0.25">
      <c r="A16" t="s">
        <v>11</v>
      </c>
      <c r="D16" s="5">
        <f t="shared" ref="D16:J16" si="0">SUM(D11:D15)</f>
        <v>705</v>
      </c>
      <c r="E16" s="5">
        <f t="shared" si="0"/>
        <v>10557700</v>
      </c>
      <c r="F16" s="5">
        <f t="shared" si="0"/>
        <v>2300300</v>
      </c>
      <c r="G16" s="5">
        <f t="shared" si="0"/>
        <v>1295100</v>
      </c>
      <c r="H16" s="5">
        <f t="shared" si="0"/>
        <v>2190800</v>
      </c>
      <c r="I16" s="5">
        <f t="shared" si="0"/>
        <v>4771500</v>
      </c>
      <c r="J16" s="5">
        <f t="shared" si="0"/>
        <v>10557700</v>
      </c>
    </row>
    <row r="18" spans="1:7" x14ac:dyDescent="0.25">
      <c r="A18" s="13" t="s">
        <v>6</v>
      </c>
    </row>
    <row r="19" spans="1:7" x14ac:dyDescent="0.25">
      <c r="A19" t="s">
        <v>7</v>
      </c>
    </row>
    <row r="21" spans="1:7" x14ac:dyDescent="0.25">
      <c r="A21">
        <v>1</v>
      </c>
      <c r="D21">
        <v>2</v>
      </c>
      <c r="E21">
        <v>3</v>
      </c>
      <c r="F21">
        <v>4</v>
      </c>
      <c r="G21">
        <v>5</v>
      </c>
    </row>
    <row r="22" spans="1:7" x14ac:dyDescent="0.25">
      <c r="D22" s="14" t="s">
        <v>3</v>
      </c>
      <c r="E22" s="14" t="s">
        <v>8</v>
      </c>
      <c r="F22" s="14" t="s">
        <v>9</v>
      </c>
      <c r="G22" s="14" t="s">
        <v>10</v>
      </c>
    </row>
    <row r="23" spans="1:7" x14ac:dyDescent="0.25">
      <c r="A23" t="s">
        <v>13</v>
      </c>
      <c r="D23" s="5">
        <f>D16</f>
        <v>705</v>
      </c>
      <c r="E23" s="5">
        <f>F16</f>
        <v>2300300</v>
      </c>
      <c r="F23" s="1">
        <v>40.9</v>
      </c>
      <c r="G23" s="1">
        <f>D23*F23</f>
        <v>28834.5</v>
      </c>
    </row>
    <row r="24" spans="1:7" x14ac:dyDescent="0.25">
      <c r="A24" t="s">
        <v>14</v>
      </c>
      <c r="D24" s="5"/>
      <c r="E24" s="5">
        <f>G16</f>
        <v>1295100</v>
      </c>
      <c r="F24" s="1">
        <v>6.25</v>
      </c>
      <c r="G24" s="1">
        <f>(E24/1000)*F24</f>
        <v>8094.3749999999991</v>
      </c>
    </row>
    <row r="25" spans="1:7" x14ac:dyDescent="0.25">
      <c r="A25" t="s">
        <v>35</v>
      </c>
      <c r="D25" s="5"/>
      <c r="E25" s="5">
        <f>H16</f>
        <v>2190800</v>
      </c>
      <c r="F25" s="1">
        <v>5.2</v>
      </c>
      <c r="G25" s="1">
        <f t="shared" ref="G25:G26" si="1">(E25/1000)*F25</f>
        <v>11392.160000000002</v>
      </c>
    </row>
    <row r="26" spans="1:7" x14ac:dyDescent="0.25">
      <c r="A26" t="s">
        <v>36</v>
      </c>
      <c r="D26" s="15"/>
      <c r="E26" s="15">
        <f>I16</f>
        <v>4771500</v>
      </c>
      <c r="F26" s="11">
        <v>4.45</v>
      </c>
      <c r="G26" s="11">
        <f t="shared" si="1"/>
        <v>21233.174999999999</v>
      </c>
    </row>
    <row r="28" spans="1:7" x14ac:dyDescent="0.25">
      <c r="A28" t="s">
        <v>11</v>
      </c>
      <c r="D28" s="5">
        <f>SUM(D23:D27)</f>
        <v>705</v>
      </c>
      <c r="E28" s="5">
        <f>SUM(E23:E27)</f>
        <v>10557700</v>
      </c>
      <c r="G28" s="1">
        <f>SUM(G23:G27)</f>
        <v>69554.210000000006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9088-8C50-4035-84F0-782E4A091B30}">
  <dimension ref="A1:I26"/>
  <sheetViews>
    <sheetView workbookViewId="0">
      <selection sqref="A1:A2"/>
    </sheetView>
  </sheetViews>
  <sheetFormatPr defaultRowHeight="15" x14ac:dyDescent="0.25"/>
  <cols>
    <col min="4" max="4" width="9.28515625" bestFit="1" customWidth="1"/>
    <col min="5" max="5" width="13.28515625" bestFit="1" customWidth="1"/>
    <col min="6" max="6" width="11.5703125" bestFit="1" customWidth="1"/>
    <col min="7" max="7" width="11.7109375" bestFit="1" customWidth="1"/>
    <col min="8" max="10" width="13.28515625" bestFit="1" customWidth="1"/>
  </cols>
  <sheetData>
    <row r="1" spans="1:9" ht="15.75" x14ac:dyDescent="0.25">
      <c r="A1" s="12" t="s">
        <v>42</v>
      </c>
    </row>
    <row r="2" spans="1:9" ht="15.75" x14ac:dyDescent="0.25">
      <c r="A2" s="12" t="s">
        <v>21</v>
      </c>
    </row>
    <row r="4" spans="1:9" x14ac:dyDescent="0.25">
      <c r="A4" s="13" t="s">
        <v>0</v>
      </c>
    </row>
    <row r="5" spans="1:9" x14ac:dyDescent="0.25">
      <c r="A5" t="s">
        <v>1</v>
      </c>
    </row>
    <row r="7" spans="1:9" x14ac:dyDescent="0.25">
      <c r="A7" t="s">
        <v>2</v>
      </c>
      <c r="B7" s="2" t="s">
        <v>15</v>
      </c>
    </row>
    <row r="9" spans="1:9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</row>
    <row r="10" spans="1:9" x14ac:dyDescent="0.25">
      <c r="D10" s="14" t="s">
        <v>3</v>
      </c>
      <c r="E10" s="14" t="s">
        <v>4</v>
      </c>
      <c r="F10" s="14" t="s">
        <v>19</v>
      </c>
      <c r="G10" s="14" t="s">
        <v>38</v>
      </c>
      <c r="H10" s="14" t="s">
        <v>39</v>
      </c>
      <c r="I10" s="14" t="s">
        <v>5</v>
      </c>
    </row>
    <row r="11" spans="1:9" x14ac:dyDescent="0.25">
      <c r="A11" t="s">
        <v>16</v>
      </c>
      <c r="D11" s="5">
        <v>91</v>
      </c>
      <c r="E11" s="5">
        <v>248700</v>
      </c>
      <c r="F11" s="5">
        <f>E11</f>
        <v>248700</v>
      </c>
      <c r="G11" s="5"/>
      <c r="H11" s="5"/>
      <c r="I11" s="5">
        <f>SUM(F11:H11)</f>
        <v>248700</v>
      </c>
    </row>
    <row r="12" spans="1:9" x14ac:dyDescent="0.25">
      <c r="A12" t="s">
        <v>35</v>
      </c>
      <c r="D12" s="5">
        <v>35</v>
      </c>
      <c r="E12" s="5">
        <v>581400</v>
      </c>
      <c r="F12" s="5">
        <f>D12*10000</f>
        <v>350000</v>
      </c>
      <c r="G12" s="5">
        <f>E12-F12</f>
        <v>231400</v>
      </c>
      <c r="H12" s="5"/>
      <c r="I12" s="5">
        <f>SUM(F12:H12)</f>
        <v>581400</v>
      </c>
    </row>
    <row r="13" spans="1:9" x14ac:dyDescent="0.25">
      <c r="A13" t="s">
        <v>36</v>
      </c>
      <c r="D13" s="15">
        <v>42</v>
      </c>
      <c r="E13" s="15">
        <v>3863400</v>
      </c>
      <c r="F13" s="15">
        <f>D13*10000</f>
        <v>420000</v>
      </c>
      <c r="G13" s="15">
        <f>D13*15000</f>
        <v>630000</v>
      </c>
      <c r="H13" s="15">
        <f>E13-SUM(F13:G13)</f>
        <v>2813400</v>
      </c>
      <c r="I13" s="15">
        <f>SUM(F13:H13)</f>
        <v>3863400</v>
      </c>
    </row>
    <row r="14" spans="1:9" x14ac:dyDescent="0.25">
      <c r="D14" s="5"/>
      <c r="E14" s="5"/>
      <c r="F14" s="5"/>
      <c r="G14" s="5"/>
      <c r="H14" s="5"/>
      <c r="I14" s="5"/>
    </row>
    <row r="15" spans="1:9" x14ac:dyDescent="0.25">
      <c r="A15" t="s">
        <v>11</v>
      </c>
      <c r="D15" s="5">
        <f t="shared" ref="D15:F15" si="0">SUM(D11:D14)</f>
        <v>168</v>
      </c>
      <c r="E15" s="5">
        <f t="shared" si="0"/>
        <v>4693500</v>
      </c>
      <c r="F15" s="5">
        <f t="shared" si="0"/>
        <v>1018700</v>
      </c>
      <c r="G15" s="5">
        <f>SUM(G11:G14)</f>
        <v>861400</v>
      </c>
      <c r="H15" s="5">
        <f>SUM(H11:H14)</f>
        <v>2813400</v>
      </c>
      <c r="I15" s="5">
        <f>SUM(I11:I14)</f>
        <v>4693500</v>
      </c>
    </row>
    <row r="17" spans="1:7" x14ac:dyDescent="0.25">
      <c r="A17" s="13" t="s">
        <v>6</v>
      </c>
    </row>
    <row r="18" spans="1:7" x14ac:dyDescent="0.25">
      <c r="A18" t="s">
        <v>7</v>
      </c>
    </row>
    <row r="20" spans="1:7" x14ac:dyDescent="0.25">
      <c r="A20">
        <v>1</v>
      </c>
      <c r="D20">
        <v>2</v>
      </c>
      <c r="E20">
        <v>3</v>
      </c>
      <c r="F20">
        <v>4</v>
      </c>
      <c r="G20">
        <v>5</v>
      </c>
    </row>
    <row r="21" spans="1:7" x14ac:dyDescent="0.25">
      <c r="D21" s="14" t="s">
        <v>3</v>
      </c>
      <c r="E21" s="14" t="s">
        <v>8</v>
      </c>
      <c r="F21" s="14" t="s">
        <v>9</v>
      </c>
      <c r="G21" s="14" t="s">
        <v>10</v>
      </c>
    </row>
    <row r="22" spans="1:7" x14ac:dyDescent="0.25">
      <c r="A22" t="s">
        <v>16</v>
      </c>
      <c r="D22" s="5">
        <f>D15</f>
        <v>168</v>
      </c>
      <c r="E22" s="5">
        <f>F15</f>
        <v>1018700</v>
      </c>
      <c r="F22" s="1">
        <v>72.150000000000006</v>
      </c>
      <c r="G22" s="1">
        <f>D22*F22</f>
        <v>12121.2</v>
      </c>
    </row>
    <row r="23" spans="1:7" x14ac:dyDescent="0.25">
      <c r="A23" t="s">
        <v>35</v>
      </c>
      <c r="D23" s="5"/>
      <c r="E23" s="5">
        <f>G15</f>
        <v>861400</v>
      </c>
      <c r="F23" s="1">
        <v>5.2</v>
      </c>
      <c r="G23" s="1">
        <f t="shared" ref="G23:G24" si="1">(E23/1000)*F23</f>
        <v>4479.28</v>
      </c>
    </row>
    <row r="24" spans="1:7" x14ac:dyDescent="0.25">
      <c r="A24" t="s">
        <v>36</v>
      </c>
      <c r="D24" s="15"/>
      <c r="E24" s="15">
        <f>H15</f>
        <v>2813400</v>
      </c>
      <c r="F24" s="11">
        <v>4.45</v>
      </c>
      <c r="G24" s="11">
        <f t="shared" si="1"/>
        <v>12519.630000000001</v>
      </c>
    </row>
    <row r="25" spans="1:7" x14ac:dyDescent="0.25">
      <c r="D25" s="5"/>
      <c r="E25" s="5"/>
    </row>
    <row r="26" spans="1:7" x14ac:dyDescent="0.25">
      <c r="A26" t="s">
        <v>11</v>
      </c>
      <c r="D26" s="5">
        <f>SUM(D22:D25)</f>
        <v>168</v>
      </c>
      <c r="E26" s="5">
        <f>SUM(E22:E25)</f>
        <v>4693500</v>
      </c>
      <c r="G26" s="1">
        <f>SUM(G22:G25)</f>
        <v>29120.11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A851-CB7B-41BD-BDB0-1498BD7D627A}">
  <dimension ref="A1:I26"/>
  <sheetViews>
    <sheetView workbookViewId="0">
      <selection sqref="A1:A2"/>
    </sheetView>
  </sheetViews>
  <sheetFormatPr defaultRowHeight="15" x14ac:dyDescent="0.25"/>
  <cols>
    <col min="4" max="4" width="9.28515625" bestFit="1" customWidth="1"/>
    <col min="5" max="5" width="14.28515625" bestFit="1" customWidth="1"/>
    <col min="6" max="7" width="13.28515625" bestFit="1" customWidth="1"/>
    <col min="8" max="9" width="14.28515625" bestFit="1" customWidth="1"/>
  </cols>
  <sheetData>
    <row r="1" spans="1:9" ht="15.75" x14ac:dyDescent="0.25">
      <c r="A1" s="12" t="s">
        <v>42</v>
      </c>
    </row>
    <row r="2" spans="1:9" ht="15.75" x14ac:dyDescent="0.25">
      <c r="A2" s="12" t="s">
        <v>21</v>
      </c>
    </row>
    <row r="4" spans="1:9" x14ac:dyDescent="0.25">
      <c r="A4" s="13" t="s">
        <v>0</v>
      </c>
    </row>
    <row r="5" spans="1:9" x14ac:dyDescent="0.25">
      <c r="A5" t="s">
        <v>1</v>
      </c>
    </row>
    <row r="7" spans="1:9" x14ac:dyDescent="0.25">
      <c r="A7" t="s">
        <v>2</v>
      </c>
      <c r="B7" s="2" t="s">
        <v>20</v>
      </c>
    </row>
    <row r="9" spans="1:9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</row>
    <row r="10" spans="1:9" x14ac:dyDescent="0.25">
      <c r="D10" s="14" t="s">
        <v>3</v>
      </c>
      <c r="E10" s="14" t="s">
        <v>4</v>
      </c>
      <c r="F10" s="14" t="s">
        <v>22</v>
      </c>
      <c r="G10" s="14" t="s">
        <v>41</v>
      </c>
      <c r="H10" s="14" t="s">
        <v>39</v>
      </c>
      <c r="I10" s="14" t="s">
        <v>5</v>
      </c>
    </row>
    <row r="11" spans="1:9" x14ac:dyDescent="0.25">
      <c r="A11" t="s">
        <v>23</v>
      </c>
      <c r="D11" s="5">
        <v>482</v>
      </c>
      <c r="E11" s="5">
        <v>2227500</v>
      </c>
      <c r="F11" s="5">
        <f>E11</f>
        <v>2227500</v>
      </c>
      <c r="G11" s="5"/>
      <c r="H11" s="5"/>
      <c r="I11" s="5">
        <f>SUM(F11:H11)</f>
        <v>2227500</v>
      </c>
    </row>
    <row r="12" spans="1:9" x14ac:dyDescent="0.25">
      <c r="A12" t="s">
        <v>37</v>
      </c>
      <c r="D12" s="5">
        <v>98</v>
      </c>
      <c r="E12" s="5">
        <v>2016500</v>
      </c>
      <c r="F12" s="5">
        <f>D12*16000</f>
        <v>1568000</v>
      </c>
      <c r="G12" s="5">
        <f>E12-F12</f>
        <v>448500</v>
      </c>
      <c r="H12" s="5"/>
      <c r="I12" s="5">
        <f>SUM(F12:H12)</f>
        <v>2016500</v>
      </c>
    </row>
    <row r="13" spans="1:9" x14ac:dyDescent="0.25">
      <c r="A13" t="s">
        <v>36</v>
      </c>
      <c r="D13" s="15">
        <v>611</v>
      </c>
      <c r="E13" s="15">
        <v>60832800</v>
      </c>
      <c r="F13" s="15">
        <f>D13*16000</f>
        <v>9776000</v>
      </c>
      <c r="G13" s="15">
        <f>D13*9000</f>
        <v>5499000</v>
      </c>
      <c r="H13" s="15">
        <f>E13-SUM(F13:G13)</f>
        <v>45557800</v>
      </c>
      <c r="I13" s="15">
        <f>SUM(F13:H13)</f>
        <v>60832800</v>
      </c>
    </row>
    <row r="14" spans="1:9" x14ac:dyDescent="0.25">
      <c r="D14" s="5"/>
      <c r="E14" s="5"/>
      <c r="F14" s="5"/>
      <c r="G14" s="5"/>
      <c r="H14" s="5"/>
      <c r="I14" s="5"/>
    </row>
    <row r="15" spans="1:9" x14ac:dyDescent="0.25">
      <c r="A15" t="s">
        <v>11</v>
      </c>
      <c r="D15" s="5">
        <f t="shared" ref="D15:I15" si="0">SUM(D11:D14)</f>
        <v>1191</v>
      </c>
      <c r="E15" s="5">
        <f t="shared" si="0"/>
        <v>65076800</v>
      </c>
      <c r="F15" s="5">
        <f t="shared" si="0"/>
        <v>13571500</v>
      </c>
      <c r="G15" s="5">
        <f t="shared" si="0"/>
        <v>5947500</v>
      </c>
      <c r="H15" s="5">
        <f t="shared" si="0"/>
        <v>45557800</v>
      </c>
      <c r="I15" s="5">
        <f t="shared" si="0"/>
        <v>65076800</v>
      </c>
    </row>
    <row r="17" spans="1:7" x14ac:dyDescent="0.25">
      <c r="A17" s="13" t="s">
        <v>6</v>
      </c>
    </row>
    <row r="18" spans="1:7" x14ac:dyDescent="0.25">
      <c r="A18" t="s">
        <v>7</v>
      </c>
    </row>
    <row r="20" spans="1:7" x14ac:dyDescent="0.25">
      <c r="A20">
        <v>1</v>
      </c>
      <c r="D20">
        <v>2</v>
      </c>
      <c r="E20">
        <v>3</v>
      </c>
      <c r="F20">
        <v>4</v>
      </c>
      <c r="G20">
        <v>5</v>
      </c>
    </row>
    <row r="21" spans="1:7" x14ac:dyDescent="0.25">
      <c r="D21" s="14" t="s">
        <v>3</v>
      </c>
      <c r="E21" s="14" t="s">
        <v>8</v>
      </c>
      <c r="F21" s="14" t="s">
        <v>9</v>
      </c>
      <c r="G21" s="14" t="s">
        <v>10</v>
      </c>
    </row>
    <row r="22" spans="1:7" x14ac:dyDescent="0.25">
      <c r="A22" t="s">
        <v>23</v>
      </c>
      <c r="D22" s="5">
        <f>D15</f>
        <v>1191</v>
      </c>
      <c r="E22" s="5">
        <f>F15</f>
        <v>13571500</v>
      </c>
      <c r="F22" s="1">
        <v>103.35</v>
      </c>
      <c r="G22" s="1">
        <f>D22*F22</f>
        <v>123089.84999999999</v>
      </c>
    </row>
    <row r="23" spans="1:7" x14ac:dyDescent="0.25">
      <c r="A23" t="s">
        <v>37</v>
      </c>
      <c r="D23" s="5"/>
      <c r="E23" s="5">
        <f>G15</f>
        <v>5947500</v>
      </c>
      <c r="F23" s="1">
        <f>'Five Eights Inch Meters'!F26</f>
        <v>6.25</v>
      </c>
      <c r="G23" s="1">
        <f t="shared" ref="G23:G24" si="1">(E23/1000)*F23</f>
        <v>37171.875</v>
      </c>
    </row>
    <row r="24" spans="1:7" x14ac:dyDescent="0.25">
      <c r="A24" t="s">
        <v>36</v>
      </c>
      <c r="D24" s="15"/>
      <c r="E24" s="15">
        <f>H15</f>
        <v>45557800</v>
      </c>
      <c r="F24" s="11">
        <f>'Five Eights Inch Meters'!F28</f>
        <v>4.45</v>
      </c>
      <c r="G24" s="11">
        <f t="shared" si="1"/>
        <v>202732.21000000002</v>
      </c>
    </row>
    <row r="25" spans="1:7" x14ac:dyDescent="0.25">
      <c r="D25" s="5"/>
      <c r="E25" s="5"/>
    </row>
    <row r="26" spans="1:7" x14ac:dyDescent="0.25">
      <c r="A26" t="s">
        <v>11</v>
      </c>
      <c r="D26" s="5">
        <f>SUM(D22:D25)</f>
        <v>1191</v>
      </c>
      <c r="E26" s="5">
        <f>SUM(E22:E25)</f>
        <v>65076800</v>
      </c>
      <c r="G26" s="1">
        <f>SUM(G22:G25)</f>
        <v>362993.935</v>
      </c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EB60-924D-45C1-9272-535838E82FA3}">
  <dimension ref="A1:G22"/>
  <sheetViews>
    <sheetView workbookViewId="0">
      <selection sqref="A1:A2"/>
    </sheetView>
  </sheetViews>
  <sheetFormatPr defaultRowHeight="15" x14ac:dyDescent="0.25"/>
  <cols>
    <col min="4" max="4" width="9.28515625" customWidth="1"/>
    <col min="5" max="5" width="11.5703125" bestFit="1" customWidth="1"/>
    <col min="6" max="6" width="16" bestFit="1" customWidth="1"/>
    <col min="7" max="7" width="12.5703125" bestFit="1" customWidth="1"/>
  </cols>
  <sheetData>
    <row r="1" spans="1:7" ht="15.75" x14ac:dyDescent="0.25">
      <c r="A1" s="12" t="s">
        <v>42</v>
      </c>
    </row>
    <row r="2" spans="1:7" ht="15.75" x14ac:dyDescent="0.25">
      <c r="A2" s="12" t="s">
        <v>21</v>
      </c>
    </row>
    <row r="4" spans="1:7" x14ac:dyDescent="0.25">
      <c r="A4" s="13" t="s">
        <v>0</v>
      </c>
    </row>
    <row r="5" spans="1:7" x14ac:dyDescent="0.25">
      <c r="A5" t="s">
        <v>1</v>
      </c>
    </row>
    <row r="7" spans="1:7" x14ac:dyDescent="0.25">
      <c r="A7" t="s">
        <v>2</v>
      </c>
      <c r="B7" s="2" t="s">
        <v>24</v>
      </c>
    </row>
    <row r="9" spans="1:7" x14ac:dyDescent="0.25">
      <c r="A9">
        <v>1</v>
      </c>
      <c r="D9">
        <v>2</v>
      </c>
      <c r="E9">
        <v>3</v>
      </c>
      <c r="F9">
        <v>4</v>
      </c>
      <c r="G9">
        <v>5</v>
      </c>
    </row>
    <row r="10" spans="1:7" x14ac:dyDescent="0.25">
      <c r="D10" s="14" t="s">
        <v>3</v>
      </c>
      <c r="E10" s="14" t="s">
        <v>4</v>
      </c>
      <c r="F10" s="14" t="s">
        <v>32</v>
      </c>
      <c r="G10" s="14" t="s">
        <v>5</v>
      </c>
    </row>
    <row r="11" spans="1:7" x14ac:dyDescent="0.25">
      <c r="A11" t="s">
        <v>25</v>
      </c>
      <c r="D11" s="5">
        <v>24</v>
      </c>
      <c r="E11" s="5">
        <v>5730400</v>
      </c>
      <c r="F11" s="5">
        <f>E11</f>
        <v>5730400</v>
      </c>
      <c r="G11" s="5">
        <f>SUM(F11:F11)</f>
        <v>5730400</v>
      </c>
    </row>
    <row r="12" spans="1:7" x14ac:dyDescent="0.25">
      <c r="D12" s="5"/>
      <c r="E12" s="5"/>
      <c r="F12" s="5"/>
      <c r="G12" s="5"/>
    </row>
    <row r="13" spans="1:7" x14ac:dyDescent="0.25">
      <c r="A13" t="s">
        <v>11</v>
      </c>
      <c r="D13" s="17">
        <f>SUM(D11:D12)</f>
        <v>24</v>
      </c>
      <c r="E13" s="17">
        <f>SUM(E11:E12)</f>
        <v>5730400</v>
      </c>
      <c r="F13" s="17">
        <f>SUM(F11:F12)</f>
        <v>5730400</v>
      </c>
      <c r="G13" s="17">
        <f>SUM(G11:G12)</f>
        <v>5730400</v>
      </c>
    </row>
    <row r="15" spans="1:7" x14ac:dyDescent="0.25">
      <c r="A15" s="13" t="s">
        <v>6</v>
      </c>
    </row>
    <row r="16" spans="1:7" x14ac:dyDescent="0.25">
      <c r="A16" t="s">
        <v>7</v>
      </c>
    </row>
    <row r="18" spans="1:7" x14ac:dyDescent="0.25">
      <c r="A18">
        <v>1</v>
      </c>
      <c r="D18">
        <v>2</v>
      </c>
      <c r="E18">
        <v>3</v>
      </c>
      <c r="F18">
        <v>4</v>
      </c>
      <c r="G18">
        <v>5</v>
      </c>
    </row>
    <row r="19" spans="1:7" x14ac:dyDescent="0.25">
      <c r="D19" s="14" t="s">
        <v>3</v>
      </c>
      <c r="E19" s="14" t="s">
        <v>8</v>
      </c>
      <c r="F19" s="14" t="s">
        <v>9</v>
      </c>
      <c r="G19" s="14" t="s">
        <v>10</v>
      </c>
    </row>
    <row r="20" spans="1:7" x14ac:dyDescent="0.25">
      <c r="A20" t="s">
        <v>25</v>
      </c>
      <c r="D20" s="5">
        <f>D13</f>
        <v>24</v>
      </c>
      <c r="E20" s="5">
        <f>E13</f>
        <v>5730400</v>
      </c>
      <c r="F20" s="7">
        <v>2.25</v>
      </c>
      <c r="G20" s="1">
        <f>(E20/1000)*F20</f>
        <v>12893.4</v>
      </c>
    </row>
    <row r="21" spans="1:7" x14ac:dyDescent="0.25">
      <c r="D21" s="5"/>
      <c r="E21" s="5"/>
    </row>
    <row r="22" spans="1:7" x14ac:dyDescent="0.25">
      <c r="A22" t="s">
        <v>11</v>
      </c>
      <c r="D22" s="17">
        <f>SUM(D20:D21)</f>
        <v>24</v>
      </c>
      <c r="E22" s="17">
        <f>SUM(E20:E21)</f>
        <v>5730400</v>
      </c>
      <c r="F22" s="18"/>
      <c r="G22" s="19">
        <f>SUM(G20:G20)</f>
        <v>12893.4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7F0-A1DD-4DA2-ABE5-DD3AD908ADEA}">
  <dimension ref="A1:O17"/>
  <sheetViews>
    <sheetView tabSelected="1" workbookViewId="0">
      <selection activeCell="A2" sqref="A2"/>
    </sheetView>
  </sheetViews>
  <sheetFormatPr defaultRowHeight="15" x14ac:dyDescent="0.25"/>
  <cols>
    <col min="3" max="3" width="14.28515625" bestFit="1" customWidth="1"/>
    <col min="6" max="7" width="14.28515625" bestFit="1" customWidth="1"/>
    <col min="9" max="12" width="14.28515625" bestFit="1" customWidth="1"/>
    <col min="15" max="15" width="13.42578125" bestFit="1" customWidth="1"/>
  </cols>
  <sheetData>
    <row r="1" spans="1:15" ht="15.75" x14ac:dyDescent="0.25">
      <c r="A1" s="12" t="s">
        <v>48</v>
      </c>
      <c r="F1" s="8"/>
      <c r="G1" s="8"/>
      <c r="H1" s="8"/>
      <c r="I1" s="8"/>
      <c r="J1" s="8"/>
      <c r="K1" s="8"/>
    </row>
    <row r="2" spans="1:15" x14ac:dyDescent="0.25">
      <c r="C2" s="16" t="s">
        <v>31</v>
      </c>
      <c r="F2" s="8"/>
      <c r="G2" s="8"/>
      <c r="H2" s="8"/>
      <c r="I2" s="8"/>
      <c r="J2" s="8"/>
      <c r="K2" s="8"/>
    </row>
    <row r="3" spans="1:15" x14ac:dyDescent="0.25">
      <c r="A3" t="s">
        <v>26</v>
      </c>
      <c r="C3" s="3">
        <f>'Five Eights Inch Meters'!G30</f>
        <v>3572365.875</v>
      </c>
      <c r="F3" s="9"/>
      <c r="G3" s="9"/>
      <c r="H3" s="8"/>
      <c r="I3" s="10"/>
      <c r="J3" s="10"/>
      <c r="K3" s="10"/>
      <c r="L3" s="1"/>
      <c r="O3" s="3"/>
    </row>
    <row r="4" spans="1:15" x14ac:dyDescent="0.25">
      <c r="A4" t="s">
        <v>27</v>
      </c>
      <c r="C4" s="3">
        <f>'1 Inch Meters'!G28</f>
        <v>69554.210000000006</v>
      </c>
      <c r="F4" s="8"/>
      <c r="G4" s="9"/>
      <c r="H4" s="8"/>
      <c r="I4" s="10"/>
      <c r="J4" s="10"/>
      <c r="K4" s="10"/>
      <c r="L4" s="1"/>
    </row>
    <row r="5" spans="1:15" x14ac:dyDescent="0.25">
      <c r="A5" t="s">
        <v>28</v>
      </c>
      <c r="C5" s="3">
        <f>'1.5 Inch Meter'!G26</f>
        <v>29120.11</v>
      </c>
      <c r="F5" s="10"/>
      <c r="G5" s="9"/>
      <c r="H5" s="8"/>
      <c r="I5" s="10"/>
      <c r="J5" s="10"/>
      <c r="K5" s="10"/>
      <c r="L5" s="1"/>
    </row>
    <row r="6" spans="1:15" x14ac:dyDescent="0.25">
      <c r="A6" t="s">
        <v>29</v>
      </c>
      <c r="C6" s="3">
        <f>'2 Inch Meter'!G26</f>
        <v>362993.935</v>
      </c>
      <c r="F6" s="8"/>
      <c r="G6" s="9"/>
      <c r="H6" s="8"/>
      <c r="I6" s="10"/>
      <c r="J6" s="10"/>
      <c r="K6" s="10"/>
      <c r="L6" s="1"/>
    </row>
    <row r="7" spans="1:15" x14ac:dyDescent="0.25">
      <c r="C7" s="3"/>
      <c r="F7" s="10"/>
      <c r="G7" s="9"/>
      <c r="H7" s="8"/>
      <c r="I7" s="10"/>
      <c r="J7" s="10"/>
      <c r="K7" s="10"/>
      <c r="L7" s="1"/>
    </row>
    <row r="8" spans="1:15" x14ac:dyDescent="0.25">
      <c r="C8" s="4"/>
      <c r="F8" s="8"/>
      <c r="G8" s="9"/>
      <c r="H8" s="8"/>
      <c r="I8" s="10"/>
      <c r="J8" s="10"/>
      <c r="K8" s="10"/>
      <c r="L8" s="9"/>
      <c r="O8" s="3"/>
    </row>
    <row r="9" spans="1:15" x14ac:dyDescent="0.25">
      <c r="B9" t="s">
        <v>33</v>
      </c>
      <c r="C9" s="3">
        <f>SUM(C3:C8)</f>
        <v>4034034.13</v>
      </c>
      <c r="F9" s="8"/>
      <c r="G9" s="9"/>
      <c r="H9" s="8"/>
      <c r="I9" s="10"/>
      <c r="J9" s="10"/>
      <c r="K9" s="10"/>
      <c r="L9" s="1"/>
    </row>
    <row r="10" spans="1:15" x14ac:dyDescent="0.25">
      <c r="C10" s="3"/>
      <c r="F10" s="8"/>
      <c r="G10" s="9"/>
      <c r="H10" s="8"/>
      <c r="I10" s="10"/>
      <c r="J10" s="10"/>
      <c r="K10" s="10"/>
    </row>
    <row r="11" spans="1:15" x14ac:dyDescent="0.25">
      <c r="A11" t="s">
        <v>30</v>
      </c>
      <c r="C11" s="4">
        <f>Wholesale!G22</f>
        <v>12893.4</v>
      </c>
      <c r="F11" s="8"/>
      <c r="G11" s="9"/>
      <c r="H11" s="8"/>
      <c r="I11" s="10"/>
      <c r="J11" s="10"/>
      <c r="K11" s="10"/>
    </row>
    <row r="12" spans="1:15" x14ac:dyDescent="0.25">
      <c r="F12" s="8"/>
      <c r="G12" s="9"/>
      <c r="H12" s="8"/>
      <c r="I12" s="10"/>
      <c r="J12" s="10"/>
      <c r="K12" s="10"/>
    </row>
    <row r="13" spans="1:15" x14ac:dyDescent="0.25">
      <c r="B13" t="s">
        <v>34</v>
      </c>
      <c r="C13" s="3">
        <f>C9+C11</f>
        <v>4046927.53</v>
      </c>
      <c r="G13" s="1"/>
      <c r="J13" s="10"/>
    </row>
    <row r="14" spans="1:15" x14ac:dyDescent="0.25">
      <c r="G14" s="1"/>
    </row>
    <row r="15" spans="1:15" x14ac:dyDescent="0.25">
      <c r="C15" s="3"/>
    </row>
    <row r="17" spans="3:3" x14ac:dyDescent="0.25">
      <c r="C17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Five Eights Inch Meters</vt:lpstr>
      <vt:lpstr>1 Inch Meters</vt:lpstr>
      <vt:lpstr>1.5 Inch Meter</vt:lpstr>
      <vt:lpstr>2 Inch Meter</vt:lpstr>
      <vt:lpstr>Wholesale</vt:lpstr>
      <vt:lpstr>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2021-08-02T18:54:46Z</cp:lastPrinted>
  <dcterms:created xsi:type="dcterms:W3CDTF">2021-04-20T18:18:00Z</dcterms:created>
  <dcterms:modified xsi:type="dcterms:W3CDTF">2021-08-02T18:56:10Z</dcterms:modified>
</cp:coreProperties>
</file>