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15" yWindow="2520" windowWidth="6915" windowHeight="4260" tabRatio="55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<sst xmlns="http://schemas.openxmlformats.org/spreadsheetml/2006/main" count="71" uniqueCount="44">
  <si>
    <t>MCWD</t>
  </si>
  <si>
    <t>ISSUE</t>
  </si>
  <si>
    <t>INT</t>
  </si>
  <si>
    <t>RATE</t>
  </si>
  <si>
    <t xml:space="preserve">BALANCE </t>
  </si>
  <si>
    <t>INT DUE</t>
  </si>
  <si>
    <t>TOTAL</t>
  </si>
  <si>
    <t>DEBT</t>
  </si>
  <si>
    <t>PRIN</t>
  </si>
  <si>
    <t>DUE</t>
  </si>
  <si>
    <t>THERE AFTER</t>
  </si>
  <si>
    <t>WTB</t>
  </si>
  <si>
    <t xml:space="preserve">CONCLUSION: </t>
  </si>
  <si>
    <t xml:space="preserve">BASED UPON THE PROCEDURES PERFORMED, THE BONDS PAYABLE ACCOUNTS AND RELATED INTEREST EXPENSE </t>
  </si>
  <si>
    <t>Agreed to the amoritization schedule in the Permanent File</t>
  </si>
  <si>
    <t>C</t>
  </si>
  <si>
    <t xml:space="preserve">ARE FREE OF MATERIAL MISSTATEMENT. </t>
  </si>
  <si>
    <t>ADDITIONAL NOTE:</t>
  </si>
  <si>
    <t>DEBT MATURITIES</t>
  </si>
  <si>
    <t>CNB NOTE PAYABLE</t>
  </si>
  <si>
    <t>NOTE:</t>
  </si>
  <si>
    <t xml:space="preserve">CURRENT YEAR BUILD AMERICA BOND REFUND PAYMENTS RECEIVED TIMELY. (NOTE: POSTED TO OFFSET INTEREST EXPENSE.) </t>
  </si>
  <si>
    <t>DD-2.1</t>
  </si>
  <si>
    <t>2010 BONDS</t>
  </si>
  <si>
    <t>the District by 12/31.</t>
  </si>
  <si>
    <t>P</t>
  </si>
  <si>
    <t>PRINCIPAL</t>
  </si>
  <si>
    <t>KIA LOAN PAYABLE B18-0101</t>
  </si>
  <si>
    <t>KIA LOAN PAYABLE - B12-06</t>
  </si>
  <si>
    <t>SERVICE '21</t>
  </si>
  <si>
    <t xml:space="preserve">Bond payments are due 1/1.  Thrus, the bond principal due listed for 2020 is actually due 1/1/21.  However, the money for these payments is always transferred by </t>
  </si>
  <si>
    <t>Monthly Amount of transfer for 2021</t>
  </si>
  <si>
    <t>Sinking Fund Cash Balance @ 12/31/20</t>
  </si>
  <si>
    <t>Calculates as Balance Due as of 1/1/21 less principal due for 2021-2025</t>
  </si>
  <si>
    <t>INT EXP</t>
  </si>
  <si>
    <t>Refunds Received on BABs</t>
  </si>
  <si>
    <t>PF</t>
  </si>
  <si>
    <t>Construction Interest</t>
  </si>
  <si>
    <t>A</t>
  </si>
  <si>
    <t xml:space="preserve">Interest incurred during the construction phase of the KIA loan.  This was based off of the construction loan draws prior to the start of the loan payable. </t>
  </si>
  <si>
    <t>D</t>
  </si>
  <si>
    <t xml:space="preserve">Several years ago, the District began receiving lesser rebates of interest incurred that was originally scheduled.  Depending on the prime rate, this was built into </t>
  </si>
  <si>
    <t xml:space="preserve">the bonds.  The rate of the bonds themselves does not fluctuate.  Amount represents the actual reimbursements received. </t>
  </si>
  <si>
    <t>Immaterial Difference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</si>
</sst>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  <numFmt numFmtId="166" formatCode="_(* #,##0.0_);_(* \(#,##0.0\);_(* &quot;-&quot;??_);_(@_)"/>
    <numFmt numFmtId="167" formatCode="_(* #,##0_);_(* \(#,##0\);_(* &quot;-&quot;??_);_(@_)"/>
  </numFmts>
  <fonts count="39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Wingdings 2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10" fontId="0" fillId="0" borderId="0" xfId="42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Alignment="1">
      <alignment horizontal="right"/>
    </xf>
    <xf numFmtId="167" fontId="0" fillId="0" borderId="0" xfId="42" applyNumberFormat="1" applyFont="1" applyAlignment="1">
      <alignment/>
    </xf>
    <xf numFmtId="167" fontId="0" fillId="0" borderId="0" xfId="42" applyNumberFormat="1" applyFont="1" applyFill="1" applyAlignment="1">
      <alignment/>
    </xf>
    <xf numFmtId="167" fontId="0" fillId="0" borderId="10" xfId="42" applyNumberFormat="1" applyFont="1" applyBorder="1" applyAlignment="1">
      <alignment/>
    </xf>
    <xf numFmtId="167" fontId="0" fillId="0" borderId="0" xfId="0" applyNumberFormat="1" applyAlignment="1">
      <alignment/>
    </xf>
    <xf numFmtId="167" fontId="38" fillId="0" borderId="0" xfId="42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Continuous"/>
    </xf>
    <xf numFmtId="167" fontId="0" fillId="0" borderId="0" xfId="0" applyNumberFormat="1" applyFill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167" fontId="0" fillId="0" borderId="0" xfId="42" applyNumberFormat="1" applyFont="1" applyFill="1" applyBorder="1" applyAlignment="1">
      <alignment/>
    </xf>
    <xf numFmtId="167" fontId="0" fillId="0" borderId="0" xfId="42" applyNumberFormat="1" applyFont="1" applyBorder="1" applyAlignment="1">
      <alignment/>
    </xf>
    <xf numFmtId="0" fontId="0" fillId="0" borderId="0" xfId="0" applyAlignment="1">
      <alignment horizontal="right"/>
    </xf>
    <xf numFmtId="167" fontId="0" fillId="0" borderId="11" xfId="42" applyNumberFormat="1" applyFont="1" applyBorder="1" applyAlignment="1">
      <alignment/>
    </xf>
    <xf numFmtId="167" fontId="0" fillId="0" borderId="0" xfId="0" applyNumberFormat="1" applyFont="1" applyAlignment="1" quotePrefix="1">
      <alignment/>
    </xf>
    <xf numFmtId="167" fontId="0" fillId="0" borderId="0" xfId="42" applyNumberFormat="1" applyFont="1" applyFill="1" applyAlignment="1">
      <alignment/>
    </xf>
    <xf numFmtId="167" fontId="0" fillId="0" borderId="11" xfId="42" applyNumberFormat="1" applyFont="1" applyFill="1" applyBorder="1" applyAlignment="1">
      <alignment/>
    </xf>
    <xf numFmtId="167" fontId="0" fillId="0" borderId="10" xfId="42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14" fontId="2" fillId="0" borderId="11" xfId="0" applyNumberFormat="1" applyFont="1" applyBorder="1" applyAlignment="1">
      <alignment horizontal="center"/>
    </xf>
    <xf numFmtId="14" fontId="2" fillId="0" borderId="11" xfId="0" applyNumberFormat="1" applyFont="1" applyBorder="1" applyAlignment="1" quotePrefix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Font="1" applyFill="1" applyAlignment="1">
      <alignment/>
    </xf>
    <xf numFmtId="167" fontId="0" fillId="0" borderId="0" xfId="42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0" fillId="0" borderId="0" xfId="0" applyBorder="1" applyAlignment="1">
      <alignment horizontal="right"/>
    </xf>
    <xf numFmtId="10" fontId="0" fillId="0" borderId="0" xfId="42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67" fontId="0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7" fontId="38" fillId="0" borderId="0" xfId="42" applyNumberFormat="1" applyFont="1" applyFill="1" applyBorder="1" applyAlignment="1">
      <alignment horizontal="center"/>
    </xf>
    <xf numFmtId="167" fontId="0" fillId="0" borderId="0" xfId="42" applyNumberFormat="1" applyFont="1" applyBorder="1" applyAlignment="1">
      <alignment/>
    </xf>
    <xf numFmtId="0" fontId="0" fillId="0" borderId="0" xfId="0" applyFont="1" applyAlignment="1">
      <alignment/>
    </xf>
    <xf numFmtId="167" fontId="0" fillId="0" borderId="11" xfId="42" applyNumberFormat="1" applyFont="1" applyFill="1" applyBorder="1" applyAlignment="1">
      <alignment/>
    </xf>
    <xf numFmtId="167" fontId="0" fillId="0" borderId="0" xfId="42" applyNumberFormat="1" applyFont="1" applyFill="1" applyAlignment="1">
      <alignment/>
    </xf>
    <xf numFmtId="0" fontId="1" fillId="0" borderId="0" xfId="0" applyFont="1" applyFill="1" applyAlignment="1">
      <alignment/>
    </xf>
    <xf numFmtId="43" fontId="0" fillId="0" borderId="0" xfId="42" applyFont="1" applyFill="1" applyAlignment="1">
      <alignment/>
    </xf>
    <xf numFmtId="43" fontId="0" fillId="0" borderId="0" xfId="42" applyFont="1" applyFill="1" applyBorder="1" applyAlignment="1">
      <alignment/>
    </xf>
    <xf numFmtId="43" fontId="0" fillId="0" borderId="11" xfId="42" applyFont="1" applyFill="1" applyBorder="1" applyAlignment="1">
      <alignment/>
    </xf>
    <xf numFmtId="167" fontId="0" fillId="0" borderId="0" xfId="42" applyNumberFormat="1" applyFont="1" applyFill="1" applyBorder="1" applyAlignment="1">
      <alignment horizontal="right"/>
    </xf>
    <xf numFmtId="0" fontId="38" fillId="0" borderId="0" xfId="0" applyFont="1" applyFill="1" applyAlignment="1">
      <alignment/>
    </xf>
    <xf numFmtId="43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8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zoomScalePageLayoutView="0" workbookViewId="0" topLeftCell="A1">
      <selection activeCell="N15" sqref="N15"/>
    </sheetView>
  </sheetViews>
  <sheetFormatPr defaultColWidth="9.140625" defaultRowHeight="12.75"/>
  <cols>
    <col min="1" max="1" width="27.8515625" style="0" bestFit="1" customWidth="1"/>
    <col min="2" max="2" width="11.00390625" style="0" customWidth="1"/>
    <col min="3" max="3" width="1.421875" style="0" customWidth="1"/>
    <col min="4" max="4" width="11.28125" style="0" bestFit="1" customWidth="1"/>
    <col min="5" max="5" width="5.140625" style="0" bestFit="1" customWidth="1"/>
    <col min="6" max="6" width="10.7109375" style="0" bestFit="1" customWidth="1"/>
    <col min="7" max="7" width="2.140625" style="0" customWidth="1"/>
    <col min="8" max="8" width="10.7109375" style="0" bestFit="1" customWidth="1"/>
    <col min="9" max="9" width="12.421875" style="0" customWidth="1"/>
    <col min="10" max="10" width="4.7109375" style="0" customWidth="1"/>
    <col min="11" max="14" width="11.00390625" style="0" bestFit="1" customWidth="1"/>
    <col min="15" max="15" width="14.28125" style="0" customWidth="1"/>
    <col min="16" max="16" width="3.421875" style="0" bestFit="1" customWidth="1"/>
    <col min="17" max="17" width="10.7109375" style="0" bestFit="1" customWidth="1"/>
  </cols>
  <sheetData>
    <row r="1" spans="1:17" ht="12.7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15"/>
    </row>
    <row r="2" spans="1:17" ht="12.75">
      <c r="A2" s="63" t="s">
        <v>18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15"/>
    </row>
    <row r="3" spans="1:17" ht="12.75">
      <c r="A3" s="64">
        <v>44196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5"/>
    </row>
    <row r="4" spans="1:15" ht="12.75">
      <c r="A4" s="28"/>
      <c r="B4" s="28"/>
      <c r="C4" s="28"/>
      <c r="D4" s="28"/>
      <c r="E4" s="28"/>
      <c r="F4" s="28"/>
      <c r="G4" s="28"/>
      <c r="H4" s="41" t="s">
        <v>25</v>
      </c>
      <c r="I4" s="28"/>
      <c r="J4" s="28"/>
      <c r="M4" s="29"/>
      <c r="N4" s="29"/>
      <c r="O4" s="29"/>
    </row>
    <row r="5" spans="1:15" ht="12.75">
      <c r="A5" s="28"/>
      <c r="B5" s="28"/>
      <c r="C5" s="28"/>
      <c r="D5" s="28"/>
      <c r="E5" s="28"/>
      <c r="G5" s="28"/>
      <c r="H5" s="30" t="s">
        <v>8</v>
      </c>
      <c r="I5" s="30" t="s">
        <v>6</v>
      </c>
      <c r="J5" s="28"/>
      <c r="K5" s="41" t="s">
        <v>25</v>
      </c>
      <c r="L5" s="41" t="s">
        <v>25</v>
      </c>
      <c r="M5" s="41" t="s">
        <v>25</v>
      </c>
      <c r="N5" s="41" t="s">
        <v>25</v>
      </c>
      <c r="O5" s="29"/>
    </row>
    <row r="6" spans="1:17" ht="12.75">
      <c r="A6" s="31" t="s">
        <v>7</v>
      </c>
      <c r="B6" s="31" t="s">
        <v>2</v>
      </c>
      <c r="C6" s="29"/>
      <c r="D6" s="31" t="s">
        <v>4</v>
      </c>
      <c r="E6" s="29"/>
      <c r="F6" s="30" t="s">
        <v>5</v>
      </c>
      <c r="G6" s="29"/>
      <c r="H6" s="31" t="s">
        <v>9</v>
      </c>
      <c r="I6" s="31" t="s">
        <v>7</v>
      </c>
      <c r="J6" s="29"/>
      <c r="K6" s="31" t="s">
        <v>26</v>
      </c>
      <c r="L6" s="31" t="s">
        <v>26</v>
      </c>
      <c r="M6" s="31" t="s">
        <v>26</v>
      </c>
      <c r="N6" s="31" t="s">
        <v>26</v>
      </c>
      <c r="O6" s="31" t="s">
        <v>26</v>
      </c>
      <c r="Q6" s="17"/>
    </row>
    <row r="7" spans="1:17" ht="12.75">
      <c r="A7" s="32" t="s">
        <v>1</v>
      </c>
      <c r="B7" s="32" t="s">
        <v>3</v>
      </c>
      <c r="C7" s="33"/>
      <c r="D7" s="34">
        <v>44196</v>
      </c>
      <c r="E7" s="29"/>
      <c r="F7" s="32">
        <v>2021</v>
      </c>
      <c r="G7" s="29"/>
      <c r="H7" s="35">
        <v>44561</v>
      </c>
      <c r="I7" s="32" t="s">
        <v>29</v>
      </c>
      <c r="J7" s="29"/>
      <c r="K7" s="32">
        <v>2022</v>
      </c>
      <c r="L7" s="32">
        <v>2023</v>
      </c>
      <c r="M7" s="32">
        <v>2024</v>
      </c>
      <c r="N7" s="32">
        <v>2025</v>
      </c>
      <c r="O7" s="32" t="s">
        <v>10</v>
      </c>
      <c r="Q7" s="18"/>
    </row>
    <row r="8" spans="4:17" ht="12.75">
      <c r="D8" s="1"/>
      <c r="O8" s="4"/>
      <c r="Q8" s="2"/>
    </row>
    <row r="9" spans="1:17" ht="12.75">
      <c r="A9" s="36" t="s">
        <v>19</v>
      </c>
      <c r="B9" s="3">
        <v>0.035</v>
      </c>
      <c r="C9" s="4"/>
      <c r="D9" s="24">
        <v>523956</v>
      </c>
      <c r="E9" s="37" t="s">
        <v>11</v>
      </c>
      <c r="F9" s="24">
        <v>17619</v>
      </c>
      <c r="G9" s="10"/>
      <c r="H9" s="10">
        <v>45113</v>
      </c>
      <c r="I9" s="10">
        <f>+F9+H9</f>
        <v>62732</v>
      </c>
      <c r="J9" s="10"/>
      <c r="K9" s="10">
        <v>46717</v>
      </c>
      <c r="L9" s="10">
        <v>48379</v>
      </c>
      <c r="M9" s="9">
        <v>50100</v>
      </c>
      <c r="N9" s="24">
        <v>51882</v>
      </c>
      <c r="O9" s="19">
        <f>+D9-H9-K9-M9-L9-N9</f>
        <v>281765</v>
      </c>
      <c r="P9" s="38" t="s">
        <v>15</v>
      </c>
      <c r="Q9" s="19"/>
    </row>
    <row r="10" spans="1:17" ht="12.75">
      <c r="A10" s="36"/>
      <c r="B10" s="3"/>
      <c r="C10" s="4"/>
      <c r="D10" s="13" t="s">
        <v>22</v>
      </c>
      <c r="E10" s="37"/>
      <c r="F10" s="24"/>
      <c r="G10" s="10"/>
      <c r="H10" s="10"/>
      <c r="I10" s="10"/>
      <c r="J10" s="10"/>
      <c r="K10" s="10"/>
      <c r="L10" s="10"/>
      <c r="M10" s="9"/>
      <c r="N10" s="24"/>
      <c r="O10" s="19"/>
      <c r="P10" s="38"/>
      <c r="Q10" s="19"/>
    </row>
    <row r="11" spans="1:17" ht="12.75">
      <c r="A11" s="36"/>
      <c r="B11" s="3"/>
      <c r="C11" s="5"/>
      <c r="D11" s="10"/>
      <c r="E11" s="37"/>
      <c r="F11" s="24"/>
      <c r="G11" s="10"/>
      <c r="H11" s="10"/>
      <c r="I11" s="10"/>
      <c r="J11" s="10"/>
      <c r="K11" s="10"/>
      <c r="L11" s="10"/>
      <c r="N11" s="4"/>
      <c r="O11" s="10"/>
      <c r="P11" s="38"/>
      <c r="Q11" s="19"/>
    </row>
    <row r="12" spans="1:17" ht="12.75">
      <c r="A12" s="36" t="s">
        <v>28</v>
      </c>
      <c r="B12" s="3">
        <v>0.0175</v>
      </c>
      <c r="C12" s="5"/>
      <c r="D12" s="24">
        <v>390504</v>
      </c>
      <c r="E12" s="37" t="s">
        <v>11</v>
      </c>
      <c r="F12" s="24">
        <v>7489</v>
      </c>
      <c r="G12" s="10"/>
      <c r="H12" s="10">
        <v>25882</v>
      </c>
      <c r="I12" s="10">
        <f>+F12+H12</f>
        <v>33371</v>
      </c>
      <c r="J12" s="10"/>
      <c r="K12" s="10">
        <v>26337</v>
      </c>
      <c r="L12" s="10">
        <v>26800</v>
      </c>
      <c r="M12" s="9">
        <v>27271</v>
      </c>
      <c r="N12" s="24">
        <v>27750</v>
      </c>
      <c r="O12" s="19">
        <f>+D12-H12-K12-M12-L12-N12</f>
        <v>256464</v>
      </c>
      <c r="P12" s="38" t="s">
        <v>15</v>
      </c>
      <c r="Q12" s="19"/>
    </row>
    <row r="13" spans="1:17" ht="12.75">
      <c r="A13" s="21"/>
      <c r="B13" s="3"/>
      <c r="C13" s="4"/>
      <c r="D13" s="10"/>
      <c r="E13" s="37"/>
      <c r="F13" s="24"/>
      <c r="G13" s="10"/>
      <c r="H13" s="10"/>
      <c r="I13" s="10"/>
      <c r="J13" s="10"/>
      <c r="K13" s="10"/>
      <c r="L13" s="10"/>
      <c r="N13" s="4"/>
      <c r="O13" s="10"/>
      <c r="P13" s="38"/>
      <c r="Q13" s="19"/>
    </row>
    <row r="14" spans="1:17" ht="12.75">
      <c r="A14" s="42" t="s">
        <v>23</v>
      </c>
      <c r="B14" s="43">
        <v>0.0325</v>
      </c>
      <c r="C14" s="44"/>
      <c r="D14" s="45">
        <v>1245000</v>
      </c>
      <c r="E14" s="46" t="s">
        <v>11</v>
      </c>
      <c r="F14" s="45">
        <v>20231</v>
      </c>
      <c r="G14" s="47"/>
      <c r="H14" s="19">
        <v>25000</v>
      </c>
      <c r="I14" s="19">
        <f>+F14+H14</f>
        <v>45231</v>
      </c>
      <c r="J14" s="19"/>
      <c r="K14" s="19">
        <v>26000</v>
      </c>
      <c r="L14" s="19">
        <v>27000</v>
      </c>
      <c r="M14" s="20">
        <v>28000</v>
      </c>
      <c r="N14" s="45">
        <v>29000</v>
      </c>
      <c r="O14" s="19">
        <f>+D14-H14-K14-M14-L14-N14</f>
        <v>1110000</v>
      </c>
      <c r="P14" s="48" t="s">
        <v>15</v>
      </c>
      <c r="Q14" s="19"/>
    </row>
    <row r="15" spans="1:17" ht="12.75">
      <c r="A15" s="21"/>
      <c r="B15" s="3"/>
      <c r="C15" s="4"/>
      <c r="D15" s="10"/>
      <c r="E15" s="37"/>
      <c r="F15" s="24"/>
      <c r="G15" s="10"/>
      <c r="H15" s="10"/>
      <c r="I15" s="10"/>
      <c r="J15" s="10"/>
      <c r="K15" s="10"/>
      <c r="L15" s="10"/>
      <c r="N15" s="4"/>
      <c r="O15" s="10"/>
      <c r="P15" s="38"/>
      <c r="Q15" s="19"/>
    </row>
    <row r="16" spans="1:17" ht="12.75">
      <c r="A16" s="36" t="s">
        <v>27</v>
      </c>
      <c r="B16" s="3">
        <v>0.0175</v>
      </c>
      <c r="C16" s="5"/>
      <c r="D16" s="25">
        <v>930062</v>
      </c>
      <c r="E16" s="37" t="s">
        <v>11</v>
      </c>
      <c r="F16" s="25">
        <f>8138.04+7962.05</f>
        <v>16100.09</v>
      </c>
      <c r="G16" s="13"/>
      <c r="H16" s="50">
        <f>20112.87+20288.86</f>
        <v>40401.729999999996</v>
      </c>
      <c r="I16" s="50">
        <f>+F16+H16</f>
        <v>56501.81999999999</v>
      </c>
      <c r="J16" s="51"/>
      <c r="K16" s="50">
        <f>20466.39+20645.47</f>
        <v>41111.86</v>
      </c>
      <c r="L16" s="50">
        <f>20826.11+21008.34</f>
        <v>41834.45</v>
      </c>
      <c r="M16" s="50">
        <f>21192.17+21377.6</f>
        <v>42569.77</v>
      </c>
      <c r="N16" s="25">
        <f>21564.65+21753.34</f>
        <v>43317.990000000005</v>
      </c>
      <c r="O16" s="50">
        <f>+D16-H16-K16-M16-L16-N16</f>
        <v>720826.2000000001</v>
      </c>
      <c r="P16" s="38" t="s">
        <v>15</v>
      </c>
      <c r="Q16" s="19"/>
    </row>
    <row r="17" spans="3:17" ht="12.75">
      <c r="C17" s="4"/>
      <c r="D17" s="16"/>
      <c r="E17" s="4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38"/>
      <c r="Q17" s="20"/>
    </row>
    <row r="18" spans="4:17" ht="13.5" thickBot="1">
      <c r="D18" s="11">
        <f>SUM(D9:D16)</f>
        <v>3089522</v>
      </c>
      <c r="F18" s="11">
        <f>SUM(F9:F16)</f>
        <v>61439.09</v>
      </c>
      <c r="G18" s="9"/>
      <c r="H18" s="11">
        <f>SUM(H9:H16)</f>
        <v>136396.72999999998</v>
      </c>
      <c r="I18" s="11">
        <f>SUM(I9:I16)</f>
        <v>197835.82</v>
      </c>
      <c r="J18" s="9"/>
      <c r="K18" s="11">
        <f>SUM(K9:K16)</f>
        <v>140165.86</v>
      </c>
      <c r="L18" s="11">
        <f>SUM(L9:L16)</f>
        <v>144013.45</v>
      </c>
      <c r="M18" s="11">
        <f>SUM(M9:M16)</f>
        <v>147940.77</v>
      </c>
      <c r="N18" s="26">
        <f>SUM(N9:N16)</f>
        <v>151949.99</v>
      </c>
      <c r="O18" s="11">
        <f>SUM(O9:O16)</f>
        <v>2369055.2</v>
      </c>
      <c r="P18" s="9"/>
      <c r="Q18" s="20"/>
    </row>
    <row r="19" spans="8:17" ht="13.5" thickTop="1">
      <c r="H19" s="12"/>
      <c r="N19" s="4"/>
      <c r="Q19" s="2"/>
    </row>
    <row r="20" spans="8:17" ht="12.75">
      <c r="H20" s="12"/>
      <c r="I20" s="22">
        <v>2795</v>
      </c>
      <c r="J20" s="49" t="s">
        <v>32</v>
      </c>
      <c r="N20" s="4"/>
      <c r="Q20" s="2"/>
    </row>
    <row r="21" spans="8:17" ht="12.75">
      <c r="H21" s="12"/>
      <c r="I21" s="12">
        <f>SUM(I18:I20)</f>
        <v>200630.82</v>
      </c>
      <c r="Q21" s="2"/>
    </row>
    <row r="22" spans="8:17" ht="12.75">
      <c r="H22" s="12"/>
      <c r="I22" s="23">
        <f>+I21/12</f>
        <v>16719.235</v>
      </c>
      <c r="J22" s="49" t="s">
        <v>31</v>
      </c>
      <c r="Q22" s="2"/>
    </row>
    <row r="23" spans="4:10" ht="12.75">
      <c r="D23" s="30" t="s">
        <v>34</v>
      </c>
      <c r="J23" s="14"/>
    </row>
    <row r="24" spans="2:4" ht="12.75">
      <c r="B24" s="13"/>
      <c r="D24" s="32">
        <v>2020</v>
      </c>
    </row>
    <row r="25" ht="12.75">
      <c r="B25" s="10"/>
    </row>
    <row r="26" spans="2:5" ht="12.75">
      <c r="B26" s="36" t="s">
        <v>19</v>
      </c>
      <c r="D26" s="53">
        <v>19440.81</v>
      </c>
      <c r="E26" s="57" t="s">
        <v>22</v>
      </c>
    </row>
    <row r="27" spans="2:5" ht="12.75">
      <c r="B27" s="36" t="s">
        <v>28</v>
      </c>
      <c r="D27" s="53">
        <v>7987.37</v>
      </c>
      <c r="E27" s="57" t="s">
        <v>36</v>
      </c>
    </row>
    <row r="28" spans="2:8" ht="12.75">
      <c r="B28" s="42" t="s">
        <v>23</v>
      </c>
      <c r="C28" s="2"/>
      <c r="D28" s="54">
        <v>41242.5</v>
      </c>
      <c r="E28" s="57" t="s">
        <v>36</v>
      </c>
      <c r="H28" s="58"/>
    </row>
    <row r="29" spans="2:5" ht="12.75">
      <c r="B29" s="56" t="s">
        <v>35</v>
      </c>
      <c r="D29" s="54">
        <v>-13642.32</v>
      </c>
      <c r="E29" s="59" t="s">
        <v>40</v>
      </c>
    </row>
    <row r="30" spans="2:5" ht="12.75">
      <c r="B30" s="56" t="s">
        <v>37</v>
      </c>
      <c r="D30" s="54">
        <v>2030.64</v>
      </c>
      <c r="E30" s="59" t="s">
        <v>38</v>
      </c>
    </row>
    <row r="31" spans="2:5" ht="12.75">
      <c r="B31" s="36" t="s">
        <v>27</v>
      </c>
      <c r="C31" s="2"/>
      <c r="D31" s="55">
        <v>8988.52</v>
      </c>
      <c r="E31" s="57" t="s">
        <v>36</v>
      </c>
    </row>
    <row r="32" spans="4:5" ht="12.75">
      <c r="D32" s="53">
        <f>SUM(D26:D31)</f>
        <v>66047.51999999999</v>
      </c>
      <c r="E32" s="4"/>
    </row>
    <row r="33" spans="4:5" ht="12.75">
      <c r="D33" s="55">
        <v>65726.54</v>
      </c>
      <c r="E33" s="61" t="s">
        <v>11</v>
      </c>
    </row>
    <row r="34" spans="2:5" ht="12.75">
      <c r="B34" s="62" t="s">
        <v>43</v>
      </c>
      <c r="D34" s="54">
        <f>+D32-D33</f>
        <v>320.9799999999959</v>
      </c>
      <c r="E34" s="4"/>
    </row>
    <row r="35" ht="12.75">
      <c r="D35" s="45"/>
    </row>
    <row r="36" spans="1:4" ht="12.75">
      <c r="A36" s="21" t="s">
        <v>20</v>
      </c>
      <c r="B36" s="49" t="s">
        <v>30</v>
      </c>
      <c r="D36" s="20"/>
    </row>
    <row r="37" spans="2:4" ht="12.75">
      <c r="B37" t="s">
        <v>24</v>
      </c>
      <c r="D37" s="20"/>
    </row>
    <row r="38" ht="12.75">
      <c r="D38" s="2"/>
    </row>
    <row r="39" spans="1:5" ht="12.75">
      <c r="A39" s="40" t="s">
        <v>25</v>
      </c>
      <c r="B39" t="s">
        <v>14</v>
      </c>
      <c r="E39" s="6"/>
    </row>
    <row r="40" spans="1:5" ht="12.75">
      <c r="A40" s="8"/>
      <c r="E40" s="6"/>
    </row>
    <row r="41" spans="1:5" ht="12.75">
      <c r="A41" s="39" t="s">
        <v>15</v>
      </c>
      <c r="B41" s="49" t="s">
        <v>33</v>
      </c>
      <c r="E41" s="6"/>
    </row>
    <row r="42" spans="1:5" ht="12.75">
      <c r="A42" s="39"/>
      <c r="B42" s="49"/>
      <c r="E42" s="6"/>
    </row>
    <row r="43" spans="1:14" ht="12.75">
      <c r="A43" s="60" t="s">
        <v>38</v>
      </c>
      <c r="B43" s="59" t="s">
        <v>39</v>
      </c>
      <c r="C43" s="4"/>
      <c r="D43" s="4"/>
      <c r="E43" s="52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60"/>
      <c r="B44" s="37"/>
      <c r="C44" s="4"/>
      <c r="D44" s="4"/>
      <c r="E44" s="52"/>
      <c r="F44" s="4"/>
      <c r="G44" s="4"/>
      <c r="H44" s="4"/>
      <c r="I44" s="4"/>
      <c r="J44" s="4"/>
      <c r="K44" s="4"/>
      <c r="L44" s="4"/>
      <c r="M44" s="4"/>
      <c r="N44" s="4"/>
    </row>
    <row r="45" spans="1:14" ht="12.75">
      <c r="A45" s="60" t="s">
        <v>40</v>
      </c>
      <c r="B45" s="59" t="s">
        <v>41</v>
      </c>
      <c r="C45" s="4"/>
      <c r="D45" s="4"/>
      <c r="E45" s="52"/>
      <c r="F45" s="4"/>
      <c r="G45" s="4"/>
      <c r="H45" s="4"/>
      <c r="I45" s="4"/>
      <c r="J45" s="4"/>
      <c r="K45" s="4"/>
      <c r="L45" s="4"/>
      <c r="M45" s="4"/>
      <c r="N45" s="4"/>
    </row>
    <row r="46" spans="1:14" ht="12.75">
      <c r="A46" s="60"/>
      <c r="B46" s="59" t="s">
        <v>42</v>
      </c>
      <c r="C46" s="4"/>
      <c r="D46" s="4"/>
      <c r="E46" s="52"/>
      <c r="F46" s="4"/>
      <c r="G46" s="4"/>
      <c r="H46" s="4"/>
      <c r="I46" s="4"/>
      <c r="J46" s="4"/>
      <c r="K46" s="4"/>
      <c r="L46" s="4"/>
      <c r="M46" s="4"/>
      <c r="N46" s="4"/>
    </row>
    <row r="47" spans="1:14" ht="12.75">
      <c r="A47" s="60"/>
      <c r="B47" s="37"/>
      <c r="C47" s="4"/>
      <c r="D47" s="4"/>
      <c r="E47" s="52"/>
      <c r="F47" s="4"/>
      <c r="G47" s="4"/>
      <c r="H47" s="4"/>
      <c r="I47" s="4"/>
      <c r="J47" s="4"/>
      <c r="K47" s="4"/>
      <c r="L47" s="4"/>
      <c r="M47" s="4"/>
      <c r="N47" s="4"/>
    </row>
    <row r="48" spans="1:14" ht="12.75">
      <c r="A48" s="27" t="s">
        <v>17</v>
      </c>
      <c r="B48" s="4" t="s">
        <v>21</v>
      </c>
      <c r="C48" s="4"/>
      <c r="D48" s="4"/>
      <c r="E48" s="52"/>
      <c r="F48" s="4"/>
      <c r="G48" s="4"/>
      <c r="H48" s="4"/>
      <c r="I48" s="4"/>
      <c r="J48" s="4"/>
      <c r="K48" s="4"/>
      <c r="L48" s="4"/>
      <c r="M48" s="4"/>
      <c r="N48" s="4"/>
    </row>
    <row r="49" ht="12.75">
      <c r="E49" s="6"/>
    </row>
    <row r="50" spans="1:14" ht="12.75">
      <c r="A50" s="4" t="s">
        <v>12</v>
      </c>
      <c r="B50" s="4" t="s">
        <v>13</v>
      </c>
      <c r="C50" s="4"/>
      <c r="D50" s="4"/>
      <c r="E50" s="7"/>
      <c r="F50" s="4"/>
      <c r="G50" s="4"/>
      <c r="H50" s="4"/>
      <c r="I50" s="4"/>
      <c r="J50" s="4"/>
      <c r="K50" s="4"/>
      <c r="L50" s="4"/>
      <c r="M50" s="4"/>
      <c r="N50" s="4"/>
    </row>
    <row r="51" spans="1:2" ht="12.75">
      <c r="A51" s="4"/>
      <c r="B51" s="4" t="s">
        <v>16</v>
      </c>
    </row>
  </sheetData>
  <sheetProtection/>
  <mergeCells count="3">
    <mergeCell ref="A1:P1"/>
    <mergeCell ref="A2:P2"/>
    <mergeCell ref="A3:P3"/>
  </mergeCells>
  <printOptions/>
  <pageMargins left="0.25" right="0.25" top="0.75" bottom="0.75" header="0.3" footer="0.3"/>
  <pageSetup fitToHeight="1" fitToWidth="1" horizontalDpi="300" verticalDpi="3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Creative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Creative Solutions</dc:creator>
  <cp:keywords/>
  <dc:description/>
  <cp:lastModifiedBy>W3</cp:lastModifiedBy>
  <cp:lastPrinted>2012-01-19T17:00:22Z</cp:lastPrinted>
  <dcterms:created xsi:type="dcterms:W3CDTF">2002-05-02T14:32:32Z</dcterms:created>
  <dcterms:modified xsi:type="dcterms:W3CDTF">2021-08-09T17:00:18Z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VERS">
    <vt:lpwstr>1.0</vt:lpwstr>
  </property>
  <property fmtid="{D5CDD505-2E9C-101B-9397-08002B2CF9AE}" pid="3" name="PPC_Template_Client_Name">
    <vt:lpwstr>MARION COUNTY WATER DISTRICT</vt:lpwstr>
  </property>
  <property fmtid="{D5CDD505-2E9C-101B-9397-08002B2CF9AE}" pid="4" name="PPC_Template_Engagement_Date">
    <vt:lpwstr>12/31/2018</vt:lpwstr>
  </property>
  <property fmtid="{D5CDD505-2E9C-101B-9397-08002B2CF9AE}" pid="5" name="DeleteTemporaryFile">
    <vt:lpwstr/>
  </property>
  <property fmtid="{D5CDD505-2E9C-101B-9397-08002B2CF9AE}" pid="6" name="GFRDocument">
    <vt:lpwstr>1</vt:lpwstr>
  </property>
  <property fmtid="{D5CDD505-2E9C-101B-9397-08002B2CF9AE}" pid="7" name="WebDocument">
    <vt:lpwstr>True</vt:lpwstr>
  </property>
</Properties>
</file>