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100296 FAC 11120  43021/Discovery/STAFF 2nd Set Data Request/"/>
    </mc:Choice>
  </mc:AlternateContent>
  <xr:revisionPtr revIDLastSave="0" documentId="13_ncr:1_{713CBB20-EE11-441A-8B8B-914251221039}" xr6:coauthVersionLast="45" xr6:coauthVersionMax="45" xr10:uidLastSave="{00000000-0000-0000-0000-000000000000}"/>
  <bookViews>
    <workbookView xWindow="2688" yWindow="2688" windowWidth="17280" windowHeight="8964" tabRatio="922" activeTab="4" xr2:uid="{00000000-000D-0000-FFFF-FFFF00000000}"/>
  </bookViews>
  <sheets>
    <sheet name="Nov20 S14" sheetId="25" r:id="rId1"/>
    <sheet name="Dec20 S14" sheetId="18" r:id="rId2"/>
    <sheet name="Jan21 S14" sheetId="19" r:id="rId3"/>
    <sheet name="Feb21 S14" sheetId="20" r:id="rId4"/>
    <sheet name="Mar21 S14" sheetId="21" r:id="rId5"/>
    <sheet name="Apr21 S14" sheetId="22" r:id="rId6"/>
  </sheets>
  <definedNames>
    <definedName name="_xlnm._FilterDatabase" localSheetId="5" hidden="1">'Apr21 S14'!$A$8:$F$29</definedName>
    <definedName name="_xlnm._FilterDatabase" localSheetId="1" hidden="1">'Dec20 S14'!$A$8:$F$30</definedName>
    <definedName name="_xlnm._FilterDatabase" localSheetId="3" hidden="1">'Feb21 S14'!$A$8:$F$26</definedName>
    <definedName name="_xlnm._FilterDatabase" localSheetId="2" hidden="1">'Jan21 S14'!$A$8:$F$26</definedName>
    <definedName name="_xlnm._FilterDatabase" localSheetId="4" hidden="1">'Mar21 S14'!$A$8:$K$27</definedName>
    <definedName name="_xlnm._FilterDatabase" localSheetId="0" hidden="1">'Nov20 S14'!$A$9:$F$30</definedName>
    <definedName name="DATA" localSheetId="5">#REF!</definedName>
    <definedName name="DATA" localSheetId="1">#REF!</definedName>
    <definedName name="DATA" localSheetId="3">#REF!</definedName>
    <definedName name="DATA" localSheetId="2">#REF!</definedName>
    <definedName name="DATA" localSheetId="4">#REF!</definedName>
    <definedName name="DATA" localSheetId="0">#REF!</definedName>
    <definedName name="DATA">#REF!</definedName>
    <definedName name="_xlnm.Print_Area" localSheetId="5">'Apr21 S14'!$B$1:$F$40</definedName>
    <definedName name="_xlnm.Print_Area" localSheetId="1">'Dec20 S14'!$B$1:$F$40</definedName>
    <definedName name="_xlnm.Print_Area" localSheetId="3">'Feb21 S14'!$B$1:$F$40</definedName>
    <definedName name="_xlnm.Print_Area" localSheetId="2">'Jan21 S14'!$B$1:$F$36</definedName>
    <definedName name="_xlnm.Print_Area" localSheetId="4">'Mar21 S14'!$B$1:$F$40</definedName>
    <definedName name="_xlnm.Print_Area" localSheetId="0">'Nov20 S14'!$B$1:$F$40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9" l="1"/>
  <c r="D27" i="25" l="1"/>
  <c r="D26" i="25"/>
  <c r="D25" i="25"/>
  <c r="D24" i="25"/>
  <c r="D23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B1" i="22" l="1"/>
  <c r="B1" i="21"/>
  <c r="B1" i="20"/>
  <c r="B1" i="19"/>
  <c r="B1" i="18"/>
  <c r="C27" i="22" l="1"/>
  <c r="C24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39" i="25" l="1"/>
  <c r="C39" i="25"/>
  <c r="E39" i="25" s="1"/>
  <c r="E38" i="25"/>
  <c r="E37" i="25"/>
  <c r="C28" i="25"/>
  <c r="A22" i="25"/>
  <c r="A21" i="25"/>
  <c r="A20" i="25"/>
  <c r="A19" i="25"/>
  <c r="A17" i="25"/>
  <c r="A16" i="25"/>
  <c r="A15" i="25"/>
  <c r="A14" i="25"/>
  <c r="A13" i="25"/>
  <c r="A12" i="25"/>
  <c r="A11" i="25"/>
  <c r="D28" i="25" l="1"/>
  <c r="D32" i="25" s="1"/>
  <c r="D39" i="18" l="1"/>
  <c r="A10" i="22" l="1"/>
  <c r="A11" i="22"/>
  <c r="A12" i="22"/>
  <c r="A13" i="22"/>
  <c r="A14" i="22"/>
  <c r="A15" i="22"/>
  <c r="A16" i="22"/>
  <c r="A18" i="22"/>
  <c r="A19" i="22"/>
  <c r="A20" i="22"/>
  <c r="A21" i="22"/>
  <c r="E36" i="22"/>
  <c r="E37" i="22"/>
  <c r="C38" i="22"/>
  <c r="D38" i="22"/>
  <c r="D26" i="22" l="1"/>
  <c r="E38" i="22"/>
  <c r="D10" i="22" s="1"/>
  <c r="D15" i="22"/>
  <c r="D12" i="22"/>
  <c r="D22" i="22"/>
  <c r="D19" i="22"/>
  <c r="D16" i="22"/>
  <c r="D24" i="22"/>
  <c r="D14" i="22"/>
  <c r="D23" i="22"/>
  <c r="D20" i="22"/>
  <c r="D9" i="22"/>
  <c r="D13" i="22"/>
  <c r="D25" i="22"/>
  <c r="D17" i="22"/>
  <c r="D11" i="22"/>
  <c r="D18" i="22" l="1"/>
  <c r="D27" i="22" s="1"/>
  <c r="D31" i="22" s="1"/>
  <c r="D36" i="21" l="1"/>
  <c r="C36" i="21"/>
  <c r="E35" i="21"/>
  <c r="E34" i="21"/>
  <c r="A20" i="21"/>
  <c r="A19" i="21"/>
  <c r="A18" i="21"/>
  <c r="D17" i="21"/>
  <c r="A16" i="21"/>
  <c r="A15" i="21"/>
  <c r="A14" i="21"/>
  <c r="A13" i="21"/>
  <c r="A12" i="21"/>
  <c r="A11" i="21"/>
  <c r="A10" i="21"/>
  <c r="E36" i="21" l="1"/>
  <c r="D11" i="21"/>
  <c r="D23" i="21"/>
  <c r="D13" i="21"/>
  <c r="C25" i="21"/>
  <c r="D24" i="21"/>
  <c r="D9" i="21"/>
  <c r="D10" i="21"/>
  <c r="D16" i="21"/>
  <c r="D18" i="21"/>
  <c r="D14" i="21"/>
  <c r="D15" i="21"/>
  <c r="D21" i="21"/>
  <c r="D19" i="21"/>
  <c r="D22" i="21"/>
  <c r="D12" i="21"/>
  <c r="D25" i="21" l="1"/>
  <c r="D29" i="21" s="1"/>
  <c r="D36" i="20" l="1"/>
  <c r="C36" i="20"/>
  <c r="E36" i="20" s="1"/>
  <c r="E35" i="20"/>
  <c r="D17" i="20" s="1"/>
  <c r="E34" i="20"/>
  <c r="A20" i="20"/>
  <c r="A19" i="20"/>
  <c r="A18" i="20"/>
  <c r="A16" i="20"/>
  <c r="A15" i="20"/>
  <c r="A14" i="20"/>
  <c r="A13" i="20"/>
  <c r="A12" i="20"/>
  <c r="A11" i="20"/>
  <c r="A10" i="20"/>
  <c r="D11" i="20" l="1"/>
  <c r="D16" i="20"/>
  <c r="D24" i="20"/>
  <c r="D15" i="20"/>
  <c r="C25" i="20"/>
  <c r="D14" i="20"/>
  <c r="D23" i="20"/>
  <c r="D10" i="20"/>
  <c r="D18" i="20"/>
  <c r="D21" i="20"/>
  <c r="D9" i="20"/>
  <c r="D13" i="20"/>
  <c r="D19" i="20"/>
  <c r="D22" i="20"/>
  <c r="D12" i="20"/>
  <c r="D25" i="20" l="1"/>
  <c r="D29" i="20" s="1"/>
  <c r="D35" i="19" l="1"/>
  <c r="C35" i="19"/>
  <c r="A19" i="19"/>
  <c r="A18" i="19"/>
  <c r="A16" i="19"/>
  <c r="A15" i="19"/>
  <c r="A14" i="19"/>
  <c r="A13" i="19"/>
  <c r="A12" i="19"/>
  <c r="A11" i="19"/>
  <c r="A10" i="19"/>
  <c r="D28" i="19" l="1"/>
  <c r="C39" i="18" l="1"/>
  <c r="E38" i="18"/>
  <c r="E37" i="18"/>
  <c r="A22" i="18"/>
  <c r="A21" i="18"/>
  <c r="D20" i="18"/>
  <c r="A20" i="18"/>
  <c r="A19" i="18"/>
  <c r="A17" i="18"/>
  <c r="A16" i="18"/>
  <c r="A15" i="18"/>
  <c r="A14" i="18"/>
  <c r="A13" i="18"/>
  <c r="A12" i="18"/>
  <c r="A11" i="18"/>
  <c r="A10" i="18"/>
  <c r="D27" i="18" l="1"/>
  <c r="E39" i="18"/>
  <c r="D10" i="18" s="1"/>
  <c r="D11" i="18"/>
  <c r="D18" i="18"/>
  <c r="D17" i="18"/>
  <c r="D19" i="18"/>
  <c r="C28" i="18"/>
  <c r="D14" i="18"/>
  <c r="D25" i="18"/>
  <c r="D26" i="18"/>
  <c r="D16" i="18"/>
  <c r="D23" i="18"/>
  <c r="D13" i="18"/>
  <c r="D15" i="18"/>
  <c r="D21" i="18"/>
  <c r="D24" i="18"/>
  <c r="D12" i="18"/>
  <c r="D9" i="18" l="1"/>
  <c r="D28" i="18"/>
  <c r="D32" i="18" s="1"/>
</calcChain>
</file>

<file path=xl/sharedStrings.xml><?xml version="1.0" encoding="utf-8"?>
<sst xmlns="http://schemas.openxmlformats.org/spreadsheetml/2006/main" count="313" uniqueCount="43">
  <si>
    <t>Native</t>
  </si>
  <si>
    <t>Total</t>
  </si>
  <si>
    <t>MW</t>
  </si>
  <si>
    <t>Load</t>
  </si>
  <si>
    <t>Gen</t>
  </si>
  <si>
    <t>FTR</t>
  </si>
  <si>
    <t>Allocation Method</t>
  </si>
  <si>
    <t>Manual</t>
  </si>
  <si>
    <t>Market Ratio</t>
  </si>
  <si>
    <t>Reg.Supply</t>
  </si>
  <si>
    <t>PJM Mthly FTR Prem</t>
  </si>
  <si>
    <t>PJM Annual FTR Prem</t>
  </si>
  <si>
    <t>Load Ratio</t>
  </si>
  <si>
    <t>Gen Ratio</t>
  </si>
  <si>
    <t>Native FAC</t>
  </si>
  <si>
    <t>Mkt Ratio</t>
  </si>
  <si>
    <t>2340-Lost Opp. Cost</t>
  </si>
  <si>
    <t>2510-ARR</t>
  </si>
  <si>
    <t>2375-Bal Opr Rsrv Cr</t>
  </si>
  <si>
    <t>2215-Bal Trns Cng Cr</t>
  </si>
  <si>
    <t>1230-Inad Inter</t>
  </si>
  <si>
    <t>1340-Regulation</t>
  </si>
  <si>
    <t>2220-Tran Loss</t>
  </si>
  <si>
    <t>1375-Bal Opr Rsrv</t>
  </si>
  <si>
    <t>1500-FTR Shortfall</t>
  </si>
  <si>
    <t>1250-Meter Err Cor</t>
  </si>
  <si>
    <t>1500-Mthly FTR Prem</t>
  </si>
  <si>
    <t>1370-Operating Resrv</t>
  </si>
  <si>
    <t>1378-Reactive Servic</t>
  </si>
  <si>
    <t>2360-Synch Reserve</t>
  </si>
  <si>
    <t>PJM Statement</t>
  </si>
  <si>
    <t>1360-Synch Reserve</t>
  </si>
  <si>
    <t>Net Fuel Related RTO Billing Line Items</t>
  </si>
  <si>
    <t>November 30, 2020</t>
  </si>
  <si>
    <t>Congestion &amp; Losses</t>
  </si>
  <si>
    <t>December 31, 2020</t>
  </si>
  <si>
    <t>January 31, 2021</t>
  </si>
  <si>
    <t>February 28, 2021</t>
  </si>
  <si>
    <t>March 31, 2021</t>
  </si>
  <si>
    <t>April 30, 2021</t>
  </si>
  <si>
    <t>PJM BLI</t>
  </si>
  <si>
    <t>PJM S14
 Total_Amt</t>
  </si>
  <si>
    <t>Duke Energy Kentucky PJM Charge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</si>
</sst>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color indexed="12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4" fillId="0" borderId="0" xfId="0" applyFont="1" applyFill="1"/>
    <xf numFmtId="44" fontId="4" fillId="0" borderId="0" xfId="2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44" fontId="4" fillId="0" borderId="0" xfId="0" applyNumberFormat="1" applyFont="1" applyFill="1"/>
    <xf numFmtId="44" fontId="4" fillId="0" borderId="0" xfId="2" applyNumberFormat="1" applyFont="1" applyFill="1" applyBorder="1"/>
    <xf numFmtId="44" fontId="4" fillId="0" borderId="0" xfId="2" applyNumberFormat="1" applyFont="1" applyFill="1"/>
    <xf numFmtId="44" fontId="5" fillId="0" borderId="0" xfId="3" applyNumberFormat="1" applyFont="1" applyFill="1"/>
    <xf numFmtId="44" fontId="5" fillId="0" borderId="0" xfId="0" applyNumberFormat="1" applyFont="1" applyFill="1"/>
    <xf numFmtId="44" fontId="7" fillId="0" borderId="0" xfId="1" applyNumberFormat="1" applyFont="1" applyFill="1"/>
    <xf numFmtId="44" fontId="4" fillId="0" borderId="0" xfId="1" applyNumberFormat="1" applyFont="1" applyFill="1"/>
    <xf numFmtId="0" fontId="6" fillId="0" borderId="0" xfId="0" applyFont="1" applyFill="1"/>
    <xf numFmtId="44" fontId="6" fillId="0" borderId="0" xfId="2" applyFont="1" applyFill="1" applyAlignment="1">
      <alignment horizontal="center" wrapText="1"/>
    </xf>
    <xf numFmtId="164" fontId="5" fillId="0" borderId="0" xfId="3" applyNumberFormat="1" applyFont="1" applyFill="1"/>
    <xf numFmtId="1" fontId="4" fillId="0" borderId="0" xfId="1" applyNumberFormat="1" applyFont="1" applyFill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8" fontId="4" fillId="0" borderId="0" xfId="2" applyNumberFormat="1" applyFont="1" applyFill="1"/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>
      <alignment horizontal="center"/>
    </xf>
    <xf numFmtId="44" fontId="6" fillId="0" borderId="0" xfId="2" applyNumberFormat="1" applyFont="1" applyFill="1" applyAlignment="1">
      <alignment horizontal="center"/>
    </xf>
    <xf numFmtId="44" fontId="4" fillId="0" borderId="1" xfId="2" applyFont="1" applyBorder="1"/>
    <xf numFmtId="44" fontId="4" fillId="0" borderId="2" xfId="0" applyNumberFormat="1" applyFont="1" applyBorder="1"/>
    <xf numFmtId="0" fontId="4" fillId="0" borderId="0" xfId="4" applyFont="1"/>
    <xf numFmtId="0" fontId="5" fillId="0" borderId="0" xfId="4" applyFont="1"/>
    <xf numFmtId="44" fontId="4" fillId="0" borderId="0" xfId="2" applyFont="1" applyFill="1"/>
    <xf numFmtId="44" fontId="4" fillId="0" borderId="0" xfId="4" applyNumberFormat="1" applyFont="1"/>
    <xf numFmtId="0" fontId="4" fillId="0" borderId="0" xfId="4" applyFont="1" applyAlignment="1">
      <alignment horizontal="center"/>
    </xf>
    <xf numFmtId="1" fontId="4" fillId="0" borderId="0" xfId="4" applyNumberFormat="1" applyFont="1" applyAlignment="1">
      <alignment horizontal="center"/>
    </xf>
    <xf numFmtId="0" fontId="5" fillId="0" borderId="0" xfId="4" quotePrefix="1" applyFont="1" applyAlignment="1">
      <alignment horizontal="left"/>
    </xf>
    <xf numFmtId="0" fontId="6" fillId="0" borderId="0" xfId="4" applyFont="1"/>
    <xf numFmtId="8" fontId="4" fillId="0" borderId="0" xfId="4" applyNumberFormat="1" applyFont="1"/>
    <xf numFmtId="44" fontId="4" fillId="0" borderId="0" xfId="2" applyFont="1" applyFill="1" applyBorder="1"/>
    <xf numFmtId="0" fontId="3" fillId="0" borderId="0" xfId="4"/>
    <xf numFmtId="1" fontId="4" fillId="0" borderId="0" xfId="4" applyNumberFormat="1" applyFont="1"/>
    <xf numFmtId="1" fontId="5" fillId="0" borderId="0" xfId="4" applyNumberFormat="1" applyFont="1"/>
    <xf numFmtId="44" fontId="5" fillId="0" borderId="0" xfId="2" applyFont="1" applyFill="1"/>
    <xf numFmtId="44" fontId="5" fillId="0" borderId="0" xfId="4" applyNumberFormat="1" applyFont="1"/>
    <xf numFmtId="44" fontId="5" fillId="0" borderId="0" xfId="2" quotePrefix="1" applyFont="1" applyFill="1" applyAlignment="1">
      <alignment horizontal="left"/>
    </xf>
    <xf numFmtId="0" fontId="5" fillId="0" borderId="0" xfId="4" quotePrefix="1" applyFont="1"/>
    <xf numFmtId="0" fontId="4" fillId="0" borderId="0" xfId="0" applyFont="1" applyFill="1" applyAlignment="1">
      <alignment horizontal="left"/>
    </xf>
    <xf numFmtId="0" fontId="5" fillId="0" borderId="0" xfId="4" applyFont="1" applyAlignment="1"/>
    <xf numFmtId="0" fontId="4" fillId="0" borderId="0" xfId="4" applyFont="1" applyAlignment="1"/>
    <xf numFmtId="0" fontId="4" fillId="0" borderId="0" xfId="4" applyFont="1" applyFill="1" applyBorder="1" applyAlignment="1">
      <alignment horizontal="center"/>
    </xf>
    <xf numFmtId="0" fontId="4" fillId="0" borderId="0" xfId="4" applyFont="1" applyFill="1" applyBorder="1"/>
    <xf numFmtId="0" fontId="0" fillId="0" borderId="0" xfId="0" applyFill="1" applyBorder="1"/>
    <xf numFmtId="8" fontId="4" fillId="0" borderId="0" xfId="4" applyNumberFormat="1" applyFont="1" applyFill="1" applyBorder="1"/>
    <xf numFmtId="0" fontId="6" fillId="0" borderId="0" xfId="4" applyFont="1" applyFill="1" applyBorder="1"/>
    <xf numFmtId="43" fontId="4" fillId="0" borderId="0" xfId="1" applyFont="1" applyFill="1" applyBorder="1" applyAlignment="1">
      <alignment horizontal="center"/>
    </xf>
    <xf numFmtId="44" fontId="4" fillId="0" borderId="0" xfId="4" applyNumberFormat="1" applyFont="1" applyFill="1" applyBorder="1"/>
    <xf numFmtId="44" fontId="4" fillId="0" borderId="0" xfId="0" applyNumberFormat="1" applyFont="1" applyFill="1" applyAlignment="1">
      <alignment horizontal="left"/>
    </xf>
    <xf numFmtId="44" fontId="4" fillId="0" borderId="1" xfId="2" applyNumberFormat="1" applyFont="1" applyFill="1" applyBorder="1"/>
    <xf numFmtId="44" fontId="6" fillId="0" borderId="0" xfId="2" applyNumberFormat="1" applyFont="1" applyFill="1" applyAlignment="1">
      <alignment horizontal="center" wrapText="1"/>
    </xf>
    <xf numFmtId="0" fontId="4" fillId="0" borderId="0" xfId="4" applyFont="1" applyFill="1"/>
    <xf numFmtId="44" fontId="4" fillId="0" borderId="1" xfId="2" applyFont="1" applyFill="1" applyBorder="1"/>
    <xf numFmtId="44" fontId="4" fillId="0" borderId="0" xfId="4" applyNumberFormat="1" applyFont="1" applyFill="1"/>
    <xf numFmtId="0" fontId="5" fillId="0" borderId="0" xfId="4" applyFont="1" applyFill="1"/>
    <xf numFmtId="44" fontId="4" fillId="0" borderId="2" xfId="4" applyNumberFormat="1" applyFont="1" applyFill="1" applyBorder="1"/>
    <xf numFmtId="8" fontId="4" fillId="0" borderId="0" xfId="4" applyNumberFormat="1" applyFont="1" applyFill="1"/>
    <xf numFmtId="0" fontId="4" fillId="0" borderId="0" xfId="4" applyFont="1" applyFill="1" applyAlignment="1">
      <alignment horizontal="center"/>
    </xf>
    <xf numFmtId="1" fontId="4" fillId="0" borderId="0" xfId="4" applyNumberFormat="1" applyFont="1" applyFill="1" applyAlignment="1">
      <alignment horizontal="center"/>
    </xf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8" fontId="4" fillId="0" borderId="0" xfId="2" applyNumberFormat="1" applyFont="1" applyFill="1" applyBorder="1"/>
    <xf numFmtId="0" fontId="4" fillId="0" borderId="0" xfId="0" applyFont="1" applyFill="1" applyBorder="1" applyAlignment="1">
      <alignment horizontal="center"/>
    </xf>
    <xf numFmtId="44" fontId="4" fillId="0" borderId="0" xfId="0" applyNumberFormat="1" applyFont="1" applyFill="1" applyBorder="1"/>
    <xf numFmtId="44" fontId="5" fillId="0" borderId="0" xfId="3" applyNumberFormat="1" applyFont="1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1" fontId="4" fillId="0" borderId="0" xfId="4" applyNumberFormat="1" applyFont="1" applyFill="1" applyBorder="1" applyAlignment="1">
      <alignment horizontal="center"/>
    </xf>
    <xf numFmtId="0" fontId="3" fillId="0" borderId="0" xfId="4" applyFill="1" applyBorder="1"/>
    <xf numFmtId="0" fontId="5" fillId="0" borderId="0" xfId="4" applyFont="1" applyFill="1" applyBorder="1"/>
    <xf numFmtId="1" fontId="4" fillId="0" borderId="0" xfId="1" applyNumberFormat="1" applyFont="1" applyFill="1" applyBorder="1" applyAlignment="1">
      <alignment horizontal="center"/>
    </xf>
    <xf numFmtId="0" fontId="5" fillId="0" borderId="0" xfId="4" applyFont="1" applyFill="1" applyAlignment="1"/>
    <xf numFmtId="1" fontId="5" fillId="0" borderId="0" xfId="4" applyNumberFormat="1" applyFont="1" applyFill="1"/>
    <xf numFmtId="44" fontId="4" fillId="0" borderId="1" xfId="4" applyNumberFormat="1" applyFont="1" applyFill="1" applyBorder="1"/>
    <xf numFmtId="0" fontId="4" fillId="0" borderId="0" xfId="4" applyFont="1" applyBorder="1"/>
    <xf numFmtId="0" fontId="4" fillId="0" borderId="0" xfId="4" applyFont="1" applyBorder="1" applyAlignment="1">
      <alignment horizontal="center"/>
    </xf>
    <xf numFmtId="1" fontId="4" fillId="0" borderId="0" xfId="4" applyNumberFormat="1" applyFont="1" applyBorder="1" applyAlignment="1">
      <alignment horizontal="center"/>
    </xf>
    <xf numFmtId="8" fontId="4" fillId="0" borderId="0" xfId="4" applyNumberFormat="1" applyFont="1" applyBorder="1"/>
    <xf numFmtId="1" fontId="5" fillId="0" borderId="0" xfId="4" applyNumberFormat="1" applyFont="1" applyBorder="1"/>
    <xf numFmtId="0" fontId="8" fillId="0" borderId="0" xfId="0" applyFont="1" applyAlignment="1">
      <alignment horizontal="right"/>
    </xf>
    <xf numFmtId="0" fontId="5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0" borderId="0" xfId="0" quotePrefix="1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4" fontId="6" fillId="0" borderId="0" xfId="2" applyNumberFormat="1" applyFont="1" applyFill="1" applyBorder="1" applyAlignment="1">
      <alignment horizontal="center" wrapText="1"/>
    </xf>
    <xf numFmtId="44" fontId="6" fillId="0" borderId="0" xfId="2" applyNumberFormat="1" applyFont="1" applyFill="1" applyBorder="1" applyAlignment="1">
      <alignment horizontal="center"/>
    </xf>
    <xf numFmtId="44" fontId="6" fillId="0" borderId="0" xfId="2" applyFont="1" applyFill="1" applyBorder="1" applyAlignment="1">
      <alignment horizontal="center" wrapText="1"/>
    </xf>
    <xf numFmtId="0" fontId="4" fillId="0" borderId="0" xfId="0" applyFont="1" applyBorder="1"/>
    <xf numFmtId="44" fontId="4" fillId="0" borderId="0" xfId="0" applyNumberFormat="1" applyFont="1" applyFill="1" applyBorder="1" applyAlignment="1"/>
    <xf numFmtId="44" fontId="5" fillId="0" borderId="0" xfId="0" applyNumberFormat="1" applyFont="1" applyFill="1" applyBorder="1" applyAlignment="1"/>
    <xf numFmtId="0" fontId="5" fillId="0" borderId="0" xfId="0" applyFont="1" applyFill="1" applyBorder="1"/>
    <xf numFmtId="44" fontId="5" fillId="0" borderId="0" xfId="2" applyNumberFormat="1" applyFont="1" applyFill="1" applyBorder="1"/>
    <xf numFmtId="44" fontId="5" fillId="0" borderId="0" xfId="0" applyNumberFormat="1" applyFont="1" applyFill="1" applyBorder="1"/>
    <xf numFmtId="44" fontId="5" fillId="0" borderId="0" xfId="2" quotePrefix="1" applyNumberFormat="1" applyFont="1" applyFill="1" applyBorder="1" applyAlignment="1">
      <alignment horizontal="left"/>
    </xf>
    <xf numFmtId="44" fontId="4" fillId="0" borderId="0" xfId="1" applyNumberFormat="1" applyFont="1" applyFill="1" applyBorder="1"/>
    <xf numFmtId="164" fontId="5" fillId="0" borderId="0" xfId="3" applyNumberFormat="1" applyFont="1" applyFill="1" applyBorder="1"/>
    <xf numFmtId="44" fontId="7" fillId="0" borderId="0" xfId="1" applyNumberFormat="1" applyFont="1" applyFill="1" applyBorder="1"/>
  </cellXfs>
  <cellStyles count="7">
    <cellStyle name="Comma" xfId="1" builtinId="3"/>
    <cellStyle name="Currency" xfId="2" builtinId="4"/>
    <cellStyle name="Normal" xfId="0" builtinId="0"/>
    <cellStyle name="Normal 2" xfId="4" xr:uid="{A9096843-6F11-40FF-ADEE-29A7CF57F791}"/>
    <cellStyle name="Normal 3" xfId="5" xr:uid="{FE579581-AEA2-40C7-9AC9-87331D6903E0}"/>
    <cellStyle name="Normal 4" xfId="6" xr:uid="{784A52FB-3656-4E99-89A8-040440566D6E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F1133-5A67-4C51-808E-F56A8A050DFC}">
  <sheetPr>
    <pageSetUpPr fitToPage="1"/>
  </sheetPr>
  <dimension ref="A1:O41"/>
  <sheetViews>
    <sheetView view="pageLayout" topLeftCell="B1" zoomScaleNormal="80" workbookViewId="0">
      <selection activeCell="B1" sqref="B1"/>
    </sheetView>
  </sheetViews>
  <sheetFormatPr defaultColWidth="9.109375" defaultRowHeight="14.4" x14ac:dyDescent="0.3"/>
  <cols>
    <col min="1" max="1" width="0.6640625" style="1" hidden="1" customWidth="1"/>
    <col min="2" max="2" width="36.5546875" style="1" bestFit="1" customWidth="1"/>
    <col min="3" max="3" width="15.33203125" style="7" customWidth="1"/>
    <col min="4" max="4" width="15.33203125" style="5" customWidth="1"/>
    <col min="5" max="5" width="13.6640625" style="5" customWidth="1"/>
    <col min="6" max="6" width="13.33203125" style="5" customWidth="1"/>
    <col min="7" max="14" width="15.88671875" style="5" customWidth="1"/>
    <col min="15" max="15" width="18.33203125" style="3" customWidth="1"/>
    <col min="16" max="16" width="24.33203125" style="1" bestFit="1" customWidth="1"/>
    <col min="17" max="18" width="19.44140625" style="1" customWidth="1"/>
    <col min="19" max="16384" width="9.109375" style="1"/>
  </cols>
  <sheetData>
    <row r="1" spans="1:15" x14ac:dyDescent="0.3">
      <c r="B1" s="84" t="s">
        <v>42</v>
      </c>
      <c r="C1" s="6"/>
      <c r="D1" s="67"/>
      <c r="E1" s="66"/>
      <c r="F1" s="85"/>
      <c r="G1" s="67"/>
      <c r="H1" s="1"/>
      <c r="I1" s="1"/>
      <c r="J1" s="1"/>
      <c r="K1" s="1"/>
      <c r="L1" s="1"/>
      <c r="M1" s="1"/>
      <c r="N1" s="1"/>
      <c r="O1" s="1"/>
    </row>
    <row r="2" spans="1:15" x14ac:dyDescent="0.3">
      <c r="B2" s="84" t="s">
        <v>32</v>
      </c>
      <c r="C2" s="6"/>
      <c r="D2" s="67"/>
      <c r="E2" s="66"/>
      <c r="F2" s="85"/>
      <c r="G2" s="67"/>
      <c r="H2" s="1"/>
      <c r="I2" s="1"/>
      <c r="J2" s="1"/>
      <c r="K2" s="1"/>
      <c r="L2" s="1"/>
      <c r="M2" s="1"/>
      <c r="N2" s="1"/>
      <c r="O2" s="1"/>
    </row>
    <row r="3" spans="1:15" x14ac:dyDescent="0.3">
      <c r="B3" s="86" t="s">
        <v>33</v>
      </c>
      <c r="C3" s="6"/>
      <c r="D3" s="67"/>
      <c r="E3" s="66"/>
      <c r="F3" s="85"/>
      <c r="G3" s="64"/>
      <c r="H3" s="1"/>
      <c r="I3" s="1"/>
      <c r="J3" s="1"/>
      <c r="K3" s="1"/>
      <c r="L3" s="1"/>
      <c r="M3" s="1"/>
      <c r="N3" s="1"/>
      <c r="O3" s="1"/>
    </row>
    <row r="4" spans="1:15" x14ac:dyDescent="0.3">
      <c r="B4" s="86"/>
      <c r="C4" s="6"/>
      <c r="D4" s="67"/>
      <c r="E4" s="66"/>
      <c r="F4" s="85"/>
      <c r="G4" s="64"/>
      <c r="H4" s="1"/>
      <c r="I4" s="1"/>
      <c r="J4" s="1"/>
      <c r="K4" s="1"/>
      <c r="L4" s="1"/>
      <c r="M4" s="1"/>
      <c r="N4" s="1"/>
      <c r="O4" s="1"/>
    </row>
    <row r="5" spans="1:15" x14ac:dyDescent="0.3">
      <c r="B5" s="86"/>
      <c r="C5" s="6"/>
      <c r="D5" s="67"/>
      <c r="E5" s="66"/>
      <c r="F5" s="85"/>
      <c r="G5" s="64"/>
      <c r="H5" s="1"/>
      <c r="I5" s="1"/>
      <c r="J5" s="1"/>
      <c r="K5" s="1"/>
      <c r="L5" s="1"/>
      <c r="M5" s="1"/>
      <c r="N5" s="1"/>
      <c r="O5" s="1"/>
    </row>
    <row r="6" spans="1:15" x14ac:dyDescent="0.3">
      <c r="B6" s="86"/>
      <c r="C6" s="6"/>
      <c r="D6" s="67"/>
      <c r="E6" s="66"/>
      <c r="F6" s="64"/>
      <c r="G6" s="64"/>
      <c r="H6" s="1"/>
      <c r="I6" s="1"/>
      <c r="J6" s="1"/>
      <c r="K6" s="1"/>
      <c r="L6" s="1"/>
      <c r="M6" s="1"/>
      <c r="N6" s="1"/>
      <c r="O6" s="1"/>
    </row>
    <row r="7" spans="1:15" x14ac:dyDescent="0.3">
      <c r="B7" s="86"/>
      <c r="C7" s="6"/>
      <c r="D7" s="67"/>
      <c r="E7" s="66"/>
      <c r="F7" s="64"/>
      <c r="G7" s="64"/>
      <c r="H7" s="1"/>
      <c r="I7" s="1"/>
      <c r="J7" s="1"/>
      <c r="K7" s="1"/>
      <c r="L7" s="1"/>
      <c r="M7" s="1"/>
      <c r="N7" s="1"/>
      <c r="O7" s="1"/>
    </row>
    <row r="8" spans="1:15" x14ac:dyDescent="0.3">
      <c r="B8" s="86"/>
      <c r="C8" s="6"/>
      <c r="D8" s="67"/>
      <c r="E8" s="66"/>
      <c r="F8" s="64"/>
      <c r="G8" s="64"/>
      <c r="H8" s="1"/>
      <c r="I8" s="1"/>
      <c r="J8" s="1"/>
      <c r="K8" s="1"/>
      <c r="L8" s="1"/>
      <c r="M8" s="1"/>
      <c r="N8" s="1"/>
      <c r="O8" s="1"/>
    </row>
    <row r="9" spans="1:15" s="12" customFormat="1" ht="30" customHeight="1" x14ac:dyDescent="0.3">
      <c r="B9" s="87" t="s">
        <v>30</v>
      </c>
      <c r="C9" s="88" t="s">
        <v>41</v>
      </c>
      <c r="D9" s="89" t="s">
        <v>14</v>
      </c>
      <c r="E9" s="90" t="s">
        <v>6</v>
      </c>
      <c r="F9" s="90" t="s">
        <v>40</v>
      </c>
      <c r="G9" s="90"/>
      <c r="H9" s="13"/>
      <c r="I9" s="13"/>
      <c r="J9" s="13"/>
      <c r="K9" s="13"/>
      <c r="L9" s="13"/>
      <c r="M9" s="13"/>
      <c r="N9" s="13"/>
    </row>
    <row r="10" spans="1:15" x14ac:dyDescent="0.3">
      <c r="B10" s="62" t="s">
        <v>20</v>
      </c>
      <c r="C10" s="6">
        <v>-100.3</v>
      </c>
      <c r="D10" s="6">
        <f>C10*$E$39</f>
        <v>-99.695889234823198</v>
      </c>
      <c r="E10" s="49" t="s">
        <v>15</v>
      </c>
      <c r="F10" s="66">
        <v>1230</v>
      </c>
      <c r="G10" s="1"/>
      <c r="H10" s="51"/>
      <c r="I10" s="41"/>
      <c r="J10" s="41"/>
      <c r="K10" s="41"/>
      <c r="L10" s="41"/>
      <c r="M10" s="41"/>
      <c r="N10" s="41"/>
      <c r="O10" s="1"/>
    </row>
    <row r="11" spans="1:15" x14ac:dyDescent="0.3">
      <c r="A11" s="1" t="e">
        <f>VLOOKUP(B12,DATA,2)</f>
        <v>#REF!</v>
      </c>
      <c r="B11" s="62" t="s">
        <v>25</v>
      </c>
      <c r="C11" s="6">
        <v>3.76</v>
      </c>
      <c r="D11" s="6">
        <f>C11*$E$39</f>
        <v>3.73735337510404</v>
      </c>
      <c r="E11" s="49" t="s">
        <v>15</v>
      </c>
      <c r="F11" s="66">
        <v>1250</v>
      </c>
      <c r="G11" s="1"/>
      <c r="H11" s="51"/>
      <c r="I11" s="41"/>
      <c r="J11" s="41"/>
      <c r="K11" s="41"/>
      <c r="L11" s="41"/>
      <c r="M11" s="41"/>
      <c r="N11" s="41"/>
      <c r="O11" s="1"/>
    </row>
    <row r="12" spans="1:15" x14ac:dyDescent="0.3">
      <c r="A12" s="1" t="e">
        <f>VLOOKUP(B13,DATA,2)</f>
        <v>#REF!</v>
      </c>
      <c r="B12" s="62" t="s">
        <v>21</v>
      </c>
      <c r="C12" s="6">
        <v>-38734.160000000003</v>
      </c>
      <c r="D12" s="6">
        <f>C12*$E$37</f>
        <v>-38734.160000000003</v>
      </c>
      <c r="E12" s="49" t="s">
        <v>12</v>
      </c>
      <c r="F12" s="66">
        <v>1340</v>
      </c>
      <c r="G12" s="1"/>
      <c r="H12" s="51"/>
      <c r="I12" s="41"/>
      <c r="J12" s="41"/>
      <c r="K12" s="51"/>
      <c r="L12" s="41"/>
      <c r="M12" s="41"/>
      <c r="N12" s="41"/>
      <c r="O12" s="1"/>
    </row>
    <row r="13" spans="1:15" x14ac:dyDescent="0.3">
      <c r="A13" s="1" t="e">
        <f>VLOOKUP(B14,DATA,2)</f>
        <v>#REF!</v>
      </c>
      <c r="B13" s="64" t="s">
        <v>31</v>
      </c>
      <c r="C13" s="6">
        <v>-19244.169999999998</v>
      </c>
      <c r="D13" s="6">
        <f>C13*$E$37</f>
        <v>-19244.169999999998</v>
      </c>
      <c r="E13" s="49" t="s">
        <v>12</v>
      </c>
      <c r="F13" s="66">
        <v>1360</v>
      </c>
      <c r="G13" s="1"/>
      <c r="H13" s="51"/>
      <c r="I13" s="41"/>
      <c r="J13" s="41"/>
      <c r="K13" s="51"/>
      <c r="L13" s="41"/>
      <c r="M13" s="41"/>
      <c r="N13" s="41"/>
      <c r="O13" s="1"/>
    </row>
    <row r="14" spans="1:15" x14ac:dyDescent="0.3">
      <c r="A14" s="1" t="e">
        <f>VLOOKUP(B15,DATA,2)</f>
        <v>#REF!</v>
      </c>
      <c r="B14" s="62" t="s">
        <v>27</v>
      </c>
      <c r="C14" s="6">
        <v>-2670.25</v>
      </c>
      <c r="D14" s="6">
        <f>C14*$E$37</f>
        <v>-2670.25</v>
      </c>
      <c r="E14" s="49" t="s">
        <v>12</v>
      </c>
      <c r="F14" s="66">
        <v>1370</v>
      </c>
      <c r="G14" s="1"/>
      <c r="H14" s="51"/>
      <c r="I14" s="41"/>
      <c r="J14" s="41"/>
      <c r="K14" s="41"/>
      <c r="L14" s="41"/>
      <c r="M14" s="41"/>
      <c r="N14" s="41"/>
      <c r="O14" s="1"/>
    </row>
    <row r="15" spans="1:15" x14ac:dyDescent="0.3">
      <c r="A15" s="1" t="e">
        <f>VLOOKUP(#REF!,DATA,2)</f>
        <v>#REF!</v>
      </c>
      <c r="B15" s="62" t="s">
        <v>23</v>
      </c>
      <c r="C15" s="6">
        <v>-24889.89</v>
      </c>
      <c r="D15" s="6">
        <f>C15*$E$38</f>
        <v>-23886.481474111759</v>
      </c>
      <c r="E15" s="49" t="s">
        <v>13</v>
      </c>
      <c r="F15" s="66">
        <v>1375</v>
      </c>
      <c r="G15" s="1"/>
      <c r="H15" s="51"/>
      <c r="I15" s="41"/>
      <c r="J15" s="41"/>
      <c r="K15" s="41"/>
      <c r="L15" s="41"/>
      <c r="M15" s="41"/>
      <c r="N15" s="41"/>
      <c r="O15" s="1"/>
    </row>
    <row r="16" spans="1:15" x14ac:dyDescent="0.3">
      <c r="A16" s="1" t="e">
        <f>VLOOKUP(B17,DATA,2)</f>
        <v>#REF!</v>
      </c>
      <c r="B16" s="62" t="s">
        <v>24</v>
      </c>
      <c r="C16" s="6">
        <v>994.56</v>
      </c>
      <c r="D16" s="6">
        <f>C16*$E$37</f>
        <v>994.56</v>
      </c>
      <c r="E16" s="49" t="s">
        <v>12</v>
      </c>
      <c r="F16" s="66">
        <v>2211</v>
      </c>
      <c r="G16" s="1"/>
      <c r="H16" s="51"/>
      <c r="I16" s="41"/>
      <c r="J16" s="41"/>
      <c r="K16" s="41"/>
      <c r="L16" s="41"/>
      <c r="M16" s="41"/>
      <c r="N16" s="41"/>
      <c r="O16" s="1"/>
    </row>
    <row r="17" spans="1:15" x14ac:dyDescent="0.3">
      <c r="A17" s="1" t="e">
        <f>VLOOKUP(#REF!,DATA,2)</f>
        <v>#REF!</v>
      </c>
      <c r="B17" s="65" t="s">
        <v>26</v>
      </c>
      <c r="C17" s="6">
        <v>0.28000000000000003</v>
      </c>
      <c r="D17" s="6">
        <f>C17*$E$37</f>
        <v>0.28000000000000003</v>
      </c>
      <c r="E17" s="49" t="s">
        <v>12</v>
      </c>
      <c r="F17" s="66">
        <v>1500</v>
      </c>
      <c r="G17" s="1"/>
      <c r="H17" s="51"/>
      <c r="I17" s="41"/>
      <c r="J17" s="41"/>
      <c r="K17" s="41"/>
      <c r="L17" s="41"/>
      <c r="M17" s="41"/>
      <c r="N17" s="41"/>
      <c r="O17" s="1"/>
    </row>
    <row r="18" spans="1:15" x14ac:dyDescent="0.3">
      <c r="B18" s="65" t="s">
        <v>19</v>
      </c>
      <c r="C18" s="6">
        <v>-69701.59</v>
      </c>
      <c r="D18" s="6">
        <f>C18*$E$38</f>
        <v>-66891.64710053493</v>
      </c>
      <c r="E18" s="49" t="s">
        <v>13</v>
      </c>
      <c r="F18" s="66">
        <v>2215</v>
      </c>
      <c r="G18" s="1"/>
      <c r="H18" s="51"/>
      <c r="I18" s="41"/>
      <c r="J18" s="41"/>
      <c r="K18" s="41"/>
      <c r="L18" s="41"/>
      <c r="M18" s="41"/>
      <c r="N18" s="41"/>
      <c r="O18" s="1"/>
    </row>
    <row r="19" spans="1:15" x14ac:dyDescent="0.3">
      <c r="A19" s="1" t="e">
        <f>VLOOKUP(B24,DATA,2)</f>
        <v>#REF!</v>
      </c>
      <c r="B19" s="62" t="s">
        <v>22</v>
      </c>
      <c r="C19" s="6">
        <v>60531.07</v>
      </c>
      <c r="D19" s="6">
        <f>C19*$E$39</f>
        <v>60166.489032755031</v>
      </c>
      <c r="E19" s="49" t="s">
        <v>15</v>
      </c>
      <c r="F19" s="66">
        <v>2220</v>
      </c>
      <c r="G19" s="1"/>
      <c r="H19" s="51"/>
      <c r="I19" s="41"/>
      <c r="J19" s="41"/>
      <c r="K19" s="41"/>
      <c r="L19" s="41"/>
      <c r="M19" s="41"/>
      <c r="N19" s="41"/>
      <c r="O19" s="1"/>
    </row>
    <row r="20" spans="1:15" x14ac:dyDescent="0.3">
      <c r="A20" s="1" t="e">
        <f>VLOOKUP(B25,DATA,2)</f>
        <v>#REF!</v>
      </c>
      <c r="B20" s="62" t="s">
        <v>16</v>
      </c>
      <c r="C20" s="6">
        <v>0.2</v>
      </c>
      <c r="D20" s="6">
        <f>C20*$E$38</f>
        <v>0.19193722008503661</v>
      </c>
      <c r="E20" s="49" t="s">
        <v>13</v>
      </c>
      <c r="F20" s="66">
        <v>2340</v>
      </c>
      <c r="G20" s="1"/>
      <c r="H20" s="51"/>
      <c r="I20" s="41"/>
      <c r="J20" s="41"/>
      <c r="K20" s="41"/>
      <c r="L20" s="41"/>
      <c r="M20" s="41"/>
      <c r="N20" s="41"/>
      <c r="O20" s="1"/>
    </row>
    <row r="21" spans="1:15" x14ac:dyDescent="0.3">
      <c r="A21" s="1" t="e">
        <f>VLOOKUP(#REF!,DATA,2)</f>
        <v>#REF!</v>
      </c>
      <c r="B21" s="62" t="s">
        <v>29</v>
      </c>
      <c r="C21" s="6">
        <v>1302</v>
      </c>
      <c r="D21" s="6">
        <f>C21*$E$38</f>
        <v>1249.5113027535883</v>
      </c>
      <c r="E21" s="49" t="s">
        <v>13</v>
      </c>
      <c r="F21" s="66">
        <v>2360</v>
      </c>
      <c r="G21" s="1"/>
      <c r="H21" s="51"/>
      <c r="I21" s="41"/>
      <c r="J21" s="41"/>
      <c r="K21" s="41"/>
      <c r="L21" s="41"/>
      <c r="M21" s="41"/>
      <c r="N21" s="41"/>
      <c r="O21" s="1"/>
    </row>
    <row r="22" spans="1:15" x14ac:dyDescent="0.3">
      <c r="A22" s="1" t="e">
        <f>VLOOKUP(#REF!,DATA,2)</f>
        <v>#REF!</v>
      </c>
      <c r="B22" s="64" t="s">
        <v>18</v>
      </c>
      <c r="C22" s="6">
        <v>109083.08</v>
      </c>
      <c r="D22" s="6">
        <v>109083.08</v>
      </c>
      <c r="E22" s="49" t="s">
        <v>7</v>
      </c>
      <c r="F22" s="66">
        <v>2375</v>
      </c>
      <c r="G22" s="1"/>
      <c r="H22" s="51"/>
      <c r="I22" s="41"/>
      <c r="J22" s="41"/>
      <c r="K22" s="41"/>
      <c r="L22" s="41"/>
      <c r="M22" s="41"/>
      <c r="N22" s="41"/>
      <c r="O22" s="1"/>
    </row>
    <row r="23" spans="1:15" x14ac:dyDescent="0.3">
      <c r="B23" s="62" t="s">
        <v>17</v>
      </c>
      <c r="C23" s="6">
        <v>279788.7</v>
      </c>
      <c r="D23" s="6">
        <f>C23*$E$37</f>
        <v>279788.7</v>
      </c>
      <c r="E23" s="49" t="s">
        <v>12</v>
      </c>
      <c r="F23" s="66">
        <v>2510</v>
      </c>
      <c r="G23" s="1"/>
      <c r="H23" s="51"/>
      <c r="I23" s="41"/>
      <c r="J23" s="41"/>
      <c r="K23" s="41"/>
      <c r="L23" s="41"/>
      <c r="M23" s="41"/>
      <c r="N23" s="41"/>
      <c r="O23" s="1"/>
    </row>
    <row r="24" spans="1:15" x14ac:dyDescent="0.3">
      <c r="B24" s="62" t="s">
        <v>5</v>
      </c>
      <c r="C24" s="6">
        <v>-4003.02</v>
      </c>
      <c r="D24" s="6">
        <f>C24*$E$37</f>
        <v>-4003.02</v>
      </c>
      <c r="E24" s="49" t="s">
        <v>12</v>
      </c>
      <c r="F24" s="66">
        <v>2211</v>
      </c>
      <c r="G24" s="63"/>
      <c r="H24" s="51"/>
      <c r="I24" s="41"/>
      <c r="J24" s="41"/>
      <c r="K24" s="41"/>
      <c r="L24" s="41"/>
      <c r="M24" s="41"/>
      <c r="N24" s="41"/>
      <c r="O24" s="1"/>
    </row>
    <row r="25" spans="1:15" x14ac:dyDescent="0.3">
      <c r="B25" s="62" t="s">
        <v>11</v>
      </c>
      <c r="C25" s="6">
        <v>-266902.81</v>
      </c>
      <c r="D25" s="6">
        <f>C25*$E$37</f>
        <v>-266902.81</v>
      </c>
      <c r="E25" s="49" t="s">
        <v>12</v>
      </c>
      <c r="F25" s="66">
        <v>1500</v>
      </c>
      <c r="G25" s="63"/>
      <c r="H25" s="51"/>
      <c r="I25" s="41"/>
      <c r="J25" s="41"/>
      <c r="K25" s="41"/>
      <c r="L25" s="41"/>
      <c r="M25" s="41"/>
      <c r="N25" s="41"/>
      <c r="O25" s="1"/>
    </row>
    <row r="26" spans="1:15" x14ac:dyDescent="0.3">
      <c r="B26" s="62" t="s">
        <v>10</v>
      </c>
      <c r="C26" s="6">
        <v>72598.83</v>
      </c>
      <c r="D26" s="6">
        <f>C26*$E$37</f>
        <v>72598.83</v>
      </c>
      <c r="E26" s="49" t="s">
        <v>12</v>
      </c>
      <c r="F26" s="66">
        <v>2500</v>
      </c>
      <c r="G26" s="63"/>
      <c r="H26" s="51"/>
      <c r="I26" s="41"/>
      <c r="J26" s="41"/>
      <c r="K26" s="41"/>
      <c r="L26" s="41"/>
      <c r="M26" s="41"/>
      <c r="N26" s="41"/>
      <c r="O26" s="1"/>
    </row>
    <row r="27" spans="1:15" x14ac:dyDescent="0.3">
      <c r="B27" s="62" t="s">
        <v>9</v>
      </c>
      <c r="C27" s="52">
        <v>1788.24</v>
      </c>
      <c r="D27" s="52">
        <f>C27*$E$38</f>
        <v>1716.1490722243293</v>
      </c>
      <c r="E27" s="49" t="s">
        <v>13</v>
      </c>
      <c r="F27" s="66">
        <v>2340</v>
      </c>
      <c r="G27" s="63"/>
      <c r="H27" s="51"/>
      <c r="I27" s="41"/>
      <c r="J27" s="41"/>
      <c r="K27" s="41"/>
      <c r="L27" s="41"/>
      <c r="M27" s="41"/>
      <c r="N27" s="41"/>
      <c r="O27" s="1"/>
    </row>
    <row r="28" spans="1:15" x14ac:dyDescent="0.3">
      <c r="B28" s="64"/>
      <c r="C28" s="6">
        <f>SUM(C10:C27)</f>
        <v>99844.530000000028</v>
      </c>
      <c r="D28" s="6">
        <f>SUM(D10:D27)</f>
        <v>103169.29423444658</v>
      </c>
      <c r="E28" s="66"/>
      <c r="F28" s="64"/>
      <c r="G28" s="64"/>
      <c r="H28" s="1"/>
      <c r="I28" s="1"/>
      <c r="J28" s="1"/>
      <c r="K28" s="1"/>
      <c r="L28" s="1"/>
      <c r="M28" s="1"/>
      <c r="N28" s="1"/>
      <c r="O28" s="1"/>
    </row>
    <row r="29" spans="1:15" x14ac:dyDescent="0.3">
      <c r="B29" s="91"/>
      <c r="C29" s="67"/>
      <c r="D29" s="67"/>
      <c r="E29" s="67"/>
      <c r="F29" s="66"/>
      <c r="G29" s="66"/>
      <c r="H29" s="3"/>
      <c r="I29" s="3"/>
      <c r="J29" s="3"/>
      <c r="K29" s="3"/>
      <c r="L29" s="3"/>
      <c r="M29" s="3"/>
      <c r="N29" s="3"/>
      <c r="O29" s="1"/>
    </row>
    <row r="30" spans="1:15" x14ac:dyDescent="0.3">
      <c r="B30" s="91" t="s">
        <v>34</v>
      </c>
      <c r="C30" s="6"/>
      <c r="D30" s="22">
        <v>121636.94</v>
      </c>
      <c r="E30" s="67"/>
      <c r="F30" s="66"/>
      <c r="G30" s="2"/>
      <c r="H30" s="2"/>
      <c r="I30" s="2"/>
      <c r="J30" s="2"/>
      <c r="K30" s="2"/>
      <c r="L30" s="2"/>
      <c r="M30" s="2"/>
      <c r="N30" s="2"/>
      <c r="O30" s="1"/>
    </row>
    <row r="31" spans="1:15" x14ac:dyDescent="0.3">
      <c r="B31" s="91"/>
      <c r="C31" s="68"/>
      <c r="D31" s="69"/>
      <c r="E31" s="69"/>
      <c r="F31" s="69"/>
      <c r="G31" s="92"/>
      <c r="H31" s="18"/>
      <c r="I31" s="18"/>
      <c r="J31" s="18"/>
      <c r="K31" s="18"/>
      <c r="L31" s="18"/>
      <c r="M31" s="18"/>
      <c r="N31" s="18"/>
      <c r="O31" s="1"/>
    </row>
    <row r="32" spans="1:15" ht="15" thickBot="1" x14ac:dyDescent="0.35">
      <c r="B32" s="91" t="s">
        <v>32</v>
      </c>
      <c r="C32" s="70"/>
      <c r="D32" s="23">
        <f>D28-D30</f>
        <v>-18467.645765553418</v>
      </c>
      <c r="E32" s="70"/>
      <c r="F32" s="70"/>
      <c r="G32" s="93"/>
      <c r="H32" s="19"/>
      <c r="I32" s="19"/>
      <c r="J32" s="19"/>
      <c r="K32" s="19"/>
      <c r="L32" s="19"/>
      <c r="M32" s="19"/>
      <c r="N32" s="19"/>
      <c r="O32" s="1"/>
    </row>
    <row r="33" spans="1:15" ht="21.75" customHeight="1" thickTop="1" x14ac:dyDescent="0.3">
      <c r="B33" s="94"/>
      <c r="C33" s="95"/>
      <c r="D33" s="96"/>
      <c r="E33" s="96"/>
      <c r="F33" s="96"/>
      <c r="G33" s="96"/>
      <c r="H33" s="9"/>
      <c r="I33" s="9"/>
      <c r="J33" s="9"/>
      <c r="K33" s="9"/>
      <c r="L33" s="9"/>
      <c r="M33" s="9"/>
      <c r="N33" s="9"/>
    </row>
    <row r="34" spans="1:15" x14ac:dyDescent="0.3">
      <c r="B34" s="94"/>
      <c r="C34" s="97"/>
      <c r="D34" s="96"/>
      <c r="E34" s="96"/>
      <c r="F34" s="96"/>
      <c r="G34" s="96"/>
      <c r="H34" s="9"/>
      <c r="I34" s="9"/>
      <c r="J34" s="9"/>
      <c r="K34" s="9"/>
      <c r="L34" s="9"/>
      <c r="M34" s="9"/>
      <c r="N34" s="9"/>
    </row>
    <row r="35" spans="1:15" x14ac:dyDescent="0.3">
      <c r="B35" s="64"/>
      <c r="C35" s="67" t="s">
        <v>2</v>
      </c>
      <c r="D35" s="6" t="s">
        <v>2</v>
      </c>
      <c r="E35" s="6"/>
      <c r="F35" s="67"/>
      <c r="G35" s="67"/>
    </row>
    <row r="36" spans="1:15" x14ac:dyDescent="0.3">
      <c r="B36" s="64"/>
      <c r="C36" s="6" t="s">
        <v>0</v>
      </c>
      <c r="D36" s="67" t="s">
        <v>1</v>
      </c>
      <c r="E36" s="67"/>
      <c r="F36" s="67"/>
      <c r="G36" s="67"/>
    </row>
    <row r="37" spans="1:15" x14ac:dyDescent="0.3">
      <c r="B37" s="64" t="s">
        <v>3</v>
      </c>
      <c r="C37" s="98">
        <v>292372.83925900009</v>
      </c>
      <c r="D37" s="98">
        <v>292372.83925900009</v>
      </c>
      <c r="E37" s="99">
        <f>C37/D37</f>
        <v>1</v>
      </c>
      <c r="F37" s="66" t="s">
        <v>12</v>
      </c>
      <c r="G37" s="66"/>
      <c r="H37" s="3"/>
      <c r="I37" s="3"/>
      <c r="J37" s="3"/>
      <c r="K37" s="3"/>
      <c r="L37" s="3"/>
      <c r="M37" s="3"/>
      <c r="N37" s="3"/>
    </row>
    <row r="38" spans="1:15" x14ac:dyDescent="0.3">
      <c r="B38" s="64" t="s">
        <v>4</v>
      </c>
      <c r="C38" s="98">
        <v>49283.72000134999</v>
      </c>
      <c r="D38" s="98">
        <v>51354.000000119981</v>
      </c>
      <c r="E38" s="99">
        <f>C38/D38</f>
        <v>0.95968610042518299</v>
      </c>
      <c r="F38" s="66" t="s">
        <v>13</v>
      </c>
      <c r="G38" s="66"/>
      <c r="H38" s="3"/>
      <c r="I38" s="3"/>
      <c r="J38" s="3"/>
      <c r="K38" s="3"/>
      <c r="L38" s="3"/>
      <c r="M38" s="3"/>
      <c r="N38" s="3"/>
    </row>
    <row r="39" spans="1:15" x14ac:dyDescent="0.3">
      <c r="B39" s="64"/>
      <c r="C39" s="98">
        <f>SUM(C37:C38)</f>
        <v>341656.55926035007</v>
      </c>
      <c r="D39" s="98">
        <f>SUM(D37:D38)</f>
        <v>343726.83925912005</v>
      </c>
      <c r="E39" s="99">
        <f>C39/D39</f>
        <v>0.99397696146384051</v>
      </c>
      <c r="F39" s="66" t="s">
        <v>8</v>
      </c>
      <c r="G39" s="66"/>
      <c r="H39" s="3"/>
      <c r="I39" s="3"/>
      <c r="J39" s="3"/>
      <c r="K39" s="3"/>
      <c r="L39" s="3"/>
      <c r="M39" s="3"/>
      <c r="N39" s="3"/>
    </row>
    <row r="40" spans="1:15" s="5" customFormat="1" x14ac:dyDescent="0.3">
      <c r="A40" s="1"/>
      <c r="B40" s="64"/>
      <c r="C40" s="100"/>
      <c r="D40" s="100"/>
      <c r="E40" s="100"/>
      <c r="F40" s="67"/>
      <c r="G40" s="67"/>
      <c r="O40" s="3"/>
    </row>
    <row r="41" spans="1:15" s="5" customFormat="1" x14ac:dyDescent="0.3">
      <c r="A41" s="1"/>
      <c r="B41" s="64"/>
      <c r="C41" s="98"/>
      <c r="D41" s="98"/>
      <c r="E41" s="98"/>
      <c r="F41" s="67"/>
      <c r="G41" s="67"/>
      <c r="O41" s="3"/>
    </row>
  </sheetData>
  <pageMargins left="0.88" right="0.68" top="1.5" bottom="1" header="1" footer="0.5"/>
  <pageSetup scale="96" orientation="portrait" r:id="rId1"/>
  <headerFooter alignWithMargins="0">
    <oddHeader xml:space="preserve">&amp;RKyPSC Case No. 2021-00296
STAFF-DR-02-007 Attachment
Page &amp;P of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E4C5F-A15A-46E1-A416-6D23DF6426B0}">
  <sheetPr>
    <pageSetUpPr fitToPage="1"/>
  </sheetPr>
  <dimension ref="A1:O43"/>
  <sheetViews>
    <sheetView view="pageLayout" topLeftCell="B1" zoomScaleNormal="80" workbookViewId="0">
      <selection activeCell="B1" sqref="B1"/>
    </sheetView>
  </sheetViews>
  <sheetFormatPr defaultColWidth="9.109375" defaultRowHeight="13.2" x14ac:dyDescent="0.25"/>
  <cols>
    <col min="1" max="1" width="0.6640625" hidden="1" customWidth="1"/>
    <col min="2" max="2" width="36.5546875" bestFit="1" customWidth="1"/>
    <col min="3" max="5" width="17" customWidth="1"/>
    <col min="6" max="6" width="15.88671875" customWidth="1"/>
    <col min="7" max="7" width="33.109375" customWidth="1"/>
    <col min="8" max="8" width="18.33203125" customWidth="1"/>
    <col min="9" max="9" width="23.6640625" customWidth="1"/>
    <col min="10" max="10" width="17" customWidth="1"/>
    <col min="11" max="11" width="16.33203125" customWidth="1"/>
    <col min="12" max="12" width="17" customWidth="1"/>
    <col min="13" max="13" width="15.109375" customWidth="1"/>
    <col min="14" max="14" width="17" customWidth="1"/>
    <col min="15" max="15" width="25.109375" customWidth="1"/>
    <col min="16" max="16" width="26.33203125" bestFit="1" customWidth="1"/>
    <col min="20" max="20" width="24.33203125" bestFit="1" customWidth="1"/>
  </cols>
  <sheetData>
    <row r="1" spans="1:13" ht="14.4" x14ac:dyDescent="0.3">
      <c r="A1" s="24"/>
      <c r="B1" s="25" t="str">
        <f>'Nov20 S14'!B1</f>
        <v>Duke Energy Kentucky PJM Charge Detail</v>
      </c>
      <c r="C1" s="26"/>
      <c r="D1" s="27"/>
      <c r="E1" s="28"/>
      <c r="F1" s="83"/>
    </row>
    <row r="2" spans="1:13" ht="14.4" x14ac:dyDescent="0.3">
      <c r="A2" s="24"/>
      <c r="B2" s="25" t="s">
        <v>32</v>
      </c>
      <c r="C2" s="26"/>
      <c r="D2" s="27"/>
      <c r="E2" s="28"/>
      <c r="F2" s="83"/>
    </row>
    <row r="3" spans="1:13" ht="14.4" x14ac:dyDescent="0.3">
      <c r="A3" s="24"/>
      <c r="B3" s="30" t="s">
        <v>35</v>
      </c>
      <c r="C3" s="26"/>
      <c r="D3" s="27"/>
      <c r="E3" s="28"/>
      <c r="F3" s="83"/>
    </row>
    <row r="4" spans="1:13" ht="14.4" x14ac:dyDescent="0.3">
      <c r="A4" s="24"/>
      <c r="B4" s="30"/>
      <c r="C4" s="26"/>
      <c r="D4" s="27"/>
      <c r="E4" s="28"/>
      <c r="F4" s="83"/>
      <c r="G4" s="46"/>
      <c r="H4" s="46"/>
      <c r="I4" s="46"/>
      <c r="J4" s="46"/>
      <c r="K4" s="46"/>
      <c r="L4" s="46"/>
      <c r="M4" s="46"/>
    </row>
    <row r="5" spans="1:13" ht="14.4" x14ac:dyDescent="0.3">
      <c r="A5" s="24"/>
      <c r="B5" s="30"/>
      <c r="C5" s="26"/>
      <c r="D5" s="27"/>
      <c r="E5" s="28"/>
      <c r="F5" s="83"/>
      <c r="G5" s="46"/>
      <c r="H5" s="46"/>
      <c r="I5" s="46"/>
      <c r="J5" s="46"/>
      <c r="K5" s="46"/>
      <c r="L5" s="46"/>
      <c r="M5" s="46"/>
    </row>
    <row r="6" spans="1:13" ht="14.4" x14ac:dyDescent="0.3">
      <c r="A6" s="24"/>
      <c r="B6" s="30"/>
      <c r="C6" s="26"/>
      <c r="D6" s="27"/>
      <c r="E6" s="28"/>
      <c r="F6" s="29"/>
      <c r="G6" s="46"/>
      <c r="H6" s="46"/>
      <c r="I6" s="46"/>
      <c r="J6" s="46"/>
      <c r="K6" s="46"/>
      <c r="L6" s="46"/>
      <c r="M6" s="46"/>
    </row>
    <row r="7" spans="1:13" ht="14.4" x14ac:dyDescent="0.3">
      <c r="A7" s="24"/>
      <c r="B7" s="30"/>
      <c r="C7" s="26"/>
      <c r="D7" s="27"/>
      <c r="E7" s="28"/>
      <c r="F7" s="29"/>
      <c r="G7" s="46"/>
      <c r="H7" s="46"/>
      <c r="I7" s="46"/>
      <c r="J7" s="46"/>
      <c r="K7" s="46"/>
      <c r="L7" s="46"/>
      <c r="M7" s="46"/>
    </row>
    <row r="8" spans="1:13" s="31" customFormat="1" ht="30" customHeight="1" x14ac:dyDescent="0.3">
      <c r="B8" s="20" t="s">
        <v>30</v>
      </c>
      <c r="C8" s="53" t="s">
        <v>41</v>
      </c>
      <c r="D8" s="21" t="s">
        <v>14</v>
      </c>
      <c r="E8" s="13" t="s">
        <v>6</v>
      </c>
      <c r="F8" s="13" t="s">
        <v>40</v>
      </c>
      <c r="G8" s="48"/>
      <c r="H8" s="48"/>
      <c r="I8" s="48"/>
      <c r="J8" s="48"/>
      <c r="K8" s="48"/>
      <c r="L8" s="48"/>
      <c r="M8" s="48"/>
    </row>
    <row r="9" spans="1:13" s="24" customFormat="1" ht="14.4" x14ac:dyDescent="0.3">
      <c r="B9" s="54" t="s">
        <v>20</v>
      </c>
      <c r="C9" s="33">
        <v>-1189.56</v>
      </c>
      <c r="D9" s="26">
        <f>+C9*$E$39</f>
        <v>-1089.1225402617997</v>
      </c>
      <c r="E9" s="4" t="s">
        <v>15</v>
      </c>
      <c r="F9" s="15">
        <v>1230</v>
      </c>
      <c r="G9" s="62"/>
      <c r="H9" s="6"/>
      <c r="I9" s="6"/>
      <c r="J9" s="49"/>
      <c r="K9" s="63"/>
      <c r="L9" s="45"/>
      <c r="M9" s="45"/>
    </row>
    <row r="10" spans="1:13" s="24" customFormat="1" ht="14.4" x14ac:dyDescent="0.3">
      <c r="A10" s="24" t="e">
        <f>VLOOKUP(B11,DATA,2)</f>
        <v>#REF!</v>
      </c>
      <c r="B10" s="54" t="s">
        <v>25</v>
      </c>
      <c r="C10" s="33">
        <v>-3006.99</v>
      </c>
      <c r="D10" s="26">
        <f>+C10*$E$39</f>
        <v>-2753.102481036542</v>
      </c>
      <c r="E10" s="4" t="s">
        <v>15</v>
      </c>
      <c r="F10" s="15">
        <v>1250</v>
      </c>
      <c r="G10" s="62"/>
      <c r="H10" s="6"/>
      <c r="I10" s="6"/>
      <c r="J10" s="49"/>
      <c r="K10" s="63"/>
      <c r="L10" s="45"/>
      <c r="M10" s="45"/>
    </row>
    <row r="11" spans="1:13" s="24" customFormat="1" ht="14.4" x14ac:dyDescent="0.3">
      <c r="A11" s="24" t="e">
        <f>VLOOKUP(B12,DATA,2)</f>
        <v>#REF!</v>
      </c>
      <c r="B11" s="54" t="s">
        <v>21</v>
      </c>
      <c r="C11" s="33">
        <v>-39903.800000000003</v>
      </c>
      <c r="D11" s="26">
        <f>+C11*$E$37</f>
        <v>-39903.800000000003</v>
      </c>
      <c r="E11" s="4" t="s">
        <v>12</v>
      </c>
      <c r="F11" s="15">
        <v>1340</v>
      </c>
      <c r="G11" s="62"/>
      <c r="H11" s="6"/>
      <c r="I11" s="6"/>
      <c r="J11" s="49"/>
      <c r="K11" s="63"/>
      <c r="L11" s="45"/>
      <c r="M11" s="45"/>
    </row>
    <row r="12" spans="1:13" s="24" customFormat="1" ht="14.4" x14ac:dyDescent="0.3">
      <c r="A12" s="24" t="e">
        <f>VLOOKUP(B13,DATA,2)</f>
        <v>#REF!</v>
      </c>
      <c r="B12" s="54" t="s">
        <v>31</v>
      </c>
      <c r="C12" s="33">
        <v>-16783.93</v>
      </c>
      <c r="D12" s="26">
        <f>+C12*$E$37</f>
        <v>-16783.93</v>
      </c>
      <c r="E12" s="4" t="s">
        <v>12</v>
      </c>
      <c r="F12" s="15">
        <v>1360</v>
      </c>
      <c r="G12" s="64"/>
      <c r="H12" s="6"/>
      <c r="I12" s="6"/>
      <c r="J12" s="49"/>
      <c r="K12" s="63"/>
      <c r="L12" s="45"/>
      <c r="M12" s="45"/>
    </row>
    <row r="13" spans="1:13" s="24" customFormat="1" ht="14.4" x14ac:dyDescent="0.3">
      <c r="A13" s="24" t="e">
        <f>VLOOKUP(B14,DATA,2)</f>
        <v>#REF!</v>
      </c>
      <c r="B13" s="54" t="s">
        <v>27</v>
      </c>
      <c r="C13" s="33">
        <v>-2414.5300000000002</v>
      </c>
      <c r="D13" s="26">
        <f>+C13*$E$37</f>
        <v>-2414.5300000000002</v>
      </c>
      <c r="E13" s="4" t="s">
        <v>12</v>
      </c>
      <c r="F13" s="15">
        <v>1370</v>
      </c>
      <c r="G13" s="62"/>
      <c r="H13" s="6"/>
      <c r="I13" s="6"/>
      <c r="J13" s="49"/>
      <c r="K13" s="63"/>
      <c r="L13" s="45"/>
      <c r="M13" s="45"/>
    </row>
    <row r="14" spans="1:13" s="24" customFormat="1" ht="14.4" x14ac:dyDescent="0.3">
      <c r="A14" s="24" t="e">
        <f>VLOOKUP(#REF!,DATA,2)</f>
        <v>#REF!</v>
      </c>
      <c r="B14" s="54" t="s">
        <v>23</v>
      </c>
      <c r="C14" s="33">
        <v>-33994.28</v>
      </c>
      <c r="D14" s="26">
        <f>+C14*$E$38</f>
        <v>-28565.978528042571</v>
      </c>
      <c r="E14" s="4" t="s">
        <v>13</v>
      </c>
      <c r="F14" s="15">
        <v>1375</v>
      </c>
      <c r="G14" s="62"/>
      <c r="H14" s="6"/>
      <c r="I14" s="6"/>
      <c r="J14" s="49"/>
      <c r="K14" s="63"/>
      <c r="L14" s="45"/>
      <c r="M14" s="45"/>
    </row>
    <row r="15" spans="1:13" s="24" customFormat="1" ht="14.4" x14ac:dyDescent="0.3">
      <c r="A15" s="24" t="e">
        <f>VLOOKUP(B16,DATA,2)</f>
        <v>#REF!</v>
      </c>
      <c r="B15" s="54" t="s">
        <v>28</v>
      </c>
      <c r="C15" s="33">
        <v>-8.57</v>
      </c>
      <c r="D15" s="26">
        <f>+C15*$E$37</f>
        <v>-8.57</v>
      </c>
      <c r="E15" s="4" t="s">
        <v>12</v>
      </c>
      <c r="F15" s="15">
        <v>1378</v>
      </c>
      <c r="G15" s="45"/>
      <c r="H15" s="6"/>
      <c r="I15" s="6"/>
      <c r="J15" s="49"/>
      <c r="K15" s="63"/>
      <c r="L15" s="45"/>
      <c r="M15" s="45"/>
    </row>
    <row r="16" spans="1:13" s="24" customFormat="1" ht="14.4" x14ac:dyDescent="0.3">
      <c r="A16" s="24" t="e">
        <f>VLOOKUP(B17,DATA,2)</f>
        <v>#REF!</v>
      </c>
      <c r="B16" s="54" t="s">
        <v>24</v>
      </c>
      <c r="C16" s="33">
        <v>-557.09</v>
      </c>
      <c r="D16" s="26">
        <f>+C16*$E$37</f>
        <v>-557.09</v>
      </c>
      <c r="E16" s="4" t="s">
        <v>12</v>
      </c>
      <c r="F16" s="15">
        <v>2211</v>
      </c>
      <c r="G16" s="62"/>
      <c r="H16" s="6"/>
      <c r="I16" s="6"/>
      <c r="J16" s="49"/>
      <c r="K16" s="63"/>
      <c r="L16" s="45"/>
      <c r="M16" s="45"/>
    </row>
    <row r="17" spans="1:13" s="24" customFormat="1" ht="14.4" x14ac:dyDescent="0.3">
      <c r="A17" s="24" t="e">
        <f>VLOOKUP(#REF!,DATA,2)</f>
        <v>#REF!</v>
      </c>
      <c r="B17" s="17" t="s">
        <v>26</v>
      </c>
      <c r="C17" s="33">
        <v>-0.08</v>
      </c>
      <c r="D17" s="26">
        <f>+C17*$E$37</f>
        <v>-0.08</v>
      </c>
      <c r="E17" s="4" t="s">
        <v>12</v>
      </c>
      <c r="F17" s="15">
        <v>1500</v>
      </c>
      <c r="G17" s="65"/>
      <c r="H17" s="6"/>
      <c r="I17" s="6"/>
      <c r="J17" s="49"/>
      <c r="K17" s="63"/>
      <c r="L17" s="45"/>
      <c r="M17" s="45"/>
    </row>
    <row r="18" spans="1:13" s="24" customFormat="1" ht="14.4" x14ac:dyDescent="0.3">
      <c r="B18" s="17" t="s">
        <v>19</v>
      </c>
      <c r="C18" s="33">
        <v>-68329.460000000006</v>
      </c>
      <c r="D18" s="26">
        <f>+C18*$E$38</f>
        <v>-57418.421192999056</v>
      </c>
      <c r="E18" s="4" t="s">
        <v>13</v>
      </c>
      <c r="F18" s="15">
        <v>2215</v>
      </c>
      <c r="G18" s="65"/>
      <c r="H18" s="6"/>
      <c r="I18" s="6"/>
      <c r="J18" s="49"/>
      <c r="K18" s="63"/>
      <c r="L18" s="45"/>
      <c r="M18" s="45"/>
    </row>
    <row r="19" spans="1:13" s="24" customFormat="1" ht="14.4" x14ac:dyDescent="0.3">
      <c r="A19" s="24" t="e">
        <f>VLOOKUP(B24,DATA,2)</f>
        <v>#REF!</v>
      </c>
      <c r="B19" s="54" t="s">
        <v>22</v>
      </c>
      <c r="C19" s="33">
        <v>107084.08</v>
      </c>
      <c r="D19" s="26">
        <f>+C19*$E$39</f>
        <v>98042.709263255136</v>
      </c>
      <c r="E19" s="4" t="s">
        <v>15</v>
      </c>
      <c r="F19" s="15">
        <v>2220</v>
      </c>
      <c r="G19" s="62"/>
      <c r="H19" s="6"/>
      <c r="I19" s="6"/>
      <c r="J19" s="49"/>
      <c r="K19" s="63"/>
      <c r="L19" s="45"/>
      <c r="M19" s="45"/>
    </row>
    <row r="20" spans="1:13" s="24" customFormat="1" ht="14.4" x14ac:dyDescent="0.3">
      <c r="A20" s="24" t="e">
        <f>VLOOKUP(B25,DATA,2)</f>
        <v>#REF!</v>
      </c>
      <c r="B20" s="54" t="s">
        <v>16</v>
      </c>
      <c r="C20" s="33">
        <v>182.2</v>
      </c>
      <c r="D20" s="26">
        <f>+C20*$E$38</f>
        <v>153.10579567531232</v>
      </c>
      <c r="E20" s="4" t="s">
        <v>13</v>
      </c>
      <c r="F20" s="15">
        <v>2340</v>
      </c>
      <c r="G20" s="62"/>
      <c r="H20" s="6"/>
      <c r="I20" s="6"/>
      <c r="J20" s="49"/>
      <c r="K20" s="63"/>
      <c r="L20" s="45"/>
      <c r="M20" s="45"/>
    </row>
    <row r="21" spans="1:13" s="24" customFormat="1" ht="14.4" x14ac:dyDescent="0.3">
      <c r="A21" s="24" t="e">
        <f>VLOOKUP(#REF!,DATA,2)</f>
        <v>#REF!</v>
      </c>
      <c r="B21" s="54" t="s">
        <v>29</v>
      </c>
      <c r="C21" s="33">
        <v>17594.96</v>
      </c>
      <c r="D21" s="26">
        <f>+C21*$E$38</f>
        <v>14785.347698547164</v>
      </c>
      <c r="E21" s="4" t="s">
        <v>13</v>
      </c>
      <c r="F21" s="15">
        <v>2360</v>
      </c>
      <c r="G21" s="62"/>
      <c r="H21" s="6"/>
      <c r="I21" s="6"/>
      <c r="J21" s="49"/>
      <c r="K21" s="63"/>
      <c r="L21" s="45"/>
      <c r="M21" s="45"/>
    </row>
    <row r="22" spans="1:13" s="24" customFormat="1" ht="14.4" x14ac:dyDescent="0.3">
      <c r="A22" s="24" t="e">
        <f>VLOOKUP(#REF!,DATA,2)</f>
        <v>#REF!</v>
      </c>
      <c r="B22" s="54" t="s">
        <v>18</v>
      </c>
      <c r="C22" s="33">
        <v>461428.9</v>
      </c>
      <c r="D22" s="26">
        <v>79.518103448275866</v>
      </c>
      <c r="E22" s="4" t="s">
        <v>7</v>
      </c>
      <c r="F22" s="15">
        <v>2375</v>
      </c>
      <c r="G22" s="64"/>
      <c r="H22" s="6"/>
      <c r="I22" s="6"/>
      <c r="J22" s="49"/>
      <c r="K22" s="63"/>
      <c r="L22" s="45"/>
      <c r="M22" s="45"/>
    </row>
    <row r="23" spans="1:13" s="24" customFormat="1" ht="14.4" x14ac:dyDescent="0.3">
      <c r="B23" s="54" t="s">
        <v>17</v>
      </c>
      <c r="C23" s="33">
        <v>289114.99</v>
      </c>
      <c r="D23" s="26">
        <f>+C23*$E$37</f>
        <v>289114.99</v>
      </c>
      <c r="E23" s="4" t="s">
        <v>12</v>
      </c>
      <c r="F23" s="15">
        <v>2510</v>
      </c>
      <c r="G23" s="62"/>
      <c r="H23" s="6"/>
      <c r="I23" s="6"/>
      <c r="J23" s="49"/>
      <c r="K23" s="63"/>
      <c r="L23" s="45"/>
      <c r="M23" s="45"/>
    </row>
    <row r="24" spans="1:13" s="24" customFormat="1" ht="14.4" x14ac:dyDescent="0.3">
      <c r="B24" s="54" t="s">
        <v>5</v>
      </c>
      <c r="C24" s="33">
        <v>-28426.43</v>
      </c>
      <c r="D24" s="26">
        <f>+C24*$E$37</f>
        <v>-28426.43</v>
      </c>
      <c r="E24" s="4" t="s">
        <v>12</v>
      </c>
      <c r="F24" s="15">
        <v>2211</v>
      </c>
      <c r="G24" s="62"/>
      <c r="H24" s="6"/>
      <c r="I24" s="6"/>
      <c r="J24" s="49"/>
      <c r="K24" s="63"/>
      <c r="L24" s="45"/>
      <c r="M24" s="45"/>
    </row>
    <row r="25" spans="1:13" s="24" customFormat="1" ht="14.4" x14ac:dyDescent="0.3">
      <c r="A25"/>
      <c r="B25" s="54" t="s">
        <v>11</v>
      </c>
      <c r="C25" s="33">
        <v>-275799.56</v>
      </c>
      <c r="D25" s="26">
        <f>+C25*$E$37</f>
        <v>-275799.56</v>
      </c>
      <c r="E25" s="4" t="s">
        <v>12</v>
      </c>
      <c r="F25" s="15">
        <v>1500</v>
      </c>
      <c r="G25" s="62"/>
      <c r="H25" s="6"/>
      <c r="I25" s="6"/>
      <c r="J25" s="49"/>
      <c r="K25" s="63"/>
      <c r="L25" s="45"/>
      <c r="M25" s="45"/>
    </row>
    <row r="26" spans="1:13" s="24" customFormat="1" ht="14.4" x14ac:dyDescent="0.3">
      <c r="A26"/>
      <c r="B26" s="54" t="s">
        <v>10</v>
      </c>
      <c r="C26" s="33">
        <v>-14190.79</v>
      </c>
      <c r="D26" s="33">
        <f>+C26*$E$37</f>
        <v>-14190.79</v>
      </c>
      <c r="E26" s="4" t="s">
        <v>12</v>
      </c>
      <c r="F26" s="15">
        <v>2500</v>
      </c>
      <c r="G26" s="62"/>
      <c r="H26" s="6"/>
      <c r="I26" s="6"/>
      <c r="J26" s="49"/>
      <c r="K26" s="63"/>
      <c r="L26" s="45"/>
      <c r="M26" s="45"/>
    </row>
    <row r="27" spans="1:13" s="24" customFormat="1" ht="14.4" x14ac:dyDescent="0.3">
      <c r="A27"/>
      <c r="B27" s="54" t="s">
        <v>9</v>
      </c>
      <c r="C27" s="55">
        <v>6944.01</v>
      </c>
      <c r="D27" s="55">
        <f>+C27*$E$38</f>
        <v>5835.1711099194599</v>
      </c>
      <c r="E27" s="4" t="s">
        <v>13</v>
      </c>
      <c r="F27" s="15">
        <v>2340</v>
      </c>
      <c r="G27" s="62"/>
      <c r="H27" s="6"/>
      <c r="I27" s="6"/>
      <c r="J27" s="49"/>
      <c r="K27" s="63"/>
      <c r="L27" s="45"/>
      <c r="M27" s="45"/>
    </row>
    <row r="28" spans="1:13" s="24" customFormat="1" ht="14.4" x14ac:dyDescent="0.3">
      <c r="A28"/>
      <c r="B28" s="54"/>
      <c r="C28" s="33">
        <f>SUM(C9:C27)</f>
        <v>397744.07000000007</v>
      </c>
      <c r="D28" s="50">
        <f>SUM(D9:D27)</f>
        <v>-59900.562771494624</v>
      </c>
      <c r="E28" s="28"/>
      <c r="F28" s="29"/>
      <c r="G28" s="64"/>
      <c r="H28" s="6"/>
      <c r="I28" s="6"/>
      <c r="J28" s="66"/>
      <c r="K28" s="64"/>
      <c r="L28" s="45"/>
      <c r="M28" s="45"/>
    </row>
    <row r="29" spans="1:13" s="24" customFormat="1" ht="14.4" x14ac:dyDescent="0.3">
      <c r="A29"/>
      <c r="B29" s="54"/>
      <c r="C29" s="56"/>
      <c r="D29" s="56"/>
      <c r="E29" s="28"/>
      <c r="F29" s="29"/>
      <c r="G29" s="64"/>
      <c r="H29" s="67"/>
      <c r="I29" s="67"/>
      <c r="J29" s="67"/>
      <c r="K29" s="66"/>
      <c r="L29" s="45"/>
      <c r="M29" s="45"/>
    </row>
    <row r="30" spans="1:13" s="24" customFormat="1" ht="14.4" x14ac:dyDescent="0.3">
      <c r="A30"/>
      <c r="B30" s="54" t="s">
        <v>34</v>
      </c>
      <c r="C30" s="26"/>
      <c r="D30" s="55">
        <v>57200.954765912145</v>
      </c>
      <c r="E30" s="28"/>
      <c r="F30" s="29"/>
      <c r="G30" s="64"/>
      <c r="H30" s="6"/>
      <c r="I30" s="33"/>
      <c r="J30" s="67"/>
      <c r="K30" s="66"/>
      <c r="L30" s="45"/>
      <c r="M30" s="45"/>
    </row>
    <row r="31" spans="1:13" s="24" customFormat="1" ht="14.4" x14ac:dyDescent="0.3">
      <c r="A31"/>
      <c r="B31" s="54"/>
      <c r="C31" s="8"/>
      <c r="D31" s="54"/>
      <c r="E31" s="2"/>
      <c r="F31" s="16"/>
      <c r="G31" s="64"/>
      <c r="H31" s="68"/>
      <c r="I31" s="69"/>
      <c r="J31" s="69"/>
      <c r="K31" s="69"/>
      <c r="L31" s="45"/>
      <c r="M31" s="45"/>
    </row>
    <row r="32" spans="1:13" s="24" customFormat="1" ht="15" thickBot="1" x14ac:dyDescent="0.35">
      <c r="A32"/>
      <c r="B32" s="54" t="s">
        <v>32</v>
      </c>
      <c r="C32" s="57"/>
      <c r="D32" s="58">
        <f>D28-D30</f>
        <v>-117101.51753740676</v>
      </c>
      <c r="F32" s="35"/>
      <c r="G32" s="64"/>
      <c r="H32" s="70"/>
      <c r="I32" s="67"/>
      <c r="J32" s="70"/>
      <c r="K32" s="70"/>
      <c r="L32" s="45"/>
      <c r="M32" s="45"/>
    </row>
    <row r="33" spans="1:15" s="24" customFormat="1" ht="15" thickTop="1" x14ac:dyDescent="0.3">
      <c r="A33"/>
      <c r="B33" s="57"/>
      <c r="C33" s="57"/>
      <c r="D33" s="57"/>
      <c r="E33" s="25"/>
      <c r="F33" s="25"/>
      <c r="G33" s="45"/>
      <c r="H33" s="45"/>
      <c r="I33" s="45"/>
      <c r="J33" s="45"/>
      <c r="K33" s="45"/>
      <c r="L33" s="45"/>
      <c r="M33" s="45"/>
    </row>
    <row r="34" spans="1:15" s="24" customFormat="1" ht="14.4" x14ac:dyDescent="0.3">
      <c r="C34" s="26"/>
      <c r="D34" s="26"/>
      <c r="E34" s="26"/>
      <c r="F34" s="27"/>
      <c r="G34" s="71"/>
      <c r="H34" s="72"/>
      <c r="I34" s="45"/>
      <c r="J34" s="45"/>
      <c r="K34" s="45"/>
      <c r="L34" s="45"/>
      <c r="M34" s="45"/>
    </row>
    <row r="35" spans="1:15" s="24" customFormat="1" ht="14.4" x14ac:dyDescent="0.3">
      <c r="C35" s="27" t="s">
        <v>2</v>
      </c>
      <c r="D35" s="26" t="s">
        <v>2</v>
      </c>
      <c r="E35" s="26"/>
      <c r="F35" s="27"/>
      <c r="G35" s="71"/>
      <c r="H35" s="73"/>
      <c r="I35" s="45"/>
      <c r="J35" s="45"/>
      <c r="K35" s="45"/>
      <c r="L35" s="45"/>
      <c r="M35" s="45"/>
    </row>
    <row r="36" spans="1:15" s="24" customFormat="1" ht="14.4" x14ac:dyDescent="0.3">
      <c r="C36" s="26" t="s">
        <v>0</v>
      </c>
      <c r="D36" s="27" t="s">
        <v>1</v>
      </c>
      <c r="E36" s="27"/>
      <c r="F36" s="27"/>
      <c r="G36" s="71"/>
      <c r="H36" s="44"/>
      <c r="I36" s="45"/>
      <c r="J36" s="45"/>
      <c r="K36" s="45"/>
      <c r="L36" s="45"/>
      <c r="M36" s="45"/>
    </row>
    <row r="37" spans="1:15" s="24" customFormat="1" ht="14.4" x14ac:dyDescent="0.3">
      <c r="B37" s="24" t="s">
        <v>3</v>
      </c>
      <c r="C37" s="11">
        <v>353313.44123999996</v>
      </c>
      <c r="D37" s="11">
        <v>353313.44123999996</v>
      </c>
      <c r="E37" s="14">
        <f>C37/D37</f>
        <v>1</v>
      </c>
      <c r="F37" s="28" t="s">
        <v>12</v>
      </c>
      <c r="G37" s="71"/>
      <c r="H37" s="44"/>
      <c r="I37" s="45"/>
      <c r="J37" s="45"/>
      <c r="K37" s="45"/>
      <c r="L37" s="45"/>
      <c r="M37" s="45"/>
    </row>
    <row r="38" spans="1:15" s="24" customFormat="1" ht="14.4" x14ac:dyDescent="0.3">
      <c r="B38" s="24" t="s">
        <v>4</v>
      </c>
      <c r="C38" s="11">
        <v>333122.75000365957</v>
      </c>
      <c r="D38" s="11">
        <v>396425.00000052957</v>
      </c>
      <c r="E38" s="14">
        <f>C38/D38</f>
        <v>0.84031721007306437</v>
      </c>
      <c r="F38" s="28" t="s">
        <v>13</v>
      </c>
      <c r="G38" s="71"/>
      <c r="H38" s="44"/>
      <c r="I38" s="45"/>
      <c r="J38" s="45"/>
      <c r="K38" s="45"/>
      <c r="L38" s="45"/>
      <c r="M38" s="45"/>
    </row>
    <row r="39" spans="1:15" s="24" customFormat="1" ht="14.4" x14ac:dyDescent="0.3">
      <c r="C39" s="11">
        <f>SUM(C37:C38)</f>
        <v>686436.19124365947</v>
      </c>
      <c r="D39" s="11">
        <f>SUM(D37:D38)</f>
        <v>749738.44124052953</v>
      </c>
      <c r="E39" s="14">
        <f>C39/D39</f>
        <v>0.91556755460993955</v>
      </c>
      <c r="F39" s="28" t="s">
        <v>8</v>
      </c>
      <c r="G39" s="71"/>
      <c r="H39" s="44"/>
      <c r="I39" s="45"/>
      <c r="J39" s="45"/>
      <c r="K39" s="45"/>
      <c r="L39" s="45"/>
      <c r="M39" s="45"/>
    </row>
    <row r="40" spans="1:15" s="27" customFormat="1" ht="14.4" x14ac:dyDescent="0.3">
      <c r="A40" s="24"/>
      <c r="B40" s="24"/>
      <c r="C40" s="10"/>
      <c r="D40" s="10"/>
      <c r="E40" s="10"/>
      <c r="G40" s="71"/>
      <c r="H40" s="44"/>
      <c r="I40" s="45"/>
      <c r="J40" s="45"/>
      <c r="K40" s="45"/>
      <c r="L40" s="45"/>
      <c r="M40" s="45"/>
      <c r="N40" s="24"/>
      <c r="O40" s="24"/>
    </row>
    <row r="41" spans="1:15" s="27" customFormat="1" ht="14.4" x14ac:dyDescent="0.3">
      <c r="A41" s="24"/>
      <c r="B41" s="24"/>
      <c r="C41" s="11"/>
      <c r="D41" s="11"/>
      <c r="E41" s="11"/>
      <c r="G41" s="29"/>
      <c r="H41" s="28"/>
      <c r="I41" s="24"/>
      <c r="J41" s="24"/>
      <c r="K41" s="24"/>
      <c r="L41" s="24"/>
      <c r="M41" s="24"/>
      <c r="N41" s="24"/>
      <c r="O41" s="24"/>
    </row>
    <row r="42" spans="1:15" s="24" customFormat="1" ht="14.4" x14ac:dyDescent="0.3">
      <c r="C42" s="26"/>
      <c r="D42" s="27"/>
      <c r="E42" s="27"/>
      <c r="F42" s="27"/>
      <c r="G42" s="29"/>
      <c r="H42" s="28"/>
    </row>
    <row r="43" spans="1:15" ht="14.4" x14ac:dyDescent="0.3">
      <c r="G43" s="29"/>
      <c r="H43" s="28"/>
      <c r="I43" s="24"/>
      <c r="J43" s="24"/>
      <c r="K43" s="24"/>
      <c r="L43" s="24"/>
    </row>
  </sheetData>
  <pageMargins left="1" right="0.73" top="1.5" bottom="1" header="1" footer="0.5"/>
  <pageSetup scale="85" orientation="portrait" r:id="rId1"/>
  <headerFooter alignWithMargins="0">
    <oddHeader xml:space="preserve">&amp;RKyPSC Case No. 2021-00296
STAFF-DR-02-007 Attachment
Page &amp;P of &amp;N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9D4CD-BDE2-4337-A525-5EF215C54EDB}">
  <dimension ref="A1:L40"/>
  <sheetViews>
    <sheetView view="pageLayout" topLeftCell="B1" zoomScaleNormal="80" workbookViewId="0">
      <selection activeCell="B1" sqref="B1"/>
    </sheetView>
  </sheetViews>
  <sheetFormatPr defaultColWidth="9.109375" defaultRowHeight="14.4" x14ac:dyDescent="0.3"/>
  <cols>
    <col min="1" max="1" width="0.6640625" style="24" hidden="1" customWidth="1"/>
    <col min="2" max="2" width="36.5546875" style="24" bestFit="1" customWidth="1"/>
    <col min="3" max="3" width="17" style="26" customWidth="1"/>
    <col min="4" max="5" width="17" style="27" customWidth="1"/>
    <col min="6" max="6" width="15.88671875" style="27" customWidth="1"/>
    <col min="7" max="7" width="26.33203125" style="24" customWidth="1"/>
    <col min="8" max="8" width="14.33203125" style="24" bestFit="1" customWidth="1"/>
    <col min="9" max="9" width="13" style="24" bestFit="1" customWidth="1"/>
    <col min="10" max="10" width="10.88671875" style="24" bestFit="1" customWidth="1"/>
    <col min="11" max="11" width="24.33203125" style="24" bestFit="1" customWidth="1"/>
    <col min="12" max="16384" width="9.109375" style="24"/>
  </cols>
  <sheetData>
    <row r="1" spans="1:12" x14ac:dyDescent="0.3">
      <c r="B1" s="25" t="str">
        <f>'Nov20 S14'!B1</f>
        <v>Duke Energy Kentucky PJM Charge Detail</v>
      </c>
      <c r="E1" s="28"/>
      <c r="F1" s="83"/>
    </row>
    <row r="2" spans="1:12" x14ac:dyDescent="0.3">
      <c r="B2" s="30" t="s">
        <v>32</v>
      </c>
      <c r="E2" s="28"/>
      <c r="F2" s="83"/>
    </row>
    <row r="3" spans="1:12" x14ac:dyDescent="0.3">
      <c r="B3" s="40" t="s">
        <v>36</v>
      </c>
      <c r="E3" s="28"/>
      <c r="F3" s="83"/>
    </row>
    <row r="4" spans="1:12" x14ac:dyDescent="0.3">
      <c r="B4" s="40"/>
      <c r="E4" s="28"/>
      <c r="F4" s="83"/>
    </row>
    <row r="5" spans="1:12" x14ac:dyDescent="0.3">
      <c r="B5" s="40"/>
      <c r="E5" s="28"/>
      <c r="F5" s="83"/>
    </row>
    <row r="6" spans="1:12" x14ac:dyDescent="0.3">
      <c r="B6" s="40"/>
      <c r="E6" s="28"/>
      <c r="F6" s="29"/>
    </row>
    <row r="7" spans="1:12" x14ac:dyDescent="0.3">
      <c r="B7" s="40"/>
      <c r="E7" s="28"/>
      <c r="F7" s="29"/>
    </row>
    <row r="8" spans="1:12" s="31" customFormat="1" ht="30" customHeight="1" x14ac:dyDescent="0.3">
      <c r="B8" s="20" t="s">
        <v>30</v>
      </c>
      <c r="C8" s="53" t="s">
        <v>41</v>
      </c>
      <c r="D8" s="21" t="s">
        <v>14</v>
      </c>
      <c r="E8" s="13" t="s">
        <v>6</v>
      </c>
      <c r="F8" s="13" t="s">
        <v>40</v>
      </c>
      <c r="G8" s="48"/>
    </row>
    <row r="9" spans="1:12" x14ac:dyDescent="0.3">
      <c r="B9" s="24" t="s">
        <v>20</v>
      </c>
      <c r="C9" s="33">
        <v>689.84</v>
      </c>
      <c r="D9" s="26">
        <f>+C9*$E$35</f>
        <v>689.84</v>
      </c>
      <c r="E9" s="4" t="s">
        <v>15</v>
      </c>
      <c r="F9" s="15">
        <v>1230</v>
      </c>
      <c r="G9" s="62"/>
      <c r="H9" s="33"/>
      <c r="I9" s="49"/>
      <c r="J9" s="74"/>
      <c r="K9" s="45"/>
      <c r="L9" s="45"/>
    </row>
    <row r="10" spans="1:12" x14ac:dyDescent="0.3">
      <c r="A10" s="24" t="e">
        <f>VLOOKUP(B11,DATA,2)</f>
        <v>#REF!</v>
      </c>
      <c r="B10" s="24" t="s">
        <v>25</v>
      </c>
      <c r="C10" s="33">
        <v>28.73</v>
      </c>
      <c r="D10" s="26">
        <f>+C10*$E$35</f>
        <v>28.73</v>
      </c>
      <c r="E10" s="4" t="s">
        <v>15</v>
      </c>
      <c r="F10" s="15">
        <v>1250</v>
      </c>
      <c r="G10" s="62"/>
      <c r="H10" s="33"/>
      <c r="I10" s="49"/>
      <c r="J10" s="74"/>
      <c r="K10" s="45"/>
      <c r="L10" s="45"/>
    </row>
    <row r="11" spans="1:12" x14ac:dyDescent="0.3">
      <c r="A11" s="24" t="e">
        <f>VLOOKUP(B12,DATA,2)</f>
        <v>#REF!</v>
      </c>
      <c r="B11" s="24" t="s">
        <v>21</v>
      </c>
      <c r="C11" s="33">
        <v>-32036.63</v>
      </c>
      <c r="D11" s="26">
        <f>+C11*$E$33</f>
        <v>-32036.63</v>
      </c>
      <c r="E11" s="4" t="s">
        <v>12</v>
      </c>
      <c r="F11" s="15">
        <v>1340</v>
      </c>
      <c r="G11" s="62"/>
      <c r="H11" s="33"/>
      <c r="I11" s="49"/>
      <c r="J11" s="74"/>
      <c r="K11" s="45"/>
      <c r="L11" s="45"/>
    </row>
    <row r="12" spans="1:12" x14ac:dyDescent="0.3">
      <c r="A12" s="24" t="e">
        <f>VLOOKUP(B13,DATA,2)</f>
        <v>#REF!</v>
      </c>
      <c r="B12" s="24" t="s">
        <v>31</v>
      </c>
      <c r="C12" s="33">
        <v>-11190.38</v>
      </c>
      <c r="D12" s="26">
        <f>+C12*$E$33</f>
        <v>-11190.38</v>
      </c>
      <c r="E12" s="4" t="s">
        <v>12</v>
      </c>
      <c r="F12" s="15">
        <v>1360</v>
      </c>
      <c r="G12" s="64"/>
      <c r="H12" s="33"/>
      <c r="I12" s="49"/>
      <c r="J12" s="74"/>
      <c r="K12" s="45"/>
      <c r="L12" s="45"/>
    </row>
    <row r="13" spans="1:12" x14ac:dyDescent="0.3">
      <c r="A13" s="24" t="e">
        <f>VLOOKUP(B14,DATA,2)</f>
        <v>#REF!</v>
      </c>
      <c r="B13" s="24" t="s">
        <v>27</v>
      </c>
      <c r="C13" s="33">
        <v>-3428.68</v>
      </c>
      <c r="D13" s="26">
        <f>+C13*$E$33</f>
        <v>-3428.68</v>
      </c>
      <c r="E13" s="4" t="s">
        <v>12</v>
      </c>
      <c r="F13" s="15">
        <v>1370</v>
      </c>
      <c r="G13" s="62"/>
      <c r="H13" s="33"/>
      <c r="I13" s="49"/>
      <c r="J13" s="74"/>
      <c r="K13" s="45"/>
      <c r="L13" s="45"/>
    </row>
    <row r="14" spans="1:12" x14ac:dyDescent="0.3">
      <c r="A14" s="24" t="e">
        <f>VLOOKUP(#REF!,DATA,2)</f>
        <v>#REF!</v>
      </c>
      <c r="B14" s="24" t="s">
        <v>23</v>
      </c>
      <c r="C14" s="33">
        <v>-15795.99</v>
      </c>
      <c r="D14" s="26">
        <f>+C14*$E$34</f>
        <v>-15795.99</v>
      </c>
      <c r="E14" s="4" t="s">
        <v>13</v>
      </c>
      <c r="F14" s="15">
        <v>1375</v>
      </c>
      <c r="G14" s="62"/>
      <c r="H14" s="33"/>
      <c r="I14" s="49"/>
      <c r="J14" s="74"/>
      <c r="K14" s="45"/>
      <c r="L14" s="45"/>
    </row>
    <row r="15" spans="1:12" x14ac:dyDescent="0.3">
      <c r="A15" s="24" t="e">
        <f>VLOOKUP(B16,DATA,2)</f>
        <v>#REF!</v>
      </c>
      <c r="B15" s="24" t="s">
        <v>24</v>
      </c>
      <c r="C15" s="33">
        <v>87.65</v>
      </c>
      <c r="D15" s="26">
        <f>+C15*$E$33</f>
        <v>87.65</v>
      </c>
      <c r="E15" s="4" t="s">
        <v>12</v>
      </c>
      <c r="F15" s="15">
        <v>2211</v>
      </c>
      <c r="G15" s="45"/>
      <c r="H15" s="33"/>
      <c r="I15" s="49"/>
      <c r="J15" s="74"/>
      <c r="K15" s="45"/>
      <c r="L15" s="45"/>
    </row>
    <row r="16" spans="1:12" x14ac:dyDescent="0.3">
      <c r="A16" s="24" t="e">
        <f>VLOOKUP(#REF!,DATA,2)</f>
        <v>#REF!</v>
      </c>
      <c r="B16" s="17" t="s">
        <v>26</v>
      </c>
      <c r="C16" s="33">
        <v>0.14000000000000001</v>
      </c>
      <c r="D16" s="26">
        <f>+C16*$E$33</f>
        <v>0.14000000000000001</v>
      </c>
      <c r="E16" s="4" t="s">
        <v>12</v>
      </c>
      <c r="F16" s="15">
        <v>1500</v>
      </c>
      <c r="G16" s="62"/>
      <c r="H16" s="33"/>
      <c r="I16" s="49"/>
      <c r="J16" s="74"/>
      <c r="K16" s="45"/>
      <c r="L16" s="45"/>
    </row>
    <row r="17" spans="1:12" x14ac:dyDescent="0.3">
      <c r="B17" s="17" t="s">
        <v>19</v>
      </c>
      <c r="C17" s="33">
        <v>-144896.89000000001</v>
      </c>
      <c r="D17" s="26">
        <f>+C17*$E$34</f>
        <v>-144896.89000000001</v>
      </c>
      <c r="E17" s="4" t="s">
        <v>13</v>
      </c>
      <c r="F17" s="15">
        <v>2215</v>
      </c>
      <c r="G17" s="65"/>
      <c r="H17" s="33"/>
      <c r="I17" s="49"/>
      <c r="J17" s="74"/>
      <c r="K17" s="45"/>
      <c r="L17" s="45"/>
    </row>
    <row r="18" spans="1:12" x14ac:dyDescent="0.3">
      <c r="A18" s="24" t="e">
        <f>VLOOKUP(B21,DATA,2)</f>
        <v>#REF!</v>
      </c>
      <c r="B18" s="24" t="s">
        <v>22</v>
      </c>
      <c r="C18" s="33">
        <v>115840.2</v>
      </c>
      <c r="D18" s="26">
        <f>+C18*$E$35</f>
        <v>115840.2</v>
      </c>
      <c r="E18" s="4" t="s">
        <v>15</v>
      </c>
      <c r="F18" s="15">
        <v>2220</v>
      </c>
      <c r="G18" s="65"/>
      <c r="H18" s="33"/>
      <c r="I18" s="49"/>
      <c r="J18" s="74"/>
      <c r="K18" s="45"/>
      <c r="L18" s="45"/>
    </row>
    <row r="19" spans="1:12" x14ac:dyDescent="0.3">
      <c r="A19" s="24" t="e">
        <f>VLOOKUP(#REF!,DATA,2)</f>
        <v>#REF!</v>
      </c>
      <c r="B19" s="24" t="s">
        <v>29</v>
      </c>
      <c r="C19" s="33">
        <v>13.03</v>
      </c>
      <c r="D19" s="26">
        <f>+C19*$E$34</f>
        <v>13.03</v>
      </c>
      <c r="E19" s="4" t="s">
        <v>13</v>
      </c>
      <c r="F19" s="15">
        <v>2360</v>
      </c>
      <c r="G19" s="62"/>
      <c r="H19" s="33"/>
      <c r="I19" s="49"/>
      <c r="J19" s="74"/>
      <c r="K19" s="45"/>
      <c r="L19" s="45"/>
    </row>
    <row r="20" spans="1:12" x14ac:dyDescent="0.3">
      <c r="B20" s="24" t="s">
        <v>17</v>
      </c>
      <c r="C20" s="33">
        <v>313799.98</v>
      </c>
      <c r="D20" s="26">
        <f>+C20*$E$33</f>
        <v>313799.98</v>
      </c>
      <c r="E20" s="4" t="s">
        <v>12</v>
      </c>
      <c r="F20" s="15">
        <v>2510</v>
      </c>
      <c r="G20" s="62"/>
      <c r="H20" s="33"/>
      <c r="I20" s="49"/>
      <c r="J20" s="74"/>
      <c r="K20" s="45"/>
      <c r="L20" s="45"/>
    </row>
    <row r="21" spans="1:12" x14ac:dyDescent="0.3">
      <c r="B21" s="24" t="s">
        <v>5</v>
      </c>
      <c r="C21" s="33">
        <v>-47417.290000000183</v>
      </c>
      <c r="D21" s="26">
        <f>+C21*$E$33</f>
        <v>-47417.290000000183</v>
      </c>
      <c r="E21" s="4" t="s">
        <v>12</v>
      </c>
      <c r="F21" s="15">
        <v>2211</v>
      </c>
      <c r="G21" s="6"/>
      <c r="H21" s="33"/>
      <c r="I21" s="49"/>
      <c r="J21" s="74"/>
      <c r="K21" s="45"/>
      <c r="L21" s="45"/>
    </row>
    <row r="22" spans="1:12" x14ac:dyDescent="0.3">
      <c r="B22" s="24" t="s">
        <v>11</v>
      </c>
      <c r="C22" s="33">
        <v>-275799.56</v>
      </c>
      <c r="D22" s="26">
        <f>+C22*$E$33</f>
        <v>-275799.56</v>
      </c>
      <c r="E22" s="4" t="s">
        <v>12</v>
      </c>
      <c r="F22" s="15">
        <v>1500</v>
      </c>
      <c r="G22" s="64"/>
      <c r="H22" s="33"/>
      <c r="I22" s="49"/>
      <c r="J22" s="74"/>
      <c r="K22" s="45"/>
      <c r="L22" s="45"/>
    </row>
    <row r="23" spans="1:12" x14ac:dyDescent="0.3">
      <c r="B23" s="24" t="s">
        <v>10</v>
      </c>
      <c r="C23" s="55">
        <v>-5399.1</v>
      </c>
      <c r="D23" s="55">
        <f>+C23*$E$33</f>
        <v>-5399.1</v>
      </c>
      <c r="E23" s="4" t="s">
        <v>12</v>
      </c>
      <c r="F23" s="15">
        <v>2500</v>
      </c>
      <c r="G23" s="62"/>
      <c r="H23" s="33"/>
      <c r="I23" s="49"/>
      <c r="J23" s="74"/>
      <c r="K23" s="45"/>
      <c r="L23" s="45"/>
    </row>
    <row r="24" spans="1:12" x14ac:dyDescent="0.3">
      <c r="C24" s="33">
        <f>SUM(C9:C23)</f>
        <v>-105504.95000000024</v>
      </c>
      <c r="D24" s="33">
        <f>SUM(D9:D23)+0.01</f>
        <v>-105504.94000000025</v>
      </c>
      <c r="E24" s="28"/>
      <c r="F24" s="29"/>
      <c r="G24" s="62"/>
      <c r="H24" s="33"/>
      <c r="I24" s="49"/>
      <c r="J24" s="74"/>
      <c r="K24" s="45"/>
      <c r="L24" s="45"/>
    </row>
    <row r="25" spans="1:12" x14ac:dyDescent="0.3">
      <c r="C25" s="27"/>
      <c r="D25" s="56"/>
      <c r="E25" s="28"/>
      <c r="F25" s="29"/>
      <c r="G25" s="62"/>
      <c r="H25" s="33"/>
      <c r="I25" s="49"/>
      <c r="J25" s="74"/>
      <c r="K25" s="45"/>
      <c r="L25" s="45"/>
    </row>
    <row r="26" spans="1:12" x14ac:dyDescent="0.3">
      <c r="B26" s="24" t="s">
        <v>34</v>
      </c>
      <c r="D26" s="55">
        <v>249611.93</v>
      </c>
      <c r="E26" s="28"/>
      <c r="F26" s="29"/>
      <c r="G26" s="62"/>
      <c r="H26" s="50"/>
      <c r="I26" s="44"/>
      <c r="J26" s="71"/>
      <c r="K26" s="45"/>
      <c r="L26" s="45"/>
    </row>
    <row r="27" spans="1:12" x14ac:dyDescent="0.3">
      <c r="D27" s="54"/>
      <c r="E27" s="2"/>
      <c r="F27" s="16"/>
      <c r="G27" s="62"/>
      <c r="H27" s="50"/>
      <c r="I27" s="44"/>
      <c r="J27" s="71"/>
      <c r="K27" s="45"/>
      <c r="L27" s="45"/>
    </row>
    <row r="28" spans="1:12" ht="15" thickBot="1" x14ac:dyDescent="0.35">
      <c r="B28" s="24" t="s">
        <v>32</v>
      </c>
      <c r="D28" s="58">
        <f>D24-D26</f>
        <v>-355116.87000000023</v>
      </c>
      <c r="E28" s="43"/>
      <c r="F28" s="43"/>
      <c r="G28" s="64"/>
      <c r="H28" s="33"/>
      <c r="I28" s="44"/>
      <c r="J28" s="71"/>
      <c r="K28" s="45"/>
      <c r="L28" s="45"/>
    </row>
    <row r="29" spans="1:12" ht="15" thickTop="1" x14ac:dyDescent="0.3">
      <c r="B29" s="42"/>
      <c r="C29" s="42"/>
      <c r="D29" s="75"/>
      <c r="E29" s="42"/>
      <c r="F29" s="42"/>
      <c r="G29" s="64"/>
      <c r="H29" s="45"/>
      <c r="I29" s="2"/>
      <c r="J29" s="16"/>
      <c r="K29" s="45"/>
      <c r="L29" s="45"/>
    </row>
    <row r="30" spans="1:12" x14ac:dyDescent="0.3">
      <c r="D30" s="26"/>
      <c r="E30" s="26"/>
      <c r="G30" s="45"/>
      <c r="H30" s="45"/>
      <c r="I30" s="45"/>
      <c r="J30" s="45"/>
      <c r="K30" s="45"/>
      <c r="L30" s="45"/>
    </row>
    <row r="31" spans="1:12" x14ac:dyDescent="0.3">
      <c r="C31" s="27" t="s">
        <v>2</v>
      </c>
      <c r="D31" s="26" t="s">
        <v>2</v>
      </c>
      <c r="E31" s="26"/>
      <c r="G31" s="45"/>
      <c r="H31" s="45"/>
      <c r="I31" s="45"/>
      <c r="J31" s="45"/>
      <c r="K31" s="45"/>
      <c r="L31" s="45"/>
    </row>
    <row r="32" spans="1:12" x14ac:dyDescent="0.3">
      <c r="C32" s="26" t="s">
        <v>0</v>
      </c>
      <c r="D32" s="27" t="s">
        <v>1</v>
      </c>
      <c r="G32" s="45"/>
      <c r="H32" s="45"/>
      <c r="I32" s="45"/>
      <c r="J32" s="45"/>
      <c r="K32" s="45"/>
      <c r="L32" s="45"/>
    </row>
    <row r="33" spans="1:12" x14ac:dyDescent="0.3">
      <c r="B33" s="24" t="s">
        <v>3</v>
      </c>
      <c r="C33" s="11">
        <v>340001.06454900006</v>
      </c>
      <c r="D33" s="11">
        <v>340001.06454900006</v>
      </c>
      <c r="E33" s="14">
        <v>1</v>
      </c>
      <c r="F33" s="28" t="s">
        <v>12</v>
      </c>
      <c r="G33" s="45"/>
      <c r="H33" s="45"/>
      <c r="I33" s="45"/>
      <c r="J33" s="45"/>
      <c r="K33" s="45"/>
      <c r="L33" s="45"/>
    </row>
    <row r="34" spans="1:12" x14ac:dyDescent="0.3">
      <c r="B34" s="24" t="s">
        <v>4</v>
      </c>
      <c r="C34" s="11">
        <v>325958.68000167998</v>
      </c>
      <c r="D34" s="11">
        <v>358263.00000022992</v>
      </c>
      <c r="E34" s="14">
        <v>1</v>
      </c>
      <c r="F34" s="28" t="s">
        <v>13</v>
      </c>
      <c r="G34" s="50"/>
      <c r="H34" s="50"/>
      <c r="I34" s="50"/>
      <c r="J34" s="50"/>
      <c r="K34" s="50"/>
      <c r="L34" s="45"/>
    </row>
    <row r="35" spans="1:12" x14ac:dyDescent="0.3">
      <c r="C35" s="11">
        <f>SUM(C33:C34)</f>
        <v>665959.74455068004</v>
      </c>
      <c r="D35" s="11">
        <f>SUM(D33:D34)</f>
        <v>698264.06454923004</v>
      </c>
      <c r="E35" s="14">
        <v>1</v>
      </c>
      <c r="F35" s="28" t="s">
        <v>8</v>
      </c>
      <c r="G35" s="50"/>
      <c r="H35" s="50"/>
      <c r="I35" s="50"/>
      <c r="J35" s="50"/>
      <c r="K35" s="50"/>
      <c r="L35" s="45"/>
    </row>
    <row r="36" spans="1:12" s="27" customFormat="1" x14ac:dyDescent="0.3">
      <c r="A36" s="24"/>
      <c r="B36" s="24"/>
      <c r="C36" s="10"/>
      <c r="D36" s="10"/>
      <c r="E36" s="10"/>
      <c r="G36" s="24"/>
      <c r="H36" s="24"/>
      <c r="I36" s="24"/>
      <c r="J36" s="24"/>
      <c r="K36" s="24"/>
    </row>
    <row r="37" spans="1:12" s="27" customFormat="1" x14ac:dyDescent="0.3">
      <c r="A37" s="24"/>
      <c r="B37" s="24"/>
      <c r="C37" s="11"/>
      <c r="D37" s="11"/>
      <c r="E37" s="11"/>
      <c r="G37" s="24"/>
      <c r="H37" s="24"/>
      <c r="I37" s="24"/>
      <c r="J37" s="24"/>
      <c r="K37" s="24"/>
    </row>
    <row r="38" spans="1:12" x14ac:dyDescent="0.3">
      <c r="C38" s="24"/>
      <c r="D38" s="24"/>
      <c r="E38" s="54"/>
      <c r="F38" s="56"/>
    </row>
    <row r="39" spans="1:12" x14ac:dyDescent="0.3">
      <c r="C39" s="24"/>
      <c r="D39" s="24"/>
      <c r="E39" s="24"/>
    </row>
    <row r="40" spans="1:12" x14ac:dyDescent="0.3">
      <c r="C40" s="24"/>
      <c r="D40" s="24"/>
      <c r="E40" s="24"/>
    </row>
  </sheetData>
  <pageMargins left="1" right="0.73" top="1.5" bottom="1" header="1" footer="0.5"/>
  <pageSetup scale="85" orientation="portrait" r:id="rId1"/>
  <headerFooter alignWithMargins="0">
    <oddHeader xml:space="preserve">&amp;RKyPSC Case No. 2021-00296
STAFF-DR-02-007 Attachment
Page &amp;P of &amp;N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1B6E-ACE1-46B0-A299-E578C0CC1B0F}">
  <sheetPr>
    <pageSetUpPr fitToPage="1"/>
  </sheetPr>
  <dimension ref="A1:O39"/>
  <sheetViews>
    <sheetView view="pageLayout" topLeftCell="B1" zoomScaleNormal="80" workbookViewId="0">
      <selection activeCell="B1" sqref="B1"/>
    </sheetView>
  </sheetViews>
  <sheetFormatPr defaultColWidth="9.109375" defaultRowHeight="14.4" x14ac:dyDescent="0.3"/>
  <cols>
    <col min="1" max="1" width="0.6640625" style="24" hidden="1" customWidth="1"/>
    <col min="2" max="2" width="40.33203125" style="24" customWidth="1"/>
    <col min="3" max="3" width="17" style="26" customWidth="1"/>
    <col min="4" max="5" width="17" style="27" customWidth="1"/>
    <col min="6" max="6" width="15.88671875" style="27" customWidth="1"/>
    <col min="7" max="7" width="33.109375" style="29" customWidth="1"/>
    <col min="8" max="8" width="18.33203125" style="28" customWidth="1"/>
    <col min="9" max="9" width="23.6640625" style="24" customWidth="1"/>
    <col min="10" max="10" width="17" style="24" customWidth="1"/>
    <col min="11" max="11" width="16.33203125" style="24" customWidth="1"/>
    <col min="12" max="12" width="17" style="24" customWidth="1"/>
    <col min="13" max="13" width="15.109375" style="24" customWidth="1"/>
    <col min="14" max="14" width="17" style="24" customWidth="1"/>
    <col min="15" max="15" width="25.109375" style="24" customWidth="1"/>
    <col min="16" max="16" width="26.33203125" style="24" bestFit="1" customWidth="1"/>
    <col min="17" max="19" width="9.109375" style="24"/>
    <col min="20" max="20" width="24.33203125" style="24" bestFit="1" customWidth="1"/>
    <col min="21" max="16384" width="9.109375" style="24"/>
  </cols>
  <sheetData>
    <row r="1" spans="1:14" x14ac:dyDescent="0.3">
      <c r="B1" s="25" t="str">
        <f>'Nov20 S14'!B1</f>
        <v>Duke Energy Kentucky PJM Charge Detail</v>
      </c>
      <c r="E1" s="28"/>
      <c r="F1" s="83"/>
      <c r="G1" s="36"/>
    </row>
    <row r="2" spans="1:14" x14ac:dyDescent="0.3">
      <c r="B2" s="30" t="s">
        <v>32</v>
      </c>
      <c r="E2" s="28"/>
      <c r="F2" s="83"/>
    </row>
    <row r="3" spans="1:14" x14ac:dyDescent="0.3">
      <c r="B3" s="40" t="s">
        <v>37</v>
      </c>
      <c r="E3" s="28"/>
      <c r="F3" s="83"/>
    </row>
    <row r="4" spans="1:14" x14ac:dyDescent="0.3">
      <c r="B4" s="40"/>
      <c r="E4" s="28"/>
      <c r="F4" s="83"/>
      <c r="H4" s="34"/>
    </row>
    <row r="5" spans="1:14" x14ac:dyDescent="0.3">
      <c r="B5" s="40"/>
      <c r="E5" s="28"/>
      <c r="F5" s="83"/>
      <c r="H5" s="34"/>
    </row>
    <row r="6" spans="1:14" x14ac:dyDescent="0.3">
      <c r="B6" s="40"/>
      <c r="E6" s="28"/>
      <c r="F6" s="29"/>
      <c r="H6" s="34"/>
    </row>
    <row r="7" spans="1:14" x14ac:dyDescent="0.3">
      <c r="B7" s="40"/>
      <c r="E7" s="28"/>
      <c r="F7" s="29"/>
      <c r="H7" s="34"/>
    </row>
    <row r="8" spans="1:14" s="31" customFormat="1" ht="30" customHeight="1" x14ac:dyDescent="0.3">
      <c r="B8" s="20" t="s">
        <v>30</v>
      </c>
      <c r="C8" s="53" t="s">
        <v>41</v>
      </c>
      <c r="D8" s="21" t="s">
        <v>14</v>
      </c>
      <c r="E8" s="13" t="s">
        <v>6</v>
      </c>
      <c r="F8" s="13" t="s">
        <v>40</v>
      </c>
      <c r="G8" s="29"/>
      <c r="H8" s="25"/>
      <c r="I8" s="24"/>
      <c r="J8" s="24"/>
      <c r="K8" s="24"/>
      <c r="L8" s="24"/>
      <c r="M8" s="24"/>
      <c r="N8" s="24"/>
    </row>
    <row r="9" spans="1:14" x14ac:dyDescent="0.3">
      <c r="B9" s="24" t="s">
        <v>20</v>
      </c>
      <c r="C9" s="33">
        <v>-2353</v>
      </c>
      <c r="D9" s="26">
        <f>+C9*$E$36</f>
        <v>-2245.5834818408848</v>
      </c>
      <c r="E9" s="4" t="s">
        <v>15</v>
      </c>
      <c r="F9" s="15">
        <v>1230</v>
      </c>
      <c r="G9" s="6"/>
      <c r="H9" s="6"/>
      <c r="I9" s="49"/>
      <c r="J9" s="66"/>
      <c r="K9" s="78"/>
      <c r="L9" s="78"/>
      <c r="M9" s="78"/>
    </row>
    <row r="10" spans="1:14" x14ac:dyDescent="0.3">
      <c r="A10" s="24" t="e">
        <f>VLOOKUP(B11,DATA,2)</f>
        <v>#REF!</v>
      </c>
      <c r="B10" s="24" t="s">
        <v>25</v>
      </c>
      <c r="C10" s="33">
        <v>7182.74</v>
      </c>
      <c r="D10" s="26">
        <f>+C10*$E$36</f>
        <v>6854.8416057619197</v>
      </c>
      <c r="E10" s="4" t="s">
        <v>15</v>
      </c>
      <c r="F10" s="15">
        <v>1250</v>
      </c>
      <c r="G10" s="6"/>
      <c r="H10" s="6"/>
      <c r="I10" s="49"/>
      <c r="J10" s="66"/>
      <c r="K10" s="78"/>
      <c r="L10" s="78"/>
      <c r="M10" s="78"/>
    </row>
    <row r="11" spans="1:14" x14ac:dyDescent="0.3">
      <c r="A11" s="24" t="e">
        <f>VLOOKUP(B12,DATA,2)</f>
        <v>#REF!</v>
      </c>
      <c r="B11" s="24" t="s">
        <v>21</v>
      </c>
      <c r="C11" s="33">
        <v>-51802.26</v>
      </c>
      <c r="D11" s="26">
        <f>+C11*$E$34</f>
        <v>-51802.26</v>
      </c>
      <c r="E11" s="4" t="s">
        <v>12</v>
      </c>
      <c r="F11" s="15">
        <v>1340</v>
      </c>
      <c r="G11" s="6"/>
      <c r="H11" s="6"/>
      <c r="I11" s="49"/>
      <c r="J11" s="66"/>
      <c r="K11" s="78"/>
      <c r="L11" s="78"/>
      <c r="M11" s="78"/>
    </row>
    <row r="12" spans="1:14" x14ac:dyDescent="0.3">
      <c r="A12" s="24" t="e">
        <f>VLOOKUP(B13,DATA,2)</f>
        <v>#REF!</v>
      </c>
      <c r="B12" s="24" t="s">
        <v>31</v>
      </c>
      <c r="C12" s="33">
        <v>-16142.92</v>
      </c>
      <c r="D12" s="26">
        <f>+C12*$E$34</f>
        <v>-16142.92</v>
      </c>
      <c r="E12" s="4" t="s">
        <v>12</v>
      </c>
      <c r="F12" s="15">
        <v>1360</v>
      </c>
      <c r="G12" s="6"/>
      <c r="H12" s="6"/>
      <c r="I12" s="49"/>
      <c r="J12" s="66"/>
      <c r="K12" s="78"/>
      <c r="L12" s="78"/>
      <c r="M12" s="78"/>
    </row>
    <row r="13" spans="1:14" x14ac:dyDescent="0.3">
      <c r="A13" s="24" t="e">
        <f>VLOOKUP(B14,DATA,2)</f>
        <v>#REF!</v>
      </c>
      <c r="B13" s="24" t="s">
        <v>27</v>
      </c>
      <c r="C13" s="33">
        <v>-4262.8599999999997</v>
      </c>
      <c r="D13" s="26">
        <f>+C13*$E$34</f>
        <v>-4262.8599999999997</v>
      </c>
      <c r="E13" s="4" t="s">
        <v>12</v>
      </c>
      <c r="F13" s="15">
        <v>1370</v>
      </c>
      <c r="G13" s="6"/>
      <c r="H13" s="6"/>
      <c r="I13" s="49"/>
      <c r="J13" s="66"/>
      <c r="K13" s="78"/>
      <c r="L13" s="78"/>
      <c r="M13" s="78"/>
    </row>
    <row r="14" spans="1:14" x14ac:dyDescent="0.3">
      <c r="A14" s="24" t="e">
        <f>VLOOKUP(#REF!,DATA,2)</f>
        <v>#REF!</v>
      </c>
      <c r="B14" s="24" t="s">
        <v>23</v>
      </c>
      <c r="C14" s="33">
        <v>-35775.5</v>
      </c>
      <c r="D14" s="26">
        <f>+C14*$E$35</f>
        <v>-32576.998283276847</v>
      </c>
      <c r="E14" s="4" t="s">
        <v>13</v>
      </c>
      <c r="F14" s="15">
        <v>1375</v>
      </c>
      <c r="G14" s="6"/>
      <c r="H14" s="6"/>
      <c r="I14" s="49"/>
      <c r="J14" s="66"/>
      <c r="K14" s="78"/>
      <c r="L14" s="78"/>
      <c r="M14" s="78"/>
    </row>
    <row r="15" spans="1:14" x14ac:dyDescent="0.3">
      <c r="A15" s="24" t="e">
        <f>VLOOKUP(B16,DATA,2)</f>
        <v>#REF!</v>
      </c>
      <c r="B15" s="24" t="s">
        <v>24</v>
      </c>
      <c r="C15" s="33">
        <v>489.18</v>
      </c>
      <c r="D15" s="26">
        <f>+C15*$E$34</f>
        <v>489.18</v>
      </c>
      <c r="E15" s="4" t="s">
        <v>12</v>
      </c>
      <c r="F15" s="15">
        <v>2211</v>
      </c>
      <c r="G15" s="33"/>
      <c r="H15" s="6"/>
      <c r="I15" s="49"/>
      <c r="J15" s="66"/>
      <c r="K15" s="78"/>
      <c r="L15" s="78"/>
      <c r="M15" s="78"/>
    </row>
    <row r="16" spans="1:14" x14ac:dyDescent="0.3">
      <c r="A16" s="24" t="e">
        <f>VLOOKUP(#REF!,DATA,2)</f>
        <v>#REF!</v>
      </c>
      <c r="B16" s="17" t="s">
        <v>26</v>
      </c>
      <c r="C16" s="33">
        <v>0.16</v>
      </c>
      <c r="D16" s="26">
        <f>+C16*$E$34</f>
        <v>0.16</v>
      </c>
      <c r="E16" s="4" t="s">
        <v>12</v>
      </c>
      <c r="F16" s="15">
        <v>1500</v>
      </c>
      <c r="G16" s="6"/>
      <c r="H16" s="6"/>
      <c r="I16" s="49"/>
      <c r="J16" s="66"/>
      <c r="K16" s="78"/>
      <c r="L16" s="78"/>
      <c r="M16" s="78"/>
    </row>
    <row r="17" spans="1:13" x14ac:dyDescent="0.3">
      <c r="B17" s="17" t="s">
        <v>19</v>
      </c>
      <c r="C17" s="33">
        <v>-246845.97</v>
      </c>
      <c r="D17" s="26">
        <f>+C17*$E$35</f>
        <v>-224776.75339055521</v>
      </c>
      <c r="E17" s="4" t="s">
        <v>13</v>
      </c>
      <c r="F17" s="15">
        <v>2215</v>
      </c>
      <c r="G17" s="6"/>
      <c r="H17" s="6"/>
      <c r="I17" s="49"/>
      <c r="J17" s="66"/>
      <c r="K17" s="78"/>
      <c r="L17" s="78"/>
      <c r="M17" s="78"/>
    </row>
    <row r="18" spans="1:13" x14ac:dyDescent="0.3">
      <c r="A18" s="24" t="e">
        <f>VLOOKUP(B22,DATA,2)</f>
        <v>#REF!</v>
      </c>
      <c r="B18" s="24" t="s">
        <v>22</v>
      </c>
      <c r="C18" s="33">
        <v>212882.77</v>
      </c>
      <c r="D18" s="26">
        <f>+C18*$E$36</f>
        <v>203164.48443711529</v>
      </c>
      <c r="E18" s="4" t="s">
        <v>15</v>
      </c>
      <c r="F18" s="15">
        <v>2220</v>
      </c>
      <c r="G18" s="6"/>
      <c r="H18" s="6"/>
      <c r="I18" s="49"/>
      <c r="J18" s="66"/>
      <c r="K18" s="78"/>
      <c r="L18" s="78"/>
      <c r="M18" s="78"/>
    </row>
    <row r="19" spans="1:13" x14ac:dyDescent="0.3">
      <c r="A19" s="24" t="e">
        <f>VLOOKUP(#REF!,DATA,2)</f>
        <v>#REF!</v>
      </c>
      <c r="B19" s="24" t="s">
        <v>29</v>
      </c>
      <c r="C19" s="33">
        <v>57.8</v>
      </c>
      <c r="D19" s="26">
        <f>+C19*$E$35</f>
        <v>52.632402084482443</v>
      </c>
      <c r="E19" s="4" t="s">
        <v>13</v>
      </c>
      <c r="F19" s="15">
        <v>2360</v>
      </c>
      <c r="G19" s="6"/>
      <c r="H19" s="6"/>
      <c r="I19" s="49"/>
      <c r="J19" s="66"/>
      <c r="K19" s="78"/>
      <c r="L19" s="78"/>
      <c r="M19" s="78"/>
    </row>
    <row r="20" spans="1:13" x14ac:dyDescent="0.3">
      <c r="A20" s="24" t="e">
        <f>VLOOKUP(#REF!,DATA,2)</f>
        <v>#REF!</v>
      </c>
      <c r="B20" s="24" t="s">
        <v>18</v>
      </c>
      <c r="C20" s="33">
        <v>399031.29</v>
      </c>
      <c r="D20" s="26">
        <v>44877.333378274699</v>
      </c>
      <c r="E20" s="4" t="s">
        <v>7</v>
      </c>
      <c r="F20" s="15">
        <v>2375</v>
      </c>
      <c r="G20" s="6"/>
      <c r="H20" s="6"/>
      <c r="I20" s="49"/>
      <c r="J20" s="66"/>
      <c r="K20" s="78"/>
      <c r="L20" s="78"/>
      <c r="M20" s="78"/>
    </row>
    <row r="21" spans="1:13" x14ac:dyDescent="0.3">
      <c r="B21" s="24" t="s">
        <v>17</v>
      </c>
      <c r="C21" s="33">
        <v>261136.12</v>
      </c>
      <c r="D21" s="26">
        <f>+C21*$E$34</f>
        <v>261136.12</v>
      </c>
      <c r="E21" s="4" t="s">
        <v>12</v>
      </c>
      <c r="F21" s="15">
        <v>2510</v>
      </c>
      <c r="G21" s="6"/>
      <c r="H21" s="6"/>
      <c r="I21" s="49"/>
      <c r="J21" s="66"/>
      <c r="K21" s="78"/>
      <c r="L21" s="78"/>
      <c r="M21" s="78"/>
    </row>
    <row r="22" spans="1:13" x14ac:dyDescent="0.3">
      <c r="B22" s="24" t="s">
        <v>5</v>
      </c>
      <c r="C22" s="33">
        <v>407731.48</v>
      </c>
      <c r="D22" s="26">
        <f>+C22*$E$34</f>
        <v>407731.48</v>
      </c>
      <c r="E22" s="4" t="s">
        <v>12</v>
      </c>
      <c r="F22" s="15">
        <v>2211</v>
      </c>
      <c r="G22" s="6"/>
      <c r="H22" s="6"/>
      <c r="I22" s="49"/>
      <c r="J22" s="66"/>
      <c r="K22" s="78"/>
      <c r="L22" s="78"/>
      <c r="M22" s="78"/>
    </row>
    <row r="23" spans="1:13" x14ac:dyDescent="0.3">
      <c r="B23" s="24" t="s">
        <v>11</v>
      </c>
      <c r="C23" s="33">
        <v>-249109.28</v>
      </c>
      <c r="D23" s="26">
        <f>+C23*$E$34</f>
        <v>-249109.28</v>
      </c>
      <c r="E23" s="4" t="s">
        <v>12</v>
      </c>
      <c r="F23" s="15">
        <v>1500</v>
      </c>
      <c r="G23" s="6"/>
      <c r="H23" s="6"/>
      <c r="I23" s="49"/>
      <c r="J23" s="66"/>
      <c r="K23" s="78"/>
      <c r="L23" s="78"/>
      <c r="M23" s="78"/>
    </row>
    <row r="24" spans="1:13" x14ac:dyDescent="0.3">
      <c r="B24" s="24" t="s">
        <v>10</v>
      </c>
      <c r="C24" s="55">
        <v>-10887.96</v>
      </c>
      <c r="D24" s="55">
        <f>+C24*$E$34</f>
        <v>-10887.96</v>
      </c>
      <c r="E24" s="4" t="s">
        <v>12</v>
      </c>
      <c r="F24" s="15">
        <v>2500</v>
      </c>
      <c r="G24" s="6"/>
      <c r="H24" s="6"/>
      <c r="I24" s="49"/>
      <c r="J24" s="66"/>
      <c r="K24" s="78"/>
      <c r="L24" s="78"/>
      <c r="M24" s="78"/>
    </row>
    <row r="25" spans="1:13" x14ac:dyDescent="0.3">
      <c r="C25" s="33">
        <f>SUM(C9:C24)</f>
        <v>671331.78999999992</v>
      </c>
      <c r="D25" s="33">
        <f>SUM(D9:D24)</f>
        <v>332501.61666756339</v>
      </c>
      <c r="E25" s="28"/>
      <c r="F25" s="29"/>
      <c r="G25" s="6"/>
      <c r="H25" s="6"/>
      <c r="I25" s="49"/>
      <c r="J25" s="66"/>
      <c r="K25" s="78"/>
      <c r="L25" s="78"/>
      <c r="M25" s="78"/>
    </row>
    <row r="26" spans="1:13" x14ac:dyDescent="0.3">
      <c r="C26" s="27"/>
      <c r="D26" s="56"/>
      <c r="E26" s="28"/>
      <c r="F26" s="29"/>
      <c r="G26" s="6"/>
      <c r="H26" s="6"/>
      <c r="I26" s="49"/>
      <c r="J26" s="66"/>
      <c r="K26" s="78"/>
      <c r="L26" s="78"/>
      <c r="M26" s="78"/>
    </row>
    <row r="27" spans="1:13" x14ac:dyDescent="0.3">
      <c r="B27" s="24" t="s">
        <v>34</v>
      </c>
      <c r="C27" s="25"/>
      <c r="D27" s="55">
        <v>683277.08</v>
      </c>
      <c r="E27" s="25"/>
      <c r="F27" s="36"/>
      <c r="G27" s="6"/>
      <c r="H27" s="6"/>
      <c r="I27" s="66"/>
      <c r="J27" s="64"/>
      <c r="K27" s="78"/>
      <c r="L27" s="78"/>
      <c r="M27" s="78"/>
    </row>
    <row r="28" spans="1:13" ht="21.75" customHeight="1" x14ac:dyDescent="0.3">
      <c r="C28" s="37"/>
      <c r="D28" s="54"/>
      <c r="E28" s="28"/>
      <c r="F28" s="29"/>
      <c r="G28" s="80"/>
      <c r="H28" s="79"/>
      <c r="I28" s="78"/>
      <c r="J28" s="78"/>
      <c r="K28" s="78"/>
      <c r="L28" s="78"/>
      <c r="M28" s="78"/>
    </row>
    <row r="29" spans="1:13" ht="15" thickBot="1" x14ac:dyDescent="0.35">
      <c r="B29" s="24" t="s">
        <v>32</v>
      </c>
      <c r="C29" s="39"/>
      <c r="D29" s="58">
        <f>D25-D27</f>
        <v>-350775.46333243657</v>
      </c>
      <c r="E29" s="28"/>
      <c r="F29" s="29"/>
      <c r="G29" s="80"/>
      <c r="H29" s="79"/>
      <c r="I29" s="78"/>
      <c r="J29" s="78"/>
      <c r="K29" s="78"/>
      <c r="L29" s="78"/>
      <c r="M29" s="78"/>
    </row>
    <row r="30" spans="1:13" ht="15" thickTop="1" x14ac:dyDescent="0.3">
      <c r="B30" s="25"/>
      <c r="C30" s="25"/>
      <c r="D30" s="25"/>
      <c r="E30" s="25"/>
      <c r="F30" s="25"/>
      <c r="G30" s="80"/>
      <c r="H30" s="79"/>
      <c r="I30" s="78"/>
      <c r="J30" s="78"/>
      <c r="K30" s="78"/>
      <c r="L30" s="78"/>
      <c r="M30" s="78"/>
    </row>
    <row r="31" spans="1:13" x14ac:dyDescent="0.3">
      <c r="D31" s="26"/>
      <c r="E31" s="26"/>
      <c r="G31" s="80"/>
      <c r="H31" s="79"/>
      <c r="I31" s="78"/>
      <c r="J31" s="78"/>
      <c r="K31" s="78"/>
      <c r="L31" s="78"/>
      <c r="M31" s="78"/>
    </row>
    <row r="32" spans="1:13" x14ac:dyDescent="0.3">
      <c r="C32" s="27" t="s">
        <v>2</v>
      </c>
      <c r="D32" s="26" t="s">
        <v>2</v>
      </c>
      <c r="E32" s="26"/>
      <c r="G32" s="80"/>
      <c r="H32" s="79"/>
      <c r="I32" s="78"/>
      <c r="J32" s="78"/>
      <c r="K32" s="78"/>
      <c r="L32" s="78"/>
      <c r="M32" s="78"/>
    </row>
    <row r="33" spans="1:15" x14ac:dyDescent="0.3">
      <c r="C33" s="26" t="s">
        <v>0</v>
      </c>
      <c r="D33" s="27" t="s">
        <v>1</v>
      </c>
      <c r="G33" s="80"/>
      <c r="H33" s="79"/>
      <c r="I33" s="78"/>
      <c r="J33" s="78"/>
      <c r="K33" s="78"/>
      <c r="L33" s="78"/>
      <c r="M33" s="78"/>
    </row>
    <row r="34" spans="1:15" x14ac:dyDescent="0.3">
      <c r="B34" s="24" t="s">
        <v>3</v>
      </c>
      <c r="C34" s="11">
        <v>347441.68130999972</v>
      </c>
      <c r="D34" s="11">
        <v>347441.68130999972</v>
      </c>
      <c r="E34" s="14">
        <f>C34/D34</f>
        <v>1</v>
      </c>
      <c r="F34" s="28" t="s">
        <v>12</v>
      </c>
      <c r="G34" s="80"/>
      <c r="H34" s="79"/>
      <c r="I34" s="78"/>
      <c r="J34" s="78"/>
      <c r="K34" s="78"/>
      <c r="L34" s="78"/>
      <c r="M34" s="78"/>
    </row>
    <row r="35" spans="1:15" x14ac:dyDescent="0.3">
      <c r="B35" s="24" t="s">
        <v>4</v>
      </c>
      <c r="C35" s="11">
        <v>330095.30999450979</v>
      </c>
      <c r="D35" s="11">
        <v>362505.00000089977</v>
      </c>
      <c r="E35" s="14">
        <f>C35/D35</f>
        <v>0.9105951917730527</v>
      </c>
      <c r="F35" s="28" t="s">
        <v>13</v>
      </c>
      <c r="G35" s="80"/>
      <c r="H35" s="79"/>
      <c r="I35" s="78"/>
      <c r="J35" s="78"/>
      <c r="K35" s="78"/>
      <c r="L35" s="78"/>
      <c r="M35" s="78"/>
    </row>
    <row r="36" spans="1:15" x14ac:dyDescent="0.3">
      <c r="C36" s="11">
        <f>SUM(C34:C35)</f>
        <v>677536.99130450957</v>
      </c>
      <c r="D36" s="11">
        <f>SUM(D34:D35)</f>
        <v>709946.68131089956</v>
      </c>
      <c r="E36" s="14">
        <f>C36/D36</f>
        <v>0.95434912105434977</v>
      </c>
      <c r="F36" s="28" t="s">
        <v>8</v>
      </c>
      <c r="G36" s="80"/>
      <c r="H36" s="79"/>
      <c r="I36" s="78"/>
      <c r="J36" s="78"/>
      <c r="K36" s="78"/>
      <c r="L36" s="78"/>
      <c r="M36" s="78"/>
    </row>
    <row r="37" spans="1:15" s="27" customFormat="1" x14ac:dyDescent="0.3">
      <c r="A37" s="24"/>
      <c r="B37" s="24"/>
      <c r="C37" s="10"/>
      <c r="D37" s="10"/>
      <c r="E37" s="10"/>
      <c r="G37" s="80"/>
      <c r="H37" s="79"/>
      <c r="I37" s="78"/>
      <c r="J37" s="78"/>
      <c r="K37" s="78"/>
      <c r="L37" s="78"/>
      <c r="M37" s="78"/>
      <c r="N37" s="24"/>
      <c r="O37" s="24"/>
    </row>
    <row r="38" spans="1:15" s="27" customFormat="1" x14ac:dyDescent="0.3">
      <c r="A38" s="24"/>
      <c r="B38" s="24"/>
      <c r="C38" s="11"/>
      <c r="D38" s="11"/>
      <c r="E38" s="11"/>
      <c r="G38" s="80"/>
      <c r="H38" s="79"/>
      <c r="I38" s="78"/>
      <c r="J38" s="78"/>
      <c r="K38" s="78"/>
      <c r="L38" s="78"/>
      <c r="M38" s="78"/>
      <c r="N38" s="24"/>
      <c r="O38" s="24"/>
    </row>
    <row r="39" spans="1:15" x14ac:dyDescent="0.3">
      <c r="G39" s="80"/>
      <c r="H39" s="79"/>
      <c r="I39" s="78"/>
      <c r="J39" s="78"/>
      <c r="K39" s="78"/>
      <c r="L39" s="78"/>
      <c r="M39" s="78"/>
    </row>
  </sheetData>
  <pageMargins left="1" right="0.73" top="1.5" bottom="1" header="1" footer="0.5"/>
  <pageSetup scale="80" orientation="portrait" r:id="rId1"/>
  <headerFooter alignWithMargins="0">
    <oddHeader xml:space="preserve">&amp;RKyPSC Case No. 2021-00296
STAFF-DR-02-007 Attachment
Page &amp;P of &amp;N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BAAB6-84F9-4EA6-BEF1-76DF8BF765F2}">
  <dimension ref="A1:O47"/>
  <sheetViews>
    <sheetView tabSelected="1" view="pageLayout" topLeftCell="B1" zoomScaleNormal="80" workbookViewId="0">
      <selection activeCell="B1" sqref="B1"/>
    </sheetView>
  </sheetViews>
  <sheetFormatPr defaultColWidth="9.109375" defaultRowHeight="13.2" x14ac:dyDescent="0.25"/>
  <cols>
    <col min="1" max="1" width="0.6640625" hidden="1" customWidth="1"/>
    <col min="2" max="2" width="36.5546875" bestFit="1" customWidth="1"/>
    <col min="3" max="5" width="17" customWidth="1"/>
    <col min="6" max="6" width="15.88671875" customWidth="1"/>
    <col min="7" max="7" width="33.109375" customWidth="1"/>
    <col min="8" max="8" width="18.33203125" customWidth="1"/>
    <col min="9" max="9" width="23.6640625" customWidth="1"/>
    <col min="10" max="10" width="17" customWidth="1"/>
    <col min="11" max="11" width="16.33203125" customWidth="1"/>
    <col min="12" max="12" width="17" customWidth="1"/>
    <col min="13" max="13" width="15.109375" customWidth="1"/>
    <col min="14" max="14" width="17" customWidth="1"/>
    <col min="15" max="15" width="25.109375" customWidth="1"/>
    <col min="16" max="16" width="26.33203125" bestFit="1" customWidth="1"/>
    <col min="20" max="20" width="24.33203125" bestFit="1" customWidth="1"/>
  </cols>
  <sheetData>
    <row r="1" spans="1:12" ht="14.4" x14ac:dyDescent="0.3">
      <c r="A1" s="24"/>
      <c r="B1" s="25" t="str">
        <f>'Nov20 S14'!B1</f>
        <v>Duke Energy Kentucky PJM Charge Detail</v>
      </c>
      <c r="C1" s="26"/>
      <c r="D1" s="27"/>
      <c r="E1" s="28"/>
      <c r="F1" s="83"/>
      <c r="G1" s="45"/>
      <c r="H1" s="45"/>
      <c r="I1" s="45"/>
      <c r="J1" s="45"/>
      <c r="K1" s="45"/>
    </row>
    <row r="2" spans="1:12" ht="14.4" x14ac:dyDescent="0.3">
      <c r="A2" s="24"/>
      <c r="B2" s="30" t="s">
        <v>32</v>
      </c>
      <c r="C2" s="26"/>
      <c r="D2" s="27"/>
      <c r="E2" s="28"/>
      <c r="F2" s="83"/>
      <c r="G2" s="45"/>
      <c r="H2" s="45"/>
      <c r="I2" s="45"/>
      <c r="J2" s="45"/>
      <c r="K2" s="45"/>
    </row>
    <row r="3" spans="1:12" ht="14.4" x14ac:dyDescent="0.3">
      <c r="A3" s="24"/>
      <c r="B3" s="40" t="s">
        <v>38</v>
      </c>
      <c r="C3" s="26"/>
      <c r="D3" s="27"/>
      <c r="E3" s="28"/>
      <c r="F3" s="83"/>
      <c r="G3" s="45"/>
      <c r="H3" s="45"/>
      <c r="I3" s="45"/>
      <c r="J3" s="45"/>
      <c r="K3" s="45"/>
    </row>
    <row r="4" spans="1:12" x14ac:dyDescent="0.25">
      <c r="F4" s="83"/>
      <c r="G4" s="46"/>
      <c r="H4" s="46"/>
      <c r="I4" s="46"/>
      <c r="J4" s="46"/>
      <c r="K4" s="46"/>
    </row>
    <row r="5" spans="1:12" x14ac:dyDescent="0.25">
      <c r="F5" s="83"/>
      <c r="G5" s="46"/>
      <c r="H5" s="46"/>
      <c r="I5" s="46"/>
      <c r="J5" s="46"/>
      <c r="K5" s="46"/>
    </row>
    <row r="6" spans="1:12" x14ac:dyDescent="0.25">
      <c r="G6" s="46"/>
      <c r="H6" s="46"/>
      <c r="I6" s="46"/>
      <c r="J6" s="46"/>
      <c r="K6" s="46"/>
    </row>
    <row r="7" spans="1:12" x14ac:dyDescent="0.25">
      <c r="G7" s="46"/>
      <c r="H7" s="46"/>
      <c r="I7" s="46"/>
      <c r="J7" s="46"/>
      <c r="K7" s="46"/>
    </row>
    <row r="8" spans="1:12" s="31" customFormat="1" ht="30" customHeight="1" x14ac:dyDescent="0.3">
      <c r="B8" s="20" t="s">
        <v>30</v>
      </c>
      <c r="C8" s="53" t="s">
        <v>41</v>
      </c>
      <c r="D8" s="21" t="s">
        <v>14</v>
      </c>
      <c r="E8" s="13" t="s">
        <v>6</v>
      </c>
      <c r="F8" s="13" t="s">
        <v>40</v>
      </c>
      <c r="G8" s="47"/>
      <c r="H8" s="45"/>
      <c r="I8" s="47"/>
      <c r="J8" s="48"/>
      <c r="K8" s="48"/>
    </row>
    <row r="9" spans="1:12" s="24" customFormat="1" ht="14.4" x14ac:dyDescent="0.3">
      <c r="B9" s="24" t="s">
        <v>20</v>
      </c>
      <c r="C9" s="33">
        <v>-20.309999999999999</v>
      </c>
      <c r="D9" s="26">
        <f>+C9*$E$36</f>
        <v>-19.167671537508319</v>
      </c>
      <c r="E9" s="4" t="s">
        <v>15</v>
      </c>
      <c r="F9" s="15">
        <v>1230</v>
      </c>
      <c r="G9" s="6"/>
      <c r="H9" s="6"/>
      <c r="I9" s="49"/>
      <c r="J9" s="66"/>
      <c r="K9" s="78"/>
      <c r="L9"/>
    </row>
    <row r="10" spans="1:12" s="24" customFormat="1" ht="14.4" x14ac:dyDescent="0.3">
      <c r="A10" s="24" t="e">
        <f>VLOOKUP(B11,DATA,2)</f>
        <v>#REF!</v>
      </c>
      <c r="B10" s="24" t="s">
        <v>25</v>
      </c>
      <c r="C10" s="33">
        <v>17.16</v>
      </c>
      <c r="D10" s="26">
        <f>+C10*$E$36</f>
        <v>16.194842126225641</v>
      </c>
      <c r="E10" s="4" t="s">
        <v>15</v>
      </c>
      <c r="F10" s="15">
        <v>1250</v>
      </c>
      <c r="G10" s="6"/>
      <c r="H10" s="6"/>
      <c r="I10" s="49"/>
      <c r="J10" s="66"/>
      <c r="K10" s="78"/>
      <c r="L10"/>
    </row>
    <row r="11" spans="1:12" s="24" customFormat="1" ht="14.4" x14ac:dyDescent="0.3">
      <c r="A11" s="24" t="e">
        <f>VLOOKUP(B12,DATA,2)</f>
        <v>#REF!</v>
      </c>
      <c r="B11" s="24" t="s">
        <v>21</v>
      </c>
      <c r="C11" s="33">
        <v>-46909.96</v>
      </c>
      <c r="D11" s="26">
        <f>+C11*$E$34</f>
        <v>-46909.96</v>
      </c>
      <c r="E11" s="4" t="s">
        <v>12</v>
      </c>
      <c r="F11" s="15">
        <v>1340</v>
      </c>
      <c r="G11" s="6"/>
      <c r="H11" s="6"/>
      <c r="I11" s="49"/>
      <c r="J11" s="66"/>
      <c r="K11" s="78"/>
      <c r="L11"/>
    </row>
    <row r="12" spans="1:12" s="24" customFormat="1" ht="14.4" x14ac:dyDescent="0.3">
      <c r="A12" s="24" t="e">
        <f>VLOOKUP(B13,DATA,2)</f>
        <v>#REF!</v>
      </c>
      <c r="B12" s="24" t="s">
        <v>31</v>
      </c>
      <c r="C12" s="33">
        <v>-16400.810000000001</v>
      </c>
      <c r="D12" s="26">
        <f>+C12*$E$34</f>
        <v>-16400.810000000001</v>
      </c>
      <c r="E12" s="4" t="s">
        <v>12</v>
      </c>
      <c r="F12" s="15">
        <v>1360</v>
      </c>
      <c r="G12" s="6"/>
      <c r="H12" s="6"/>
      <c r="I12" s="49"/>
      <c r="J12" s="66"/>
      <c r="K12" s="78"/>
      <c r="L12"/>
    </row>
    <row r="13" spans="1:12" s="24" customFormat="1" ht="14.4" x14ac:dyDescent="0.3">
      <c r="A13" s="24" t="e">
        <f>VLOOKUP(B14,DATA,2)</f>
        <v>#REF!</v>
      </c>
      <c r="B13" s="24" t="s">
        <v>27</v>
      </c>
      <c r="C13" s="33">
        <v>-12624.53</v>
      </c>
      <c r="D13" s="26">
        <f>+C13*$E$34</f>
        <v>-12624.53</v>
      </c>
      <c r="E13" s="4" t="s">
        <v>12</v>
      </c>
      <c r="F13" s="15">
        <v>1370</v>
      </c>
      <c r="G13" s="6"/>
      <c r="H13" s="6"/>
      <c r="I13" s="49"/>
      <c r="J13" s="66"/>
      <c r="K13" s="78"/>
      <c r="L13"/>
    </row>
    <row r="14" spans="1:12" s="24" customFormat="1" ht="14.4" x14ac:dyDescent="0.3">
      <c r="A14" s="24" t="e">
        <f>VLOOKUP(#REF!,DATA,2)</f>
        <v>#REF!</v>
      </c>
      <c r="B14" s="24" t="s">
        <v>23</v>
      </c>
      <c r="C14" s="33">
        <v>-17489.849999999999</v>
      </c>
      <c r="D14" s="26">
        <f>+C14*$E$35</f>
        <v>-15542.280620752159</v>
      </c>
      <c r="E14" s="4" t="s">
        <v>13</v>
      </c>
      <c r="F14" s="15">
        <v>1375</v>
      </c>
      <c r="G14" s="6"/>
      <c r="H14" s="6"/>
      <c r="I14" s="49"/>
      <c r="J14" s="66"/>
      <c r="K14" s="78"/>
      <c r="L14"/>
    </row>
    <row r="15" spans="1:12" s="24" customFormat="1" ht="14.4" x14ac:dyDescent="0.3">
      <c r="A15" s="24" t="e">
        <f>VLOOKUP(B16,DATA,2)</f>
        <v>#REF!</v>
      </c>
      <c r="B15" s="24" t="s">
        <v>24</v>
      </c>
      <c r="C15" s="33">
        <v>-48554.76</v>
      </c>
      <c r="D15" s="26">
        <f>+C15*$E$34</f>
        <v>-48554.76</v>
      </c>
      <c r="E15" s="4" t="s">
        <v>12</v>
      </c>
      <c r="F15" s="15">
        <v>2211</v>
      </c>
      <c r="G15" s="6"/>
      <c r="H15" s="6"/>
      <c r="I15" s="49"/>
      <c r="J15" s="66"/>
      <c r="K15" s="78"/>
      <c r="L15"/>
    </row>
    <row r="16" spans="1:12" s="24" customFormat="1" ht="14.4" x14ac:dyDescent="0.3">
      <c r="A16" s="24" t="e">
        <f>VLOOKUP(#REF!,DATA,2)</f>
        <v>#REF!</v>
      </c>
      <c r="B16" s="17" t="s">
        <v>26</v>
      </c>
      <c r="C16" s="33">
        <v>-0.12</v>
      </c>
      <c r="D16" s="26">
        <f>+C16*$E$34</f>
        <v>-0.12</v>
      </c>
      <c r="E16" s="4" t="s">
        <v>12</v>
      </c>
      <c r="F16" s="15">
        <v>1500</v>
      </c>
      <c r="G16" s="6"/>
      <c r="H16" s="6"/>
      <c r="I16" s="49"/>
      <c r="J16" s="66"/>
      <c r="K16" s="78"/>
      <c r="L16"/>
    </row>
    <row r="17" spans="1:15" s="24" customFormat="1" ht="14.4" x14ac:dyDescent="0.3">
      <c r="B17" s="17" t="s">
        <v>19</v>
      </c>
      <c r="C17" s="33">
        <v>-125532.31</v>
      </c>
      <c r="D17" s="26">
        <f>+C17*$E$35</f>
        <v>-111553.75197564602</v>
      </c>
      <c r="E17" s="4" t="s">
        <v>13</v>
      </c>
      <c r="F17" s="15">
        <v>2215</v>
      </c>
      <c r="G17" s="6"/>
      <c r="H17" s="6"/>
      <c r="I17" s="49"/>
      <c r="J17" s="66"/>
      <c r="K17" s="78"/>
      <c r="L17"/>
    </row>
    <row r="18" spans="1:15" s="24" customFormat="1" ht="14.4" x14ac:dyDescent="0.3">
      <c r="A18" s="24" t="e">
        <f>VLOOKUP(B22,DATA,2)</f>
        <v>#REF!</v>
      </c>
      <c r="B18" s="24" t="s">
        <v>22</v>
      </c>
      <c r="C18" s="33">
        <v>86203.19</v>
      </c>
      <c r="D18" s="26">
        <f>+C18*$E$36</f>
        <v>81354.723358218704</v>
      </c>
      <c r="E18" s="4" t="s">
        <v>15</v>
      </c>
      <c r="F18" s="15">
        <v>2220</v>
      </c>
      <c r="G18" s="6"/>
      <c r="H18" s="6"/>
      <c r="I18" s="49"/>
      <c r="J18" s="66"/>
      <c r="K18" s="78"/>
      <c r="L18"/>
    </row>
    <row r="19" spans="1:15" s="24" customFormat="1" ht="14.4" x14ac:dyDescent="0.3">
      <c r="A19" s="24" t="e">
        <f>VLOOKUP(#REF!,DATA,2)</f>
        <v>#REF!</v>
      </c>
      <c r="B19" s="24" t="s">
        <v>29</v>
      </c>
      <c r="C19" s="33">
        <v>8442.4500000000007</v>
      </c>
      <c r="D19" s="26">
        <f>+C19*$E$35</f>
        <v>7502.3471914664269</v>
      </c>
      <c r="E19" s="4" t="s">
        <v>13</v>
      </c>
      <c r="F19" s="15">
        <v>2360</v>
      </c>
      <c r="G19" s="6"/>
      <c r="H19" s="6"/>
      <c r="I19" s="49"/>
      <c r="J19" s="66"/>
      <c r="K19" s="78"/>
      <c r="L19"/>
    </row>
    <row r="20" spans="1:15" s="24" customFormat="1" ht="14.4" x14ac:dyDescent="0.3">
      <c r="A20" s="24" t="e">
        <f>VLOOKUP(#REF!,DATA,2)</f>
        <v>#REF!</v>
      </c>
      <c r="B20" s="24" t="s">
        <v>18</v>
      </c>
      <c r="C20" s="33">
        <v>59088.87</v>
      </c>
      <c r="D20" s="26">
        <v>39178.400000000001</v>
      </c>
      <c r="E20" s="4" t="s">
        <v>7</v>
      </c>
      <c r="F20" s="15">
        <v>2375</v>
      </c>
      <c r="G20" s="6"/>
      <c r="H20" s="6"/>
      <c r="I20" s="49"/>
      <c r="J20" s="66"/>
      <c r="K20" s="78"/>
      <c r="L20"/>
    </row>
    <row r="21" spans="1:15" s="24" customFormat="1" ht="14.4" x14ac:dyDescent="0.3">
      <c r="B21" s="24" t="s">
        <v>17</v>
      </c>
      <c r="C21" s="33">
        <v>289114.99</v>
      </c>
      <c r="D21" s="26">
        <f>+C21*$E$34</f>
        <v>289114.99</v>
      </c>
      <c r="E21" s="4" t="s">
        <v>12</v>
      </c>
      <c r="F21" s="15">
        <v>2510</v>
      </c>
      <c r="G21" s="6"/>
      <c r="H21" s="6"/>
      <c r="I21" s="49"/>
      <c r="J21" s="66"/>
      <c r="K21" s="78"/>
      <c r="L21"/>
    </row>
    <row r="22" spans="1:15" s="24" customFormat="1" ht="14.4" x14ac:dyDescent="0.3">
      <c r="B22" s="24" t="s">
        <v>5</v>
      </c>
      <c r="C22" s="33">
        <v>702175.59</v>
      </c>
      <c r="D22" s="26">
        <f>+C22*$E$34</f>
        <v>702175.59</v>
      </c>
      <c r="E22" s="4" t="s">
        <v>12</v>
      </c>
      <c r="F22" s="15">
        <v>2211</v>
      </c>
      <c r="G22" s="6"/>
      <c r="H22" s="6"/>
      <c r="I22" s="49"/>
      <c r="J22" s="66"/>
      <c r="K22" s="78"/>
      <c r="L22"/>
    </row>
    <row r="23" spans="1:15" s="24" customFormat="1" ht="14.4" x14ac:dyDescent="0.3">
      <c r="A23"/>
      <c r="B23" s="24" t="s">
        <v>11</v>
      </c>
      <c r="C23" s="33">
        <v>-275799.57</v>
      </c>
      <c r="D23" s="26">
        <f>+C23*$E$34</f>
        <v>-275799.57</v>
      </c>
      <c r="E23" s="4" t="s">
        <v>12</v>
      </c>
      <c r="F23" s="15">
        <v>1500</v>
      </c>
      <c r="G23" s="6"/>
      <c r="H23" s="6"/>
      <c r="I23" s="49"/>
      <c r="J23" s="66"/>
      <c r="K23" s="78"/>
      <c r="L23"/>
    </row>
    <row r="24" spans="1:15" s="24" customFormat="1" ht="14.4" x14ac:dyDescent="0.3">
      <c r="A24"/>
      <c r="B24" s="24" t="s">
        <v>10</v>
      </c>
      <c r="C24" s="55">
        <v>76328.95</v>
      </c>
      <c r="D24" s="55">
        <f>+C24*$E$34</f>
        <v>76328.95</v>
      </c>
      <c r="E24" s="4" t="s">
        <v>12</v>
      </c>
      <c r="F24" s="15">
        <v>2500</v>
      </c>
      <c r="G24" s="6"/>
      <c r="H24" s="6"/>
      <c r="I24" s="49"/>
      <c r="J24" s="66"/>
      <c r="K24" s="78"/>
      <c r="L24"/>
    </row>
    <row r="25" spans="1:15" s="24" customFormat="1" ht="14.4" x14ac:dyDescent="0.3">
      <c r="A25"/>
      <c r="C25" s="33">
        <f>SUM(C9:C24)</f>
        <v>678038.98</v>
      </c>
      <c r="D25" s="33">
        <f>SUBTOTAL(9,D9:D24)</f>
        <v>668266.24512387556</v>
      </c>
      <c r="E25" s="28"/>
      <c r="F25" s="29"/>
      <c r="G25" s="6"/>
      <c r="H25" s="6"/>
      <c r="I25" s="49"/>
      <c r="J25" s="66"/>
      <c r="K25" s="78"/>
      <c r="L25"/>
    </row>
    <row r="26" spans="1:15" s="24" customFormat="1" ht="14.4" x14ac:dyDescent="0.3">
      <c r="A26"/>
      <c r="C26" s="27"/>
      <c r="D26" s="56"/>
      <c r="E26" s="28"/>
      <c r="F26" s="29"/>
      <c r="G26" s="6"/>
      <c r="H26" s="6"/>
      <c r="I26" s="49"/>
      <c r="J26" s="66"/>
      <c r="K26" s="78"/>
      <c r="L26"/>
    </row>
    <row r="27" spans="1:15" s="24" customFormat="1" ht="14.4" x14ac:dyDescent="0.3">
      <c r="A27"/>
      <c r="B27" s="24" t="s">
        <v>34</v>
      </c>
      <c r="C27" s="27"/>
      <c r="D27" s="55">
        <v>1972522.1120022843</v>
      </c>
      <c r="E27" s="28"/>
      <c r="F27" s="29"/>
      <c r="G27" s="6"/>
      <c r="H27" s="6"/>
      <c r="I27" s="66"/>
      <c r="J27" s="64"/>
      <c r="K27" s="78"/>
      <c r="L27"/>
    </row>
    <row r="28" spans="1:15" s="24" customFormat="1" ht="14.4" x14ac:dyDescent="0.3">
      <c r="A28"/>
      <c r="C28" s="26"/>
      <c r="D28" s="54"/>
      <c r="E28" s="2"/>
      <c r="F28" s="16"/>
      <c r="G28" s="80"/>
      <c r="H28" s="79"/>
      <c r="I28" s="78"/>
      <c r="J28" s="78"/>
      <c r="K28" s="78"/>
      <c r="L28"/>
    </row>
    <row r="29" spans="1:15" s="24" customFormat="1" ht="15" thickBot="1" x14ac:dyDescent="0.35">
      <c r="A29"/>
      <c r="B29" s="24" t="s">
        <v>32</v>
      </c>
      <c r="C29" s="8"/>
      <c r="D29" s="58">
        <f>D25-D27</f>
        <v>-1304255.8668784087</v>
      </c>
      <c r="F29" s="35"/>
      <c r="G29" s="81"/>
      <c r="H29" s="78"/>
      <c r="I29" s="81"/>
      <c r="J29" s="78"/>
      <c r="K29" s="78"/>
      <c r="L29"/>
    </row>
    <row r="30" spans="1:15" s="24" customFormat="1" ht="15" thickTop="1" x14ac:dyDescent="0.3">
      <c r="A30"/>
      <c r="B30" s="25"/>
      <c r="C30" s="25"/>
      <c r="D30" s="25"/>
      <c r="E30" s="25"/>
      <c r="F30" s="25"/>
      <c r="G30" s="82"/>
      <c r="H30" s="79"/>
      <c r="I30" s="78"/>
      <c r="J30" s="81"/>
      <c r="K30" s="78"/>
      <c r="L30" s="32"/>
      <c r="O30"/>
    </row>
    <row r="31" spans="1:15" s="24" customFormat="1" ht="15.75" customHeight="1" x14ac:dyDescent="0.3">
      <c r="A31"/>
      <c r="B31" s="25"/>
      <c r="C31" s="37"/>
      <c r="D31" s="38"/>
      <c r="E31" s="38"/>
      <c r="F31" s="38"/>
      <c r="G31" s="80"/>
      <c r="H31" s="79"/>
      <c r="I31" s="78"/>
      <c r="J31" s="81"/>
      <c r="K31" s="78"/>
      <c r="L31" s="32"/>
      <c r="O31"/>
    </row>
    <row r="32" spans="1:15" s="24" customFormat="1" ht="14.4" x14ac:dyDescent="0.3">
      <c r="C32" s="27" t="s">
        <v>2</v>
      </c>
      <c r="D32" s="26" t="s">
        <v>2</v>
      </c>
      <c r="E32" s="26"/>
      <c r="F32" s="27"/>
      <c r="G32" s="80"/>
      <c r="H32" s="79"/>
      <c r="I32" s="78"/>
      <c r="J32" s="78"/>
      <c r="K32" s="78"/>
    </row>
    <row r="33" spans="1:15" s="24" customFormat="1" ht="14.4" x14ac:dyDescent="0.3">
      <c r="C33" s="26" t="s">
        <v>0</v>
      </c>
      <c r="D33" s="27" t="s">
        <v>1</v>
      </c>
      <c r="E33" s="27"/>
      <c r="F33" s="27"/>
      <c r="G33" s="29"/>
      <c r="H33" s="28"/>
    </row>
    <row r="34" spans="1:15" s="24" customFormat="1" ht="14.4" x14ac:dyDescent="0.3">
      <c r="B34" s="24" t="s">
        <v>3</v>
      </c>
      <c r="C34" s="11">
        <v>318096.70881900023</v>
      </c>
      <c r="D34" s="11">
        <v>318096.70881900023</v>
      </c>
      <c r="E34" s="14">
        <f>C34/D34</f>
        <v>1</v>
      </c>
      <c r="F34" s="28" t="s">
        <v>12</v>
      </c>
      <c r="G34" s="29"/>
      <c r="H34" s="28"/>
    </row>
    <row r="35" spans="1:15" s="24" customFormat="1" ht="14.4" x14ac:dyDescent="0.3">
      <c r="B35" s="24" t="s">
        <v>4</v>
      </c>
      <c r="C35" s="11">
        <v>288497.06080950965</v>
      </c>
      <c r="D35" s="11">
        <v>324648.00000213966</v>
      </c>
      <c r="E35" s="14">
        <f>C35/D35</f>
        <v>0.88864573571255101</v>
      </c>
      <c r="F35" s="28" t="s">
        <v>13</v>
      </c>
      <c r="G35" s="29"/>
      <c r="H35" s="28"/>
    </row>
    <row r="36" spans="1:15" s="24" customFormat="1" ht="14.4" x14ac:dyDescent="0.3">
      <c r="C36" s="11">
        <f>SUM(C34:C35)</f>
        <v>606593.76962850988</v>
      </c>
      <c r="D36" s="11">
        <f>SUM(D34:D35)</f>
        <v>642744.70882113988</v>
      </c>
      <c r="E36" s="14">
        <f>C36/D36</f>
        <v>0.94375536866116794</v>
      </c>
      <c r="F36" s="28" t="s">
        <v>8</v>
      </c>
      <c r="G36" s="29"/>
      <c r="H36" s="28"/>
    </row>
    <row r="38" spans="1:15" s="27" customFormat="1" ht="14.4" x14ac:dyDescent="0.3">
      <c r="A38" s="24"/>
      <c r="B38" s="24"/>
      <c r="C38" s="10"/>
      <c r="D38" s="10"/>
      <c r="E38" s="10"/>
      <c r="G38" s="29"/>
      <c r="H38" s="28"/>
      <c r="I38" s="24"/>
      <c r="J38" s="24"/>
      <c r="K38" s="24"/>
      <c r="L38" s="24"/>
      <c r="M38" s="24"/>
      <c r="N38" s="24"/>
      <c r="O38" s="24"/>
    </row>
    <row r="39" spans="1:15" s="27" customFormat="1" ht="14.4" x14ac:dyDescent="0.3">
      <c r="A39" s="24"/>
      <c r="B39" s="24"/>
      <c r="C39" s="11"/>
      <c r="D39" s="11"/>
      <c r="E39" s="11"/>
      <c r="G39" s="29"/>
      <c r="H39" s="28"/>
      <c r="I39" s="24"/>
      <c r="J39" s="24"/>
      <c r="K39" s="24"/>
      <c r="L39" s="24"/>
      <c r="M39" s="24"/>
      <c r="N39" s="24"/>
      <c r="O39" s="24"/>
    </row>
    <row r="40" spans="1:15" s="24" customFormat="1" ht="14.4" x14ac:dyDescent="0.3">
      <c r="C40" s="26"/>
      <c r="D40" s="27"/>
      <c r="E40" s="27"/>
      <c r="F40" s="27"/>
      <c r="G40" s="29"/>
      <c r="H40" s="28"/>
    </row>
    <row r="41" spans="1:15" s="24" customFormat="1" ht="14.4" x14ac:dyDescent="0.3">
      <c r="C41" s="26"/>
      <c r="D41" s="27"/>
      <c r="E41" s="27"/>
      <c r="F41" s="27"/>
      <c r="G41" s="29"/>
      <c r="H41" s="28"/>
    </row>
    <row r="42" spans="1:15" s="24" customFormat="1" ht="14.4" x14ac:dyDescent="0.3">
      <c r="C42" s="26"/>
      <c r="D42" s="27"/>
      <c r="E42" s="27"/>
      <c r="F42" s="27"/>
      <c r="G42" s="29"/>
      <c r="H42" s="28"/>
    </row>
    <row r="43" spans="1:15" s="24" customFormat="1" ht="14.4" x14ac:dyDescent="0.3">
      <c r="C43" s="26"/>
      <c r="D43" s="27"/>
      <c r="E43" s="27"/>
      <c r="F43" s="27"/>
      <c r="G43" s="29"/>
      <c r="H43" s="28"/>
    </row>
    <row r="44" spans="1:15" s="24" customFormat="1" ht="14.4" x14ac:dyDescent="0.3">
      <c r="C44" s="26"/>
      <c r="D44" s="27"/>
      <c r="E44" s="27"/>
      <c r="F44" s="27"/>
      <c r="G44" s="29"/>
      <c r="H44" s="28"/>
    </row>
    <row r="45" spans="1:15" s="24" customFormat="1" ht="14.4" x14ac:dyDescent="0.3">
      <c r="C45" s="26"/>
      <c r="D45" s="27"/>
      <c r="E45" s="27"/>
      <c r="F45" s="27"/>
      <c r="G45" s="29"/>
      <c r="H45" s="28"/>
    </row>
    <row r="46" spans="1:15" s="24" customFormat="1" ht="14.4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24" customFormat="1" ht="14.4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</sheetData>
  <pageMargins left="1" right="0.73" top="1.5" bottom="1" header="1" footer="0.5"/>
  <pageSetup scale="85" orientation="portrait" r:id="rId1"/>
  <headerFooter alignWithMargins="0">
    <oddHeader xml:space="preserve">&amp;RKyPSC Case No. 2021-00296
STAFF-DR-02-007 Attachment
Page &amp;P of &amp;N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8BCC9-81C2-4B96-95FA-380DE75642B1}">
  <sheetPr>
    <pageSetUpPr fitToPage="1"/>
  </sheetPr>
  <dimension ref="A1:N40"/>
  <sheetViews>
    <sheetView view="pageLayout" topLeftCell="B1" zoomScaleNormal="80" workbookViewId="0">
      <selection activeCell="B1" sqref="B1"/>
    </sheetView>
  </sheetViews>
  <sheetFormatPr defaultColWidth="9.109375" defaultRowHeight="14.4" x14ac:dyDescent="0.3"/>
  <cols>
    <col min="1" max="1" width="0.6640625" style="24" hidden="1" customWidth="1"/>
    <col min="2" max="2" width="39.88671875" style="24" customWidth="1"/>
    <col min="3" max="3" width="17" style="26" customWidth="1"/>
    <col min="4" max="5" width="17" style="27" customWidth="1"/>
    <col min="6" max="6" width="15.88671875" style="27" customWidth="1"/>
    <col min="7" max="7" width="18.33203125" style="28" customWidth="1"/>
    <col min="8" max="8" width="23.6640625" style="24" customWidth="1"/>
    <col min="9" max="9" width="17" style="24" customWidth="1"/>
    <col min="10" max="10" width="16.33203125" style="24" customWidth="1"/>
    <col min="11" max="11" width="17" style="24" customWidth="1"/>
    <col min="12" max="12" width="15.109375" style="24" customWidth="1"/>
    <col min="13" max="13" width="17" style="24" customWidth="1"/>
    <col min="14" max="14" width="25.109375" style="24" customWidth="1"/>
    <col min="15" max="15" width="26.33203125" style="24" bestFit="1" customWidth="1"/>
    <col min="16" max="18" width="9.109375" style="24"/>
    <col min="19" max="19" width="24.33203125" style="24" bestFit="1" customWidth="1"/>
    <col min="20" max="16384" width="9.109375" style="24"/>
  </cols>
  <sheetData>
    <row r="1" spans="1:11" x14ac:dyDescent="0.3">
      <c r="B1" s="25" t="str">
        <f>'Nov20 S14'!B1</f>
        <v>Duke Energy Kentucky PJM Charge Detail</v>
      </c>
      <c r="E1" s="28"/>
      <c r="F1" s="83"/>
      <c r="G1" s="24"/>
    </row>
    <row r="2" spans="1:11" x14ac:dyDescent="0.3">
      <c r="B2" s="30" t="s">
        <v>32</v>
      </c>
      <c r="E2" s="28"/>
      <c r="F2" s="83"/>
      <c r="G2" s="24"/>
    </row>
    <row r="3" spans="1:11" x14ac:dyDescent="0.3">
      <c r="B3" s="40" t="s">
        <v>39</v>
      </c>
      <c r="E3" s="28"/>
      <c r="F3" s="83"/>
      <c r="G3" s="24"/>
    </row>
    <row r="4" spans="1:11" x14ac:dyDescent="0.3">
      <c r="E4" s="28"/>
      <c r="F4" s="83"/>
      <c r="G4" s="24"/>
    </row>
    <row r="5" spans="1:11" x14ac:dyDescent="0.3">
      <c r="E5" s="28"/>
      <c r="F5" s="83"/>
      <c r="G5" s="24"/>
    </row>
    <row r="6" spans="1:11" x14ac:dyDescent="0.3">
      <c r="E6" s="28"/>
      <c r="F6" s="28"/>
      <c r="G6" s="24"/>
    </row>
    <row r="7" spans="1:11" x14ac:dyDescent="0.3">
      <c r="E7" s="28"/>
      <c r="F7" s="28"/>
      <c r="G7" s="24"/>
    </row>
    <row r="8" spans="1:11" s="31" customFormat="1" ht="30" customHeight="1" x14ac:dyDescent="0.3">
      <c r="B8" s="20" t="s">
        <v>30</v>
      </c>
      <c r="C8" s="53" t="s">
        <v>41</v>
      </c>
      <c r="D8" s="21" t="s">
        <v>14</v>
      </c>
      <c r="E8" s="13" t="s">
        <v>6</v>
      </c>
      <c r="F8" s="13" t="s">
        <v>40</v>
      </c>
    </row>
    <row r="9" spans="1:11" x14ac:dyDescent="0.3">
      <c r="B9" s="24" t="s">
        <v>20</v>
      </c>
      <c r="C9" s="33">
        <v>518.35</v>
      </c>
      <c r="D9" s="26">
        <f>+C9*$E$38</f>
        <v>467.10311539967847</v>
      </c>
      <c r="E9" s="4" t="s">
        <v>15</v>
      </c>
      <c r="F9" s="15">
        <v>1230</v>
      </c>
      <c r="G9" s="6"/>
      <c r="H9" s="7"/>
      <c r="I9" s="4"/>
      <c r="J9" s="3"/>
      <c r="K9" s="54"/>
    </row>
    <row r="10" spans="1:11" x14ac:dyDescent="0.3">
      <c r="A10" s="24" t="e">
        <f>VLOOKUP(B11,DATA,2)</f>
        <v>#REF!</v>
      </c>
      <c r="B10" s="24" t="s">
        <v>25</v>
      </c>
      <c r="C10" s="33">
        <v>-91.83</v>
      </c>
      <c r="D10" s="26">
        <f>+C10*$E$38</f>
        <v>-82.751189518959137</v>
      </c>
      <c r="E10" s="4" t="s">
        <v>15</v>
      </c>
      <c r="F10" s="15">
        <v>1250</v>
      </c>
      <c r="G10" s="6"/>
      <c r="H10" s="7"/>
      <c r="I10" s="4"/>
      <c r="J10" s="3"/>
      <c r="K10" s="54"/>
    </row>
    <row r="11" spans="1:11" x14ac:dyDescent="0.3">
      <c r="A11" s="24" t="e">
        <f>VLOOKUP(B12,DATA,2)</f>
        <v>#REF!</v>
      </c>
      <c r="B11" s="24" t="s">
        <v>21</v>
      </c>
      <c r="C11" s="33">
        <v>-43048.13</v>
      </c>
      <c r="D11" s="26">
        <f>+C11*$E$36</f>
        <v>-43048.13</v>
      </c>
      <c r="E11" s="4" t="s">
        <v>12</v>
      </c>
      <c r="F11" s="15">
        <v>1340</v>
      </c>
      <c r="G11" s="6"/>
      <c r="H11" s="7"/>
      <c r="I11" s="4"/>
      <c r="J11" s="3"/>
      <c r="K11" s="54"/>
    </row>
    <row r="12" spans="1:11" x14ac:dyDescent="0.3">
      <c r="A12" s="24" t="e">
        <f>VLOOKUP(B13,DATA,2)</f>
        <v>#REF!</v>
      </c>
      <c r="B12" s="24" t="s">
        <v>31</v>
      </c>
      <c r="C12" s="33">
        <v>-10886.37</v>
      </c>
      <c r="D12" s="26">
        <f>+C12*$E$36</f>
        <v>-10886.37</v>
      </c>
      <c r="E12" s="4" t="s">
        <v>12</v>
      </c>
      <c r="F12" s="15">
        <v>1360</v>
      </c>
      <c r="G12" s="6"/>
      <c r="H12" s="7"/>
      <c r="I12" s="4"/>
      <c r="J12" s="3"/>
      <c r="K12" s="54"/>
    </row>
    <row r="13" spans="1:11" x14ac:dyDescent="0.3">
      <c r="A13" s="24" t="e">
        <f>VLOOKUP(B14,DATA,2)</f>
        <v>#REF!</v>
      </c>
      <c r="B13" s="24" t="s">
        <v>27</v>
      </c>
      <c r="C13" s="33">
        <v>-3577.98</v>
      </c>
      <c r="D13" s="26">
        <f>+C13*$E$36</f>
        <v>-3577.98</v>
      </c>
      <c r="E13" s="4" t="s">
        <v>12</v>
      </c>
      <c r="F13" s="15">
        <v>1370</v>
      </c>
      <c r="G13" s="6"/>
      <c r="H13" s="7"/>
      <c r="I13" s="4"/>
      <c r="J13" s="3"/>
      <c r="K13" s="54"/>
    </row>
    <row r="14" spans="1:11" x14ac:dyDescent="0.3">
      <c r="A14" s="24" t="e">
        <f>VLOOKUP(#REF!,DATA,2)</f>
        <v>#REF!</v>
      </c>
      <c r="B14" s="24" t="s">
        <v>23</v>
      </c>
      <c r="C14" s="33">
        <v>-62169.34</v>
      </c>
      <c r="D14" s="26">
        <f>+C14*$E$37</f>
        <v>-49291.689964193167</v>
      </c>
      <c r="E14" s="4" t="s">
        <v>13</v>
      </c>
      <c r="F14" s="15">
        <v>1375</v>
      </c>
      <c r="G14" s="6"/>
      <c r="H14" s="7"/>
      <c r="I14" s="4"/>
      <c r="J14" s="3"/>
      <c r="K14" s="54"/>
    </row>
    <row r="15" spans="1:11" x14ac:dyDescent="0.3">
      <c r="A15" s="24" t="e">
        <f>VLOOKUP(B16,DATA,2)</f>
        <v>#REF!</v>
      </c>
      <c r="B15" s="24" t="s">
        <v>24</v>
      </c>
      <c r="C15" s="33">
        <v>-3378.38</v>
      </c>
      <c r="D15" s="26">
        <f>+C15*$E$36</f>
        <v>-3378.38</v>
      </c>
      <c r="E15" s="4" t="s">
        <v>12</v>
      </c>
      <c r="F15" s="15">
        <v>2211</v>
      </c>
      <c r="G15" s="6"/>
      <c r="H15" s="7"/>
      <c r="I15" s="4"/>
      <c r="J15" s="3"/>
      <c r="K15" s="54"/>
    </row>
    <row r="16" spans="1:11" x14ac:dyDescent="0.3">
      <c r="A16" s="24" t="e">
        <f>VLOOKUP(#REF!,DATA,2)</f>
        <v>#REF!</v>
      </c>
      <c r="B16" s="17" t="s">
        <v>26</v>
      </c>
      <c r="C16" s="33">
        <v>0.27</v>
      </c>
      <c r="D16" s="26">
        <f>+C16*$E$36</f>
        <v>0.27</v>
      </c>
      <c r="E16" s="4" t="s">
        <v>12</v>
      </c>
      <c r="F16" s="15">
        <v>1500</v>
      </c>
      <c r="G16" s="6"/>
      <c r="H16" s="7"/>
      <c r="I16" s="4"/>
      <c r="J16" s="3"/>
      <c r="K16" s="54"/>
    </row>
    <row r="17" spans="1:11" x14ac:dyDescent="0.3">
      <c r="B17" s="17" t="s">
        <v>19</v>
      </c>
      <c r="C17" s="33">
        <v>-142801.42000000001</v>
      </c>
      <c r="D17" s="26">
        <f>+C17*$E$37</f>
        <v>-113221.77975649305</v>
      </c>
      <c r="E17" s="4" t="s">
        <v>13</v>
      </c>
      <c r="F17" s="15">
        <v>2215</v>
      </c>
      <c r="G17" s="6"/>
      <c r="H17" s="7"/>
      <c r="I17" s="4"/>
      <c r="J17" s="3"/>
      <c r="K17" s="54"/>
    </row>
    <row r="18" spans="1:11" x14ac:dyDescent="0.3">
      <c r="A18" s="24" t="e">
        <f>VLOOKUP(B23,DATA,2)</f>
        <v>#REF!</v>
      </c>
      <c r="B18" s="24" t="s">
        <v>22</v>
      </c>
      <c r="C18" s="33">
        <v>75595.98</v>
      </c>
      <c r="D18" s="26">
        <f>+C18*$E$38</f>
        <v>68122.152541124306</v>
      </c>
      <c r="E18" s="4" t="s">
        <v>15</v>
      </c>
      <c r="F18" s="15">
        <v>2220</v>
      </c>
      <c r="G18" s="6"/>
      <c r="H18" s="7"/>
      <c r="I18" s="4"/>
      <c r="J18" s="3"/>
      <c r="K18" s="54"/>
    </row>
    <row r="19" spans="1:11" x14ac:dyDescent="0.3">
      <c r="A19" s="24" t="e">
        <f>VLOOKUP(B24,DATA,2)</f>
        <v>#REF!</v>
      </c>
      <c r="B19" s="24" t="s">
        <v>16</v>
      </c>
      <c r="C19" s="33">
        <v>1255.18</v>
      </c>
      <c r="D19" s="26">
        <f>+C19*$E$37</f>
        <v>995.18417614303098</v>
      </c>
      <c r="E19" s="4" t="s">
        <v>13</v>
      </c>
      <c r="F19" s="15">
        <v>2340</v>
      </c>
      <c r="G19" s="6"/>
      <c r="H19" s="7"/>
      <c r="I19" s="4"/>
      <c r="J19" s="3"/>
      <c r="K19" s="54"/>
    </row>
    <row r="20" spans="1:11" x14ac:dyDescent="0.3">
      <c r="A20" s="24" t="e">
        <f>VLOOKUP(#REF!,DATA,2)</f>
        <v>#REF!</v>
      </c>
      <c r="B20" s="24" t="s">
        <v>29</v>
      </c>
      <c r="C20" s="33">
        <v>7214.56</v>
      </c>
      <c r="D20" s="26">
        <f>+C20*$E$37</f>
        <v>5720.1484646301451</v>
      </c>
      <c r="E20" s="4" t="s">
        <v>13</v>
      </c>
      <c r="F20" s="15">
        <v>2360</v>
      </c>
      <c r="G20" s="6"/>
      <c r="H20" s="7"/>
      <c r="I20" s="4"/>
      <c r="J20" s="3"/>
      <c r="K20" s="54"/>
    </row>
    <row r="21" spans="1:11" x14ac:dyDescent="0.3">
      <c r="A21" s="24" t="e">
        <f>VLOOKUP(#REF!,DATA,2)</f>
        <v>#REF!</v>
      </c>
      <c r="B21" s="24" t="s">
        <v>18</v>
      </c>
      <c r="C21" s="33">
        <v>315255.84999999998</v>
      </c>
      <c r="D21" s="26">
        <v>180477.72943487694</v>
      </c>
      <c r="E21" s="4" t="s">
        <v>7</v>
      </c>
      <c r="F21" s="15">
        <v>2375</v>
      </c>
      <c r="G21" s="6"/>
      <c r="H21" s="7"/>
      <c r="I21" s="4"/>
      <c r="J21" s="3"/>
      <c r="K21" s="54"/>
    </row>
    <row r="22" spans="1:11" x14ac:dyDescent="0.3">
      <c r="B22" s="24" t="s">
        <v>17</v>
      </c>
      <c r="C22" s="33">
        <v>279788.7</v>
      </c>
      <c r="D22" s="26">
        <f>+C22*$E$36</f>
        <v>279788.7</v>
      </c>
      <c r="E22" s="4" t="s">
        <v>12</v>
      </c>
      <c r="F22" s="15">
        <v>2510</v>
      </c>
      <c r="G22" s="6"/>
      <c r="H22" s="7"/>
      <c r="I22" s="4"/>
      <c r="J22" s="3"/>
      <c r="K22" s="54"/>
    </row>
    <row r="23" spans="1:11" x14ac:dyDescent="0.3">
      <c r="B23" s="24" t="s">
        <v>5</v>
      </c>
      <c r="C23" s="33">
        <v>26889.69</v>
      </c>
      <c r="D23" s="26">
        <f>+C23*$E$36</f>
        <v>26889.69</v>
      </c>
      <c r="E23" s="4" t="s">
        <v>12</v>
      </c>
      <c r="F23" s="15">
        <v>2211</v>
      </c>
      <c r="G23" s="6"/>
      <c r="H23" s="7"/>
      <c r="I23" s="4"/>
      <c r="J23" s="3"/>
      <c r="K23" s="54"/>
    </row>
    <row r="24" spans="1:11" x14ac:dyDescent="0.3">
      <c r="B24" s="24" t="s">
        <v>11</v>
      </c>
      <c r="C24" s="33">
        <v>-266902.8</v>
      </c>
      <c r="D24" s="26">
        <f>+C24*$E$36</f>
        <v>-266902.8</v>
      </c>
      <c r="E24" s="4" t="s">
        <v>12</v>
      </c>
      <c r="F24" s="15">
        <v>1500</v>
      </c>
      <c r="G24" s="6"/>
      <c r="H24" s="6"/>
      <c r="I24" s="4"/>
      <c r="J24" s="3"/>
      <c r="K24" s="54"/>
    </row>
    <row r="25" spans="1:11" x14ac:dyDescent="0.3">
      <c r="B25" s="24" t="s">
        <v>10</v>
      </c>
      <c r="C25" s="33">
        <v>168105.63</v>
      </c>
      <c r="D25" s="26">
        <f>+C25*$E$36</f>
        <v>168105.63</v>
      </c>
      <c r="E25" s="4" t="s">
        <v>12</v>
      </c>
      <c r="F25" s="15">
        <v>2500</v>
      </c>
      <c r="G25" s="6"/>
      <c r="H25" s="6"/>
      <c r="I25" s="4"/>
      <c r="J25" s="3"/>
      <c r="K25" s="54"/>
    </row>
    <row r="26" spans="1:11" x14ac:dyDescent="0.3">
      <c r="B26" s="24" t="s">
        <v>9</v>
      </c>
      <c r="C26" s="55">
        <v>5546.95</v>
      </c>
      <c r="D26" s="55">
        <f>+C26*$E$37</f>
        <v>4397.964328507931</v>
      </c>
      <c r="E26" s="4" t="s">
        <v>13</v>
      </c>
      <c r="F26" s="15">
        <v>2340</v>
      </c>
      <c r="G26" s="6"/>
      <c r="H26" s="6"/>
      <c r="I26" s="4"/>
      <c r="J26" s="3"/>
      <c r="K26" s="54"/>
    </row>
    <row r="27" spans="1:11" x14ac:dyDescent="0.3">
      <c r="C27" s="33">
        <f>SUM(C9:C26)</f>
        <v>347314.91</v>
      </c>
      <c r="D27" s="33">
        <f>SUM(D9:D26)</f>
        <v>244574.69115047684</v>
      </c>
      <c r="E27" s="28"/>
      <c r="F27" s="28"/>
      <c r="G27" s="6"/>
      <c r="H27" s="6"/>
      <c r="I27" s="3"/>
      <c r="J27" s="1"/>
      <c r="K27" s="54"/>
    </row>
    <row r="28" spans="1:11" x14ac:dyDescent="0.3">
      <c r="C28" s="27"/>
      <c r="D28" s="56"/>
      <c r="E28" s="28"/>
      <c r="F28" s="28"/>
      <c r="G28" s="71"/>
      <c r="H28" s="44"/>
      <c r="I28" s="54"/>
      <c r="J28" s="54"/>
      <c r="K28" s="54"/>
    </row>
    <row r="29" spans="1:11" x14ac:dyDescent="0.3">
      <c r="B29" s="24" t="s">
        <v>34</v>
      </c>
      <c r="C29" s="27"/>
      <c r="D29" s="77">
        <v>641916.98</v>
      </c>
      <c r="E29" s="28"/>
      <c r="F29" s="28"/>
      <c r="G29" s="59"/>
      <c r="H29" s="54"/>
      <c r="I29" s="59"/>
      <c r="J29" s="54"/>
      <c r="K29" s="54"/>
    </row>
    <row r="30" spans="1:11" x14ac:dyDescent="0.3">
      <c r="D30" s="56"/>
      <c r="E30" s="2"/>
      <c r="F30" s="2"/>
      <c r="G30" s="76"/>
      <c r="H30" s="60"/>
      <c r="I30" s="54"/>
      <c r="J30" s="59"/>
      <c r="K30" s="54"/>
    </row>
    <row r="31" spans="1:11" ht="15" thickBot="1" x14ac:dyDescent="0.35">
      <c r="B31" s="24" t="s">
        <v>32</v>
      </c>
      <c r="C31" s="8"/>
      <c r="D31" s="58">
        <f>D27-D29</f>
        <v>-397342.28884952317</v>
      </c>
      <c r="E31" s="24"/>
      <c r="F31" s="24"/>
      <c r="G31" s="61"/>
      <c r="H31" s="60"/>
      <c r="I31" s="54"/>
      <c r="J31" s="59"/>
      <c r="K31" s="54"/>
    </row>
    <row r="32" spans="1:11" ht="15" thickTop="1" x14ac:dyDescent="0.3">
      <c r="B32" s="25"/>
      <c r="C32" s="25"/>
      <c r="D32" s="25"/>
      <c r="E32" s="25"/>
      <c r="F32" s="25"/>
      <c r="G32" s="60"/>
      <c r="H32" s="54"/>
      <c r="I32" s="59"/>
      <c r="J32" s="54"/>
      <c r="K32" s="59"/>
    </row>
    <row r="33" spans="1:14" x14ac:dyDescent="0.3">
      <c r="D33" s="26"/>
      <c r="E33" s="26"/>
      <c r="G33" s="57"/>
      <c r="H33" s="54"/>
      <c r="I33" s="54"/>
      <c r="J33" s="54"/>
      <c r="K33" s="54"/>
    </row>
    <row r="34" spans="1:14" x14ac:dyDescent="0.3">
      <c r="C34" s="27" t="s">
        <v>2</v>
      </c>
      <c r="D34" s="26" t="s">
        <v>2</v>
      </c>
      <c r="E34" s="26"/>
    </row>
    <row r="35" spans="1:14" x14ac:dyDescent="0.3">
      <c r="C35" s="26" t="s">
        <v>0</v>
      </c>
      <c r="D35" s="27" t="s">
        <v>1</v>
      </c>
    </row>
    <row r="36" spans="1:14" x14ac:dyDescent="0.3">
      <c r="B36" s="24" t="s">
        <v>3</v>
      </c>
      <c r="C36" s="11">
        <v>291097.46693300054</v>
      </c>
      <c r="D36" s="11">
        <v>291097.46693300054</v>
      </c>
      <c r="E36" s="14">
        <f>C36/D36</f>
        <v>1</v>
      </c>
      <c r="F36" s="28" t="s">
        <v>12</v>
      </c>
    </row>
    <row r="37" spans="1:14" x14ac:dyDescent="0.3">
      <c r="B37" s="24" t="s">
        <v>4</v>
      </c>
      <c r="C37" s="11">
        <v>210746.61000002996</v>
      </c>
      <c r="D37" s="11">
        <v>265805.00000013993</v>
      </c>
      <c r="E37" s="14">
        <f>C37/D37</f>
        <v>0.79286172193871074</v>
      </c>
      <c r="F37" s="28" t="s">
        <v>13</v>
      </c>
    </row>
    <row r="38" spans="1:14" x14ac:dyDescent="0.3">
      <c r="C38" s="11">
        <f>SUM(C36:C37)</f>
        <v>501844.0769330305</v>
      </c>
      <c r="D38" s="11">
        <f>SUM(D36:D37)</f>
        <v>556902.46693314053</v>
      </c>
      <c r="E38" s="14">
        <f>C38/D38</f>
        <v>0.90113459129869478</v>
      </c>
      <c r="F38" s="28" t="s">
        <v>8</v>
      </c>
    </row>
    <row r="39" spans="1:14" s="27" customFormat="1" x14ac:dyDescent="0.3">
      <c r="A39" s="24"/>
      <c r="B39" s="24"/>
      <c r="C39" s="10"/>
      <c r="D39" s="10"/>
      <c r="E39" s="10"/>
      <c r="G39" s="28"/>
      <c r="H39" s="24"/>
      <c r="I39" s="24"/>
      <c r="J39" s="24"/>
      <c r="K39" s="24"/>
      <c r="L39" s="24"/>
      <c r="M39" s="24"/>
      <c r="N39" s="24"/>
    </row>
    <row r="40" spans="1:14" s="27" customFormat="1" x14ac:dyDescent="0.3">
      <c r="A40" s="24"/>
      <c r="B40" s="24"/>
      <c r="C40" s="11"/>
      <c r="D40" s="11"/>
      <c r="E40" s="11"/>
      <c r="G40" s="28"/>
      <c r="H40" s="24"/>
      <c r="I40" s="24"/>
      <c r="J40" s="24"/>
      <c r="K40" s="24"/>
      <c r="L40" s="24"/>
      <c r="M40" s="24"/>
      <c r="N40" s="24"/>
    </row>
  </sheetData>
  <pageMargins left="1" right="0.73" top="1.5" bottom="1" header="1" footer="0.5"/>
  <pageSetup scale="80" orientation="portrait" r:id="rId1"/>
  <headerFooter alignWithMargins="0">
    <oddHeader xml:space="preserve">&amp;RKyPSC Case No. 2021-00296
STAFF-DR-02-007 Attachment
Page &amp;P of &amp;N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Miller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8098288691344E921E666C80A7D79C" ma:contentTypeVersion="4" ma:contentTypeDescription="Create a new document." ma:contentTypeScope="" ma:versionID="b3bf5b85eecab68568a968669416ada2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14C6C9-B06B-4258-831A-64E1D2B5571B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612a682-5ffb-4b9c-9555-017618935178"/>
    <ds:schemaRef ds:uri="http://purl.org/dc/dcmitype/"/>
    <ds:schemaRef ds:uri="http://schemas.openxmlformats.org/package/2006/metadata/core-properties"/>
    <ds:schemaRef ds:uri="3c9d8c27-8a6d-4d9e-a15e-ef5d28c114a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118ADE-DECA-4FCF-9BFE-259D5F3EB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84F686-0F4F-416D-8C6B-653BD324A0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Nov20 S14</vt:lpstr>
      <vt:lpstr>Dec20 S14</vt:lpstr>
      <vt:lpstr>Jan21 S14</vt:lpstr>
      <vt:lpstr>Feb21 S14</vt:lpstr>
      <vt:lpstr>Mar21 S14</vt:lpstr>
      <vt:lpstr>Apr21 S14</vt:lpstr>
      <vt:lpstr>'Apr21 S14'!Print_Area</vt:lpstr>
      <vt:lpstr>'Dec20 S14'!Print_Area</vt:lpstr>
      <vt:lpstr>'Feb21 S14'!Print_Area</vt:lpstr>
      <vt:lpstr>'Jan21 S14'!Print_Area</vt:lpstr>
      <vt:lpstr>'Mar21 S14'!Print_Area</vt:lpstr>
      <vt:lpstr>'Nov20 S14'!Print_Area</vt:lpstr>
    </vt:vector>
  </TitlesOfParts>
  <Company>Cinergy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Supplemental Sch 9 PJM BLIs</dc:subject>
  <dc:creator>t28863</dc:creator>
  <cp:lastModifiedBy>D'Ascenzo, Rocco</cp:lastModifiedBy>
  <cp:lastPrinted>2021-12-14T23:15:00Z</cp:lastPrinted>
  <dcterms:created xsi:type="dcterms:W3CDTF">2005-11-02T23:59:14Z</dcterms:created>
  <dcterms:modified xsi:type="dcterms:W3CDTF">2021-12-14T23:15:06Z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0x0101005C8098288691344E921E666C80A7D79C</vt:lpwstr>
  </property>
</Properties>
</file>