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homas Hartline\Dropbox (Navitas Utility)\Accounting\PGA\KY PGA\2021\Post Acquisition\"/>
    </mc:Choice>
  </mc:AlternateContent>
  <xr:revisionPtr revIDLastSave="0" documentId="13_ncr:1_{774A3057-C2E5-4F50-9F3A-75B58FC3BAB6}" xr6:coauthVersionLast="47" xr6:coauthVersionMax="47" xr10:uidLastSave="{00000000-0000-0000-0000-000000000000}"/>
  <bookViews>
    <workbookView xWindow="-108" yWindow="-108" windowWidth="23256" windowHeight="12576" tabRatio="598" activeTab="4" xr2:uid="{00000000-000D-0000-FFFF-FFFF00000000}"/>
  </bookViews>
  <sheets>
    <sheet name="Transition Timing" sheetId="19" r:id="rId1"/>
    <sheet name="Cover page" sheetId="9" r:id="rId2"/>
    <sheet name="Summary (SI)" sheetId="14" r:id="rId3"/>
    <sheet name="Purchases" sheetId="21" r:id="rId4"/>
    <sheet name="EGC (SII)" sheetId="10" r:id="rId5"/>
    <sheet name="SCHEDULE III B&amp;S Oil FloydCo" sheetId="20" r:id="rId6"/>
    <sheet name="NOT USED RA (SIII)" sheetId="12" r:id="rId7"/>
    <sheet name="EXAMPLE Actual Adjustment (SIV)" sheetId="13" r:id="rId8"/>
    <sheet name="FUTURE BA (SV)" sheetId="15" r:id="rId9"/>
    <sheet name="19-430 (VI)" sheetId="18" state="hidden" r:id="rId10"/>
    <sheet name="EGC application" sheetId="17" state="hidden" r:id="rId11"/>
    <sheet name="Sales" sheetId="11" r:id="rId12"/>
    <sheet name="Sheet1" sheetId="16" state="hidden" r:id="rId13"/>
  </sheets>
  <definedNames>
    <definedName name="_xlnm.Print_Area" localSheetId="9">'19-430 (VI)'!$DE:$DK</definedName>
    <definedName name="_xlnm.Print_Area" localSheetId="7">'EXAMPLE Actual Adjustment (SIV)'!$A$1:$E$49</definedName>
    <definedName name="_xlnm.Print_Area" localSheetId="8">'FUTURE BA (SV)'!$A$2:$X$29</definedName>
    <definedName name="_xlnm.Print_Area" localSheetId="6">'NOT USED RA (SIII)'!$DB:$DH</definedName>
    <definedName name="_xlnm.Print_Area" localSheetId="3">Purchases!$A$2:$AD$32</definedName>
    <definedName name="_xlnm.Print_Area" localSheetId="11">Sales!$A$2:$AD$21</definedName>
    <definedName name="_xlnm.Print_Titles" localSheetId="9">'19-430 (VI)'!$A:$E</definedName>
    <definedName name="_xlnm.Print_Titles" localSheetId="7">'EXAMPLE Actual Adjustment (SIV)'!$A:$E</definedName>
    <definedName name="_xlnm.Print_Titles" localSheetId="8">'FUTURE BA (SV)'!$A:$D,'FUTURE BA (SV)'!$4:$5</definedName>
    <definedName name="_xlnm.Print_Titles" localSheetId="6">'NOT USED RA (SIII)'!$A:$E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6" i="10" l="1"/>
  <c r="L35" i="10"/>
  <c r="L34" i="10"/>
  <c r="L33" i="10"/>
  <c r="H28" i="10"/>
  <c r="H22" i="10"/>
  <c r="H21" i="10"/>
  <c r="H16" i="10"/>
  <c r="F21" i="10"/>
  <c r="H8" i="21"/>
  <c r="V9" i="21" s="1"/>
  <c r="V22" i="21" s="1"/>
  <c r="F7" i="10"/>
  <c r="L16" i="21"/>
  <c r="AB22" i="21"/>
  <c r="H10" i="21" l="1"/>
  <c r="H23" i="21" s="1"/>
  <c r="R9" i="21"/>
  <c r="R22" i="21" s="1"/>
  <c r="P9" i="21"/>
  <c r="P22" i="21" s="1"/>
  <c r="X9" i="21"/>
  <c r="X22" i="21" s="1"/>
  <c r="J10" i="21"/>
  <c r="J23" i="21" s="1"/>
  <c r="Z9" i="21"/>
  <c r="Z22" i="21" s="1"/>
  <c r="T9" i="21"/>
  <c r="T22" i="21" s="1"/>
  <c r="AB9" i="21"/>
  <c r="L10" i="21"/>
  <c r="L23" i="21" s="1"/>
  <c r="F10" i="21"/>
  <c r="N9" i="21"/>
  <c r="N22" i="21" s="1"/>
  <c r="L50" i="21"/>
  <c r="L45" i="21"/>
  <c r="L32" i="21"/>
  <c r="H15" i="10" s="1"/>
  <c r="AB35" i="21"/>
  <c r="F36" i="21"/>
  <c r="H36" i="21"/>
  <c r="J36" i="21"/>
  <c r="L36" i="21"/>
  <c r="L11" i="11"/>
  <c r="L22" i="11"/>
  <c r="L33" i="11"/>
  <c r="F23" i="21" l="1"/>
  <c r="L25" i="21" s="1"/>
  <c r="L11" i="21"/>
  <c r="L37" i="21"/>
  <c r="L39" i="21"/>
  <c r="L52" i="21"/>
  <c r="D22" i="10"/>
  <c r="D16" i="10"/>
  <c r="J22" i="10"/>
  <c r="J16" i="10"/>
  <c r="J6" i="10"/>
  <c r="J15" i="10"/>
  <c r="J35" i="20"/>
  <c r="J34" i="20"/>
  <c r="J33" i="20"/>
  <c r="J32" i="20"/>
  <c r="J29" i="20"/>
  <c r="J28" i="20"/>
  <c r="J27" i="20"/>
  <c r="J18" i="20"/>
  <c r="J17" i="20"/>
  <c r="H20" i="10"/>
  <c r="D21" i="10" s="1"/>
  <c r="H14" i="10"/>
  <c r="H4" i="10"/>
  <c r="N33" i="11"/>
  <c r="N22" i="11"/>
  <c r="N11" i="11"/>
  <c r="N20" i="11"/>
  <c r="N31" i="11"/>
  <c r="N9" i="11"/>
  <c r="J21" i="10"/>
  <c r="L21" i="10" s="1"/>
  <c r="L9" i="10"/>
  <c r="AI16" i="13"/>
  <c r="AI13" i="13"/>
  <c r="AI9" i="13"/>
  <c r="AI8" i="13"/>
  <c r="AI7" i="13"/>
  <c r="AG13" i="13"/>
  <c r="AG16" i="13" s="1"/>
  <c r="AG9" i="13"/>
  <c r="AG10" i="13" s="1"/>
  <c r="AG8" i="13"/>
  <c r="AG7" i="13"/>
  <c r="AE13" i="13"/>
  <c r="AE16" i="13" s="1"/>
  <c r="AE9" i="13"/>
  <c r="AE8" i="13"/>
  <c r="AE7" i="13"/>
  <c r="AE10" i="13" s="1"/>
  <c r="AC13" i="13"/>
  <c r="AC16" i="13" s="1"/>
  <c r="AC9" i="13"/>
  <c r="AC8" i="13"/>
  <c r="AC7" i="13"/>
  <c r="AC10" i="13" s="1"/>
  <c r="AC18" i="13" s="1"/>
  <c r="AC22" i="13" s="1"/>
  <c r="AC24" i="13" s="1"/>
  <c r="AC25" i="13" s="1"/>
  <c r="AA16" i="13"/>
  <c r="AA13" i="13"/>
  <c r="AA9" i="13"/>
  <c r="AA10" i="13" s="1"/>
  <c r="AA8" i="13"/>
  <c r="AA7" i="13"/>
  <c r="Y13" i="13"/>
  <c r="Y16" i="13" s="1"/>
  <c r="Y9" i="13"/>
  <c r="Y8" i="13"/>
  <c r="Y7" i="13"/>
  <c r="Y10" i="13" s="1"/>
  <c r="Y18" i="13" s="1"/>
  <c r="Y22" i="13" s="1"/>
  <c r="Y24" i="13" s="1"/>
  <c r="Y25" i="13" s="1"/>
  <c r="W13" i="13"/>
  <c r="W16" i="13" s="1"/>
  <c r="W9" i="13"/>
  <c r="W8" i="13"/>
  <c r="W7" i="13"/>
  <c r="W10" i="13" s="1"/>
  <c r="W18" i="13" s="1"/>
  <c r="W22" i="13" s="1"/>
  <c r="W24" i="13" s="1"/>
  <c r="W25" i="13" s="1"/>
  <c r="U13" i="13"/>
  <c r="U16" i="13" s="1"/>
  <c r="U9" i="13"/>
  <c r="U10" i="13" s="1"/>
  <c r="U8" i="13"/>
  <c r="U7" i="13"/>
  <c r="S13" i="13"/>
  <c r="S16" i="13" s="1"/>
  <c r="S9" i="13"/>
  <c r="S8" i="13"/>
  <c r="S7" i="13"/>
  <c r="Q13" i="13"/>
  <c r="Q16" i="13" s="1"/>
  <c r="Q9" i="13"/>
  <c r="Q8" i="13"/>
  <c r="Q7" i="13"/>
  <c r="O13" i="13"/>
  <c r="O16" i="13" s="1"/>
  <c r="O9" i="13"/>
  <c r="O8" i="13"/>
  <c r="O7" i="13"/>
  <c r="M13" i="13"/>
  <c r="M16" i="13" s="1"/>
  <c r="M9" i="13"/>
  <c r="M10" i="13" s="1"/>
  <c r="M8" i="13"/>
  <c r="M7" i="13"/>
  <c r="K13" i="13"/>
  <c r="K16" i="13" s="1"/>
  <c r="K9" i="13"/>
  <c r="K8" i="13"/>
  <c r="K7" i="13"/>
  <c r="K10" i="13" s="1"/>
  <c r="I16" i="13"/>
  <c r="I13" i="13"/>
  <c r="I9" i="13"/>
  <c r="I8" i="13"/>
  <c r="I7" i="13"/>
  <c r="I10" i="13" s="1"/>
  <c r="G9" i="13"/>
  <c r="G8" i="13"/>
  <c r="AI65" i="13"/>
  <c r="AI55" i="13"/>
  <c r="AG65" i="13"/>
  <c r="AG55" i="13"/>
  <c r="AE65" i="13"/>
  <c r="AE55" i="13"/>
  <c r="AC65" i="13"/>
  <c r="AC55" i="13"/>
  <c r="AA65" i="13"/>
  <c r="AA55" i="13"/>
  <c r="Y65" i="13"/>
  <c r="Y55" i="13"/>
  <c r="W65" i="13"/>
  <c r="W55" i="13"/>
  <c r="U65" i="13"/>
  <c r="U55" i="13"/>
  <c r="S65" i="13"/>
  <c r="S55" i="13"/>
  <c r="Q65" i="13"/>
  <c r="Q55" i="13"/>
  <c r="O65" i="13"/>
  <c r="O55" i="13"/>
  <c r="M65" i="13"/>
  <c r="M55" i="13"/>
  <c r="K65" i="13"/>
  <c r="K55" i="13"/>
  <c r="I65" i="13"/>
  <c r="I55" i="13"/>
  <c r="G65" i="13"/>
  <c r="G55" i="13"/>
  <c r="AI48" i="13"/>
  <c r="AG48" i="13"/>
  <c r="AE48" i="13"/>
  <c r="AC48" i="13"/>
  <c r="AA48" i="13"/>
  <c r="Y48" i="13"/>
  <c r="W48" i="13"/>
  <c r="U48" i="13"/>
  <c r="S48" i="13"/>
  <c r="Q48" i="13"/>
  <c r="O48" i="13"/>
  <c r="M48" i="13"/>
  <c r="K48" i="13"/>
  <c r="I48" i="13"/>
  <c r="G48" i="13"/>
  <c r="AI42" i="13"/>
  <c r="AG42" i="13"/>
  <c r="AE42" i="13"/>
  <c r="AC42" i="13"/>
  <c r="AA42" i="13"/>
  <c r="Y42" i="13"/>
  <c r="W42" i="13"/>
  <c r="U42" i="13"/>
  <c r="S42" i="13"/>
  <c r="Q42" i="13"/>
  <c r="O42" i="13"/>
  <c r="M42" i="13"/>
  <c r="K42" i="13"/>
  <c r="I42" i="13"/>
  <c r="AI36" i="13"/>
  <c r="AI37" i="13" s="1"/>
  <c r="AI47" i="13" s="1"/>
  <c r="AG36" i="13"/>
  <c r="AG37" i="13" s="1"/>
  <c r="AG47" i="13" s="1"/>
  <c r="AE36" i="13"/>
  <c r="AE37" i="13" s="1"/>
  <c r="AE47" i="13" s="1"/>
  <c r="AE49" i="13" s="1"/>
  <c r="AC36" i="13"/>
  <c r="AC37" i="13" s="1"/>
  <c r="AC47" i="13" s="1"/>
  <c r="AA36" i="13"/>
  <c r="AA37" i="13" s="1"/>
  <c r="AA47" i="13" s="1"/>
  <c r="Y36" i="13"/>
  <c r="Y37" i="13" s="1"/>
  <c r="Y47" i="13" s="1"/>
  <c r="W36" i="13"/>
  <c r="W37" i="13" s="1"/>
  <c r="W47" i="13" s="1"/>
  <c r="U36" i="13"/>
  <c r="U37" i="13" s="1"/>
  <c r="U47" i="13" s="1"/>
  <c r="S36" i="13"/>
  <c r="S37" i="13" s="1"/>
  <c r="S47" i="13" s="1"/>
  <c r="Q36" i="13"/>
  <c r="Q37" i="13" s="1"/>
  <c r="Q47" i="13" s="1"/>
  <c r="O36" i="13"/>
  <c r="O37" i="13" s="1"/>
  <c r="O47" i="13" s="1"/>
  <c r="M36" i="13"/>
  <c r="M37" i="13" s="1"/>
  <c r="M47" i="13" s="1"/>
  <c r="K36" i="13"/>
  <c r="K37" i="13" s="1"/>
  <c r="K47" i="13" s="1"/>
  <c r="I36" i="13"/>
  <c r="I37" i="13" s="1"/>
  <c r="I47" i="13" s="1"/>
  <c r="G36" i="13"/>
  <c r="G42" i="13"/>
  <c r="I1" i="15"/>
  <c r="D25" i="10" l="1"/>
  <c r="L20" i="21"/>
  <c r="H7" i="10" s="1"/>
  <c r="L15" i="10"/>
  <c r="D15" i="10"/>
  <c r="D18" i="10" s="1"/>
  <c r="H25" i="10"/>
  <c r="H18" i="10"/>
  <c r="L22" i="10"/>
  <c r="L25" i="10" s="1"/>
  <c r="L16" i="10"/>
  <c r="N43" i="11"/>
  <c r="AI18" i="13"/>
  <c r="AI22" i="13" s="1"/>
  <c r="AI24" i="13" s="1"/>
  <c r="AI25" i="13" s="1"/>
  <c r="AI10" i="13"/>
  <c r="AG18" i="13"/>
  <c r="AG22" i="13" s="1"/>
  <c r="AG24" i="13" s="1"/>
  <c r="AG25" i="13" s="1"/>
  <c r="AE18" i="13"/>
  <c r="AE22" i="13" s="1"/>
  <c r="AE24" i="13" s="1"/>
  <c r="AE25" i="13" s="1"/>
  <c r="AA18" i="13"/>
  <c r="AA22" i="13" s="1"/>
  <c r="AA24" i="13" s="1"/>
  <c r="AA25" i="13" s="1"/>
  <c r="U18" i="13"/>
  <c r="U22" i="13" s="1"/>
  <c r="U24" i="13" s="1"/>
  <c r="U25" i="13" s="1"/>
  <c r="S10" i="13"/>
  <c r="S18" i="13" s="1"/>
  <c r="S22" i="13" s="1"/>
  <c r="S24" i="13" s="1"/>
  <c r="S25" i="13" s="1"/>
  <c r="Q10" i="13"/>
  <c r="Q18" i="13" s="1"/>
  <c r="Q22" i="13" s="1"/>
  <c r="Q24" i="13" s="1"/>
  <c r="Q25" i="13" s="1"/>
  <c r="O10" i="13"/>
  <c r="O18" i="13" s="1"/>
  <c r="O22" i="13" s="1"/>
  <c r="O24" i="13" s="1"/>
  <c r="O25" i="13" s="1"/>
  <c r="M18" i="13"/>
  <c r="M22" i="13" s="1"/>
  <c r="M24" i="13" s="1"/>
  <c r="M25" i="13" s="1"/>
  <c r="K18" i="13"/>
  <c r="K22" i="13" s="1"/>
  <c r="K24" i="13" s="1"/>
  <c r="K25" i="13" s="1"/>
  <c r="I18" i="13"/>
  <c r="I22" i="13" s="1"/>
  <c r="I24" i="13" s="1"/>
  <c r="I25" i="13" s="1"/>
  <c r="I49" i="13"/>
  <c r="Q49" i="13"/>
  <c r="AG49" i="13"/>
  <c r="K49" i="13"/>
  <c r="AI49" i="13"/>
  <c r="AC49" i="13"/>
  <c r="O49" i="13"/>
  <c r="W49" i="13"/>
  <c r="Y49" i="13"/>
  <c r="S49" i="13"/>
  <c r="AA49" i="13"/>
  <c r="M49" i="13"/>
  <c r="U49" i="13"/>
  <c r="O43" i="13"/>
  <c r="W43" i="13"/>
  <c r="AE43" i="13"/>
  <c r="M43" i="13"/>
  <c r="U43" i="13"/>
  <c r="AC43" i="13"/>
  <c r="I43" i="13"/>
  <c r="Q43" i="13"/>
  <c r="Y43" i="13"/>
  <c r="AG43" i="13"/>
  <c r="K43" i="13"/>
  <c r="S43" i="13"/>
  <c r="AA43" i="13"/>
  <c r="AI43" i="13"/>
  <c r="L7" i="10" l="1"/>
  <c r="D7" i="10"/>
  <c r="H6" i="10"/>
  <c r="L18" i="10"/>
  <c r="S26" i="13"/>
  <c r="W27" i="13"/>
  <c r="W29" i="13" s="1"/>
  <c r="M26" i="13"/>
  <c r="Q27" i="13"/>
  <c r="Q29" i="13" s="1"/>
  <c r="AE26" i="13"/>
  <c r="AI27" i="13"/>
  <c r="AI29" i="13" s="1"/>
  <c r="Y26" i="13"/>
  <c r="AC27" i="13"/>
  <c r="AC29" i="13" s="1"/>
  <c r="H10" i="10" l="1"/>
  <c r="H27" i="10" s="1"/>
  <c r="H29" i="10" s="1"/>
  <c r="H30" i="10" s="1"/>
  <c r="D6" i="10"/>
  <c r="L6" i="10"/>
  <c r="D12" i="10"/>
  <c r="D33" i="10" s="1"/>
  <c r="AB34" i="11"/>
  <c r="Z34" i="11"/>
  <c r="X34" i="11"/>
  <c r="V34" i="11"/>
  <c r="T34" i="11"/>
  <c r="R34" i="11"/>
  <c r="P34" i="11"/>
  <c r="N34" i="11"/>
  <c r="L34" i="11"/>
  <c r="J34" i="11"/>
  <c r="H34" i="11"/>
  <c r="F34" i="11"/>
  <c r="AD34" i="11" s="1"/>
  <c r="AB23" i="11"/>
  <c r="Z23" i="11"/>
  <c r="X23" i="11"/>
  <c r="V23" i="11"/>
  <c r="T23" i="11"/>
  <c r="R23" i="11"/>
  <c r="P23" i="11"/>
  <c r="N23" i="11"/>
  <c r="L23" i="11"/>
  <c r="J23" i="11"/>
  <c r="H23" i="11"/>
  <c r="F23" i="11"/>
  <c r="AD23" i="11" s="1"/>
  <c r="AD31" i="11"/>
  <c r="AD20" i="11"/>
  <c r="AD30" i="11"/>
  <c r="AD29" i="11"/>
  <c r="AD28" i="11"/>
  <c r="AD27" i="11"/>
  <c r="AD26" i="11"/>
  <c r="AD19" i="11"/>
  <c r="AD18" i="11"/>
  <c r="AD17" i="11"/>
  <c r="AD16" i="11"/>
  <c r="AD15" i="11"/>
  <c r="BK17" i="15" l="1"/>
  <c r="BK16" i="15"/>
  <c r="BK15" i="15"/>
  <c r="BK14" i="15"/>
  <c r="BK18" i="15" s="1"/>
  <c r="BI17" i="15"/>
  <c r="BI16" i="15"/>
  <c r="BI15" i="15"/>
  <c r="BI14" i="15"/>
  <c r="BI18" i="15" s="1"/>
  <c r="BI52" i="15" l="1"/>
  <c r="BK52" i="15" s="1"/>
  <c r="BM52" i="15" s="1"/>
  <c r="BO52" i="15" s="1"/>
  <c r="BQ52" i="15" s="1"/>
  <c r="BS52" i="15" s="1"/>
  <c r="BU52" i="15" s="1"/>
  <c r="BW52" i="15" s="1"/>
  <c r="BY52" i="15" s="1"/>
  <c r="CA52" i="15" s="1"/>
  <c r="CC52" i="15" s="1"/>
  <c r="BG17" i="15"/>
  <c r="L9" i="11"/>
  <c r="L43" i="11" s="1"/>
  <c r="J9" i="11"/>
  <c r="J43" i="11" s="1"/>
  <c r="H9" i="11" l="1"/>
  <c r="H43" i="11" s="1"/>
  <c r="BA17" i="15" l="1"/>
  <c r="F9" i="11"/>
  <c r="F43" i="11" s="1"/>
  <c r="AB8" i="11" l="1"/>
  <c r="AB42" i="11" s="1"/>
  <c r="BE48" i="15" l="1"/>
  <c r="BC17" i="15"/>
  <c r="Z8" i="11"/>
  <c r="Z42" i="11" s="1"/>
  <c r="BG48" i="15" l="1"/>
  <c r="BE17" i="15"/>
  <c r="X8" i="11"/>
  <c r="X12" i="11" l="1"/>
  <c r="X42" i="11"/>
  <c r="BI48" i="15"/>
  <c r="BK48" i="15" s="1"/>
  <c r="BM48" i="15" s="1"/>
  <c r="BO48" i="15" s="1"/>
  <c r="BQ48" i="15" s="1"/>
  <c r="BS48" i="15" s="1"/>
  <c r="BU48" i="15" s="1"/>
  <c r="BW48" i="15" s="1"/>
  <c r="BG16" i="15"/>
  <c r="V8" i="11"/>
  <c r="V12" i="11" l="1"/>
  <c r="V42" i="11"/>
  <c r="X36" i="11"/>
  <c r="X37" i="11" s="1"/>
  <c r="AO17" i="15"/>
  <c r="AM12" i="15"/>
  <c r="AK12" i="15"/>
  <c r="X39" i="11" l="1"/>
  <c r="X38" i="11"/>
  <c r="V36" i="11"/>
  <c r="BC48" i="15"/>
  <c r="AQ40" i="15"/>
  <c r="T8" i="11"/>
  <c r="R8" i="11"/>
  <c r="R12" i="11" l="1"/>
  <c r="R42" i="11"/>
  <c r="T12" i="11"/>
  <c r="T42" i="11"/>
  <c r="V38" i="11"/>
  <c r="V39" i="11"/>
  <c r="V37" i="11"/>
  <c r="AS40" i="15"/>
  <c r="AQ17" i="15"/>
  <c r="T36" i="11" l="1"/>
  <c r="T37" i="11" s="1"/>
  <c r="R36" i="11"/>
  <c r="AU40" i="15"/>
  <c r="AS17" i="15"/>
  <c r="P8" i="11"/>
  <c r="P12" i="11" l="1"/>
  <c r="P42" i="11"/>
  <c r="AD43" i="11" s="1"/>
  <c r="J11" i="14" s="1"/>
  <c r="R39" i="11"/>
  <c r="R38" i="11"/>
  <c r="R37" i="11"/>
  <c r="T39" i="11"/>
  <c r="T38" i="11"/>
  <c r="AW40" i="15"/>
  <c r="AU16" i="15"/>
  <c r="TJ216" i="18"/>
  <c r="TL216" i="18" s="1"/>
  <c r="TN216" i="18" s="1"/>
  <c r="TP216" i="18" s="1"/>
  <c r="TR216" i="18" s="1"/>
  <c r="TT216" i="18" s="1"/>
  <c r="TV216" i="18" s="1"/>
  <c r="TV5" i="18"/>
  <c r="SL216" i="18"/>
  <c r="SN216" i="18" s="1"/>
  <c r="SP216" i="18" s="1"/>
  <c r="SR216" i="18" s="1"/>
  <c r="ST216" i="18" s="1"/>
  <c r="SV216" i="18" s="1"/>
  <c r="SX216" i="18" s="1"/>
  <c r="SZ216" i="18" s="1"/>
  <c r="TB216" i="18" s="1"/>
  <c r="TD216" i="18" s="1"/>
  <c r="TF216" i="18" s="1"/>
  <c r="TH216" i="18" s="1"/>
  <c r="TD5" i="18"/>
  <c r="TB5" i="18"/>
  <c r="SZ5" i="18"/>
  <c r="SX5" i="18"/>
  <c r="RN216" i="18"/>
  <c r="RP216" i="18" s="1"/>
  <c r="RR216" i="18" s="1"/>
  <c r="RT216" i="18" s="1"/>
  <c r="RV216" i="18" s="1"/>
  <c r="RX216" i="18" s="1"/>
  <c r="RZ216" i="18" s="1"/>
  <c r="SB216" i="18" s="1"/>
  <c r="SD216" i="18" s="1"/>
  <c r="SF216" i="18" s="1"/>
  <c r="SH216" i="18" s="1"/>
  <c r="SJ216" i="18" s="1"/>
  <c r="SF5" i="18"/>
  <c r="SD5" i="18"/>
  <c r="SB5" i="18"/>
  <c r="RZ5" i="18"/>
  <c r="QP216" i="18"/>
  <c r="QR216" i="18" s="1"/>
  <c r="QT216" i="18" s="1"/>
  <c r="QV216" i="18" s="1"/>
  <c r="QX216" i="18" s="1"/>
  <c r="QZ216" i="18" s="1"/>
  <c r="RB216" i="18" s="1"/>
  <c r="RD216" i="18" s="1"/>
  <c r="RF216" i="18" s="1"/>
  <c r="RH216" i="18" s="1"/>
  <c r="RJ216" i="18" s="1"/>
  <c r="RL216" i="18" s="1"/>
  <c r="RH5" i="18"/>
  <c r="RF5" i="18"/>
  <c r="RD5" i="18"/>
  <c r="RB5" i="18"/>
  <c r="PR216" i="18"/>
  <c r="PT216" i="18" s="1"/>
  <c r="PV216" i="18" s="1"/>
  <c r="PX216" i="18" s="1"/>
  <c r="PZ216" i="18" s="1"/>
  <c r="QB216" i="18" s="1"/>
  <c r="QD216" i="18" s="1"/>
  <c r="QF216" i="18" s="1"/>
  <c r="QH216" i="18" s="1"/>
  <c r="QJ216" i="18" s="1"/>
  <c r="QL216" i="18" s="1"/>
  <c r="QN216" i="18" s="1"/>
  <c r="QJ5" i="18"/>
  <c r="QH5" i="18"/>
  <c r="QF5" i="18"/>
  <c r="QD5" i="18"/>
  <c r="KT215" i="18"/>
  <c r="KV215" i="18" s="1"/>
  <c r="KX215" i="18" s="1"/>
  <c r="KZ215" i="18" s="1"/>
  <c r="LB215" i="18" s="1"/>
  <c r="LD215" i="18" s="1"/>
  <c r="LF215" i="18" s="1"/>
  <c r="LH215" i="18" s="1"/>
  <c r="LJ215" i="18" s="1"/>
  <c r="LL215" i="18" s="1"/>
  <c r="LN215" i="18" s="1"/>
  <c r="LP215" i="18" s="1"/>
  <c r="LR215" i="18" s="1"/>
  <c r="LT215" i="18" s="1"/>
  <c r="LV215" i="18" s="1"/>
  <c r="LX215" i="18" s="1"/>
  <c r="LZ215" i="18" s="1"/>
  <c r="MB215" i="18" s="1"/>
  <c r="MD215" i="18" s="1"/>
  <c r="MF215" i="18" s="1"/>
  <c r="MH215" i="18" s="1"/>
  <c r="MJ215" i="18" s="1"/>
  <c r="ML215" i="18" s="1"/>
  <c r="MN215" i="18" s="1"/>
  <c r="MP215" i="18" s="1"/>
  <c r="MR215" i="18" s="1"/>
  <c r="MT215" i="18" s="1"/>
  <c r="MV215" i="18" s="1"/>
  <c r="MX215" i="18" s="1"/>
  <c r="MZ215" i="18" s="1"/>
  <c r="NB215" i="18" s="1"/>
  <c r="ND215" i="18" s="1"/>
  <c r="NF215" i="18" s="1"/>
  <c r="NH215" i="18" s="1"/>
  <c r="NJ215" i="18" s="1"/>
  <c r="NL215" i="18" s="1"/>
  <c r="NN215" i="18" s="1"/>
  <c r="NP215" i="18" s="1"/>
  <c r="NR215" i="18" s="1"/>
  <c r="NT215" i="18" s="1"/>
  <c r="NV215" i="18" s="1"/>
  <c r="NX215" i="18" s="1"/>
  <c r="NZ215" i="18" s="1"/>
  <c r="OB215" i="18" s="1"/>
  <c r="OD215" i="18" s="1"/>
  <c r="OF215" i="18" s="1"/>
  <c r="OH215" i="18" s="1"/>
  <c r="OJ215" i="18" s="1"/>
  <c r="OL215" i="18" s="1"/>
  <c r="ON215" i="18" s="1"/>
  <c r="OP215" i="18" s="1"/>
  <c r="OR215" i="18" s="1"/>
  <c r="OT215" i="18" s="1"/>
  <c r="OV215" i="18" s="1"/>
  <c r="OX215" i="18" s="1"/>
  <c r="OZ215" i="18" s="1"/>
  <c r="PB215" i="18" s="1"/>
  <c r="PD215" i="18" s="1"/>
  <c r="PF215" i="18" s="1"/>
  <c r="PH215" i="18" s="1"/>
  <c r="PJ215" i="18" s="1"/>
  <c r="PL215" i="18" s="1"/>
  <c r="PN215" i="18" s="1"/>
  <c r="PP215" i="18" s="1"/>
  <c r="PR215" i="18" s="1"/>
  <c r="PT215" i="18" s="1"/>
  <c r="PV215" i="18" s="1"/>
  <c r="PX215" i="18" s="1"/>
  <c r="PZ215" i="18" s="1"/>
  <c r="QB215" i="18" s="1"/>
  <c r="QD215" i="18" s="1"/>
  <c r="QF215" i="18" s="1"/>
  <c r="QH215" i="18" s="1"/>
  <c r="QJ215" i="18" s="1"/>
  <c r="QL215" i="18" s="1"/>
  <c r="QN215" i="18" s="1"/>
  <c r="QP215" i="18" s="1"/>
  <c r="QR215" i="18" s="1"/>
  <c r="QT215" i="18" s="1"/>
  <c r="QV215" i="18" s="1"/>
  <c r="QX215" i="18" s="1"/>
  <c r="QZ215" i="18" s="1"/>
  <c r="RB215" i="18" s="1"/>
  <c r="RD215" i="18" s="1"/>
  <c r="RF215" i="18" s="1"/>
  <c r="RH215" i="18" s="1"/>
  <c r="RJ215" i="18" s="1"/>
  <c r="RL215" i="18" s="1"/>
  <c r="RN215" i="18" s="1"/>
  <c r="RP215" i="18" s="1"/>
  <c r="RR215" i="18" s="1"/>
  <c r="RT215" i="18" s="1"/>
  <c r="RV215" i="18" s="1"/>
  <c r="RX215" i="18" s="1"/>
  <c r="RZ215" i="18" s="1"/>
  <c r="SB215" i="18" s="1"/>
  <c r="SD215" i="18" s="1"/>
  <c r="SF215" i="18" s="1"/>
  <c r="SH215" i="18" s="1"/>
  <c r="SJ215" i="18" s="1"/>
  <c r="SL215" i="18" s="1"/>
  <c r="SN215" i="18" s="1"/>
  <c r="SP215" i="18" s="1"/>
  <c r="SR215" i="18" s="1"/>
  <c r="ST215" i="18" s="1"/>
  <c r="SV215" i="18" s="1"/>
  <c r="SX215" i="18" s="1"/>
  <c r="SZ215" i="18" s="1"/>
  <c r="TB215" i="18" s="1"/>
  <c r="TD215" i="18" s="1"/>
  <c r="TF215" i="18" s="1"/>
  <c r="TH215" i="18" s="1"/>
  <c r="TJ215" i="18" s="1"/>
  <c r="TL215" i="18" s="1"/>
  <c r="TN215" i="18" s="1"/>
  <c r="TP215" i="18" s="1"/>
  <c r="TR215" i="18" s="1"/>
  <c r="TT215" i="18" s="1"/>
  <c r="TV215" i="18" s="1"/>
  <c r="OT216" i="18"/>
  <c r="OV216" i="18" s="1"/>
  <c r="OX216" i="18" s="1"/>
  <c r="OZ216" i="18" s="1"/>
  <c r="PB216" i="18" s="1"/>
  <c r="PD216" i="18" s="1"/>
  <c r="PF216" i="18" s="1"/>
  <c r="PH216" i="18" s="1"/>
  <c r="PJ216" i="18" s="1"/>
  <c r="PL216" i="18" s="1"/>
  <c r="PN216" i="18" s="1"/>
  <c r="PP216" i="18" s="1"/>
  <c r="PL5" i="18"/>
  <c r="PJ5" i="18"/>
  <c r="PH5" i="18"/>
  <c r="PF5" i="18"/>
  <c r="NV216" i="18"/>
  <c r="NX216" i="18" s="1"/>
  <c r="NZ216" i="18" s="1"/>
  <c r="OB216" i="18" s="1"/>
  <c r="OD216" i="18" s="1"/>
  <c r="OF216" i="18" s="1"/>
  <c r="OH216" i="18" s="1"/>
  <c r="OJ216" i="18" s="1"/>
  <c r="OL216" i="18" s="1"/>
  <c r="ON216" i="18" s="1"/>
  <c r="OP216" i="18" s="1"/>
  <c r="OR216" i="18" s="1"/>
  <c r="ON5" i="18"/>
  <c r="OL5" i="18"/>
  <c r="OJ5" i="18"/>
  <c r="OH5" i="18"/>
  <c r="NJ216" i="18"/>
  <c r="NL216" i="18" s="1"/>
  <c r="NN216" i="18" s="1"/>
  <c r="NP216" i="18" s="1"/>
  <c r="NR216" i="18" s="1"/>
  <c r="NT216" i="18" s="1"/>
  <c r="NP5" i="18"/>
  <c r="NN5" i="18"/>
  <c r="NL5" i="18"/>
  <c r="NJ5" i="18"/>
  <c r="ML216" i="18"/>
  <c r="MN216" i="18" s="1"/>
  <c r="MP216" i="18" s="1"/>
  <c r="MR216" i="18" s="1"/>
  <c r="MT216" i="18" s="1"/>
  <c r="MV216" i="18" s="1"/>
  <c r="MX216" i="18" s="1"/>
  <c r="MZ216" i="18" s="1"/>
  <c r="NB216" i="18" s="1"/>
  <c r="ND216" i="18" s="1"/>
  <c r="NF216" i="18" s="1"/>
  <c r="NH216" i="18" s="1"/>
  <c r="MR5" i="18"/>
  <c r="MP5" i="18"/>
  <c r="MN5" i="18"/>
  <c r="ML5" i="18"/>
  <c r="LT5" i="18"/>
  <c r="LR5" i="18"/>
  <c r="LP5" i="18"/>
  <c r="LN5" i="18"/>
  <c r="KV5" i="18"/>
  <c r="KT5" i="18"/>
  <c r="KR5" i="18"/>
  <c r="KR217" i="18" s="1"/>
  <c r="KP5" i="18"/>
  <c r="LP216" i="18"/>
  <c r="LT216" i="18"/>
  <c r="LV216" i="18" s="1"/>
  <c r="LX216" i="18" s="1"/>
  <c r="LZ216" i="18" s="1"/>
  <c r="MB216" i="18" s="1"/>
  <c r="MD216" i="18" s="1"/>
  <c r="MF216" i="18" s="1"/>
  <c r="MH216" i="18" s="1"/>
  <c r="MJ216" i="18" s="1"/>
  <c r="LR216" i="18"/>
  <c r="P36" i="11" l="1"/>
  <c r="P37" i="11" s="1"/>
  <c r="AY40" i="15"/>
  <c r="AW16" i="15"/>
  <c r="OF5" i="18"/>
  <c r="PD5" i="18"/>
  <c r="RX5" i="18"/>
  <c r="QB5" i="18"/>
  <c r="TT5" i="18"/>
  <c r="QZ5" i="18"/>
  <c r="LL5" i="18"/>
  <c r="MJ5" i="18"/>
  <c r="NH5" i="18"/>
  <c r="SV5" i="18"/>
  <c r="KT216" i="18"/>
  <c r="KV216" i="18" s="1"/>
  <c r="KX216" i="18" s="1"/>
  <c r="KZ216" i="18" s="1"/>
  <c r="LB216" i="18" s="1"/>
  <c r="LD216" i="18" s="1"/>
  <c r="LF216" i="18" s="1"/>
  <c r="LH216" i="18" s="1"/>
  <c r="LJ216" i="18" s="1"/>
  <c r="LL216" i="18" s="1"/>
  <c r="LN216" i="18" s="1"/>
  <c r="P39" i="11" l="1"/>
  <c r="P38" i="11"/>
  <c r="BA40" i="15"/>
  <c r="AY16" i="15"/>
  <c r="KT217" i="18"/>
  <c r="KV217" i="18" s="1"/>
  <c r="BC40" i="15" l="1"/>
  <c r="BA15" i="15"/>
  <c r="N8" i="11"/>
  <c r="N12" i="11" s="1"/>
  <c r="L8" i="11"/>
  <c r="L12" i="11" s="1"/>
  <c r="J8" i="11"/>
  <c r="J12" i="11" s="1"/>
  <c r="L36" i="11" l="1"/>
  <c r="L37" i="11" s="1"/>
  <c r="N36" i="11"/>
  <c r="J36" i="11"/>
  <c r="BE40" i="15"/>
  <c r="BC15" i="15"/>
  <c r="N38" i="11" l="1"/>
  <c r="N39" i="11"/>
  <c r="N37" i="11"/>
  <c r="J39" i="11"/>
  <c r="J38" i="11"/>
  <c r="J37" i="11"/>
  <c r="L39" i="11"/>
  <c r="L38" i="11"/>
  <c r="BG40" i="15"/>
  <c r="BE15" i="15"/>
  <c r="TR5" i="18"/>
  <c r="PZ5" i="18"/>
  <c r="MH5" i="18"/>
  <c r="QX5" i="18"/>
  <c r="OD5" i="18"/>
  <c r="ST5" i="18"/>
  <c r="NF5" i="18"/>
  <c r="LJ5" i="18"/>
  <c r="RV5" i="18"/>
  <c r="PB5" i="18"/>
  <c r="QV5" i="18"/>
  <c r="OB5" i="18"/>
  <c r="SR5" i="18"/>
  <c r="MF5" i="18"/>
  <c r="RT5" i="18"/>
  <c r="OZ5" i="18"/>
  <c r="TP5" i="18"/>
  <c r="PX5" i="18"/>
  <c r="ND5" i="18"/>
  <c r="LH5" i="18"/>
  <c r="RR5" i="18"/>
  <c r="OX5" i="18"/>
  <c r="TN5" i="18"/>
  <c r="PV5" i="18"/>
  <c r="SP5" i="18"/>
  <c r="NB5" i="18"/>
  <c r="MD5" i="18"/>
  <c r="LF5" i="18"/>
  <c r="QT5" i="18"/>
  <c r="NZ5" i="18"/>
  <c r="BI40" i="15" l="1"/>
  <c r="BK40" i="15" s="1"/>
  <c r="BG14" i="15"/>
  <c r="W17" i="15"/>
  <c r="Y28" i="15"/>
  <c r="AA28" i="15" s="1"/>
  <c r="AA17" i="15" s="1"/>
  <c r="Y17" i="15" l="1"/>
  <c r="GX14" i="17" l="1"/>
  <c r="GP14" i="17"/>
  <c r="GH14" i="17"/>
  <c r="FR14" i="17"/>
  <c r="FJ14" i="17"/>
  <c r="FB14" i="17"/>
  <c r="ET14" i="17"/>
  <c r="EL14" i="17"/>
  <c r="ED14" i="17"/>
  <c r="DV14" i="17"/>
  <c r="DN14" i="17"/>
  <c r="DF14" i="17"/>
  <c r="CX14" i="17"/>
  <c r="CP14" i="17"/>
  <c r="CH14" i="17"/>
  <c r="BZ14" i="17"/>
  <c r="BR14" i="17"/>
  <c r="BJ14" i="17"/>
  <c r="BB14" i="17"/>
  <c r="AT14" i="17"/>
  <c r="AL14" i="17"/>
  <c r="AD14" i="17"/>
  <c r="V14" i="17"/>
  <c r="N14" i="17"/>
  <c r="F14" i="17"/>
  <c r="HB12" i="17"/>
  <c r="GZ12" i="17"/>
  <c r="GX12" i="17"/>
  <c r="GV12" i="17"/>
  <c r="GT12" i="17"/>
  <c r="GP12" i="17"/>
  <c r="GN12" i="17"/>
  <c r="GL12" i="17"/>
  <c r="GJ12" i="17"/>
  <c r="GH12" i="17"/>
  <c r="GF12" i="17"/>
  <c r="GD12" i="17"/>
  <c r="GB12" i="17"/>
  <c r="FZ12" i="17"/>
  <c r="FV12" i="17"/>
  <c r="FT12" i="17"/>
  <c r="FR12" i="17"/>
  <c r="FP12" i="17"/>
  <c r="FN12" i="17"/>
  <c r="FJ12" i="17"/>
  <c r="FH12" i="17"/>
  <c r="FF12" i="17"/>
  <c r="FD12" i="17"/>
  <c r="FB12" i="17"/>
  <c r="EZ12" i="17"/>
  <c r="EX12" i="17"/>
  <c r="EV12" i="17"/>
  <c r="ET12" i="17"/>
  <c r="ER12" i="17"/>
  <c r="EP12" i="17"/>
  <c r="EN12" i="17"/>
  <c r="EL12" i="17"/>
  <c r="EJ12" i="17"/>
  <c r="EH12" i="17"/>
  <c r="EF12" i="17"/>
  <c r="ED12" i="17"/>
  <c r="EB12" i="17"/>
  <c r="DZ12" i="17"/>
  <c r="DX12" i="17"/>
  <c r="DV12" i="17"/>
  <c r="DT12" i="17"/>
  <c r="DR12" i="17"/>
  <c r="DP12" i="17"/>
  <c r="DN12" i="17"/>
  <c r="DL12" i="17"/>
  <c r="DJ12" i="17"/>
  <c r="DH12" i="17"/>
  <c r="DF12" i="17"/>
  <c r="DD12" i="17"/>
  <c r="DB12" i="17"/>
  <c r="CZ12" i="17"/>
  <c r="CX12" i="17"/>
  <c r="CV12" i="17"/>
  <c r="CT12" i="17"/>
  <c r="CR12" i="17"/>
  <c r="CP12" i="17"/>
  <c r="CN12" i="17"/>
  <c r="CL12" i="17"/>
  <c r="CJ12" i="17"/>
  <c r="CH12" i="17"/>
  <c r="CF12" i="17"/>
  <c r="CD12" i="17"/>
  <c r="CB12" i="17"/>
  <c r="BZ12" i="17"/>
  <c r="BX12" i="17"/>
  <c r="BV12" i="17"/>
  <c r="BT12" i="17"/>
  <c r="BR12" i="17"/>
  <c r="BP12" i="17"/>
  <c r="BN12" i="17"/>
  <c r="BL12" i="17"/>
  <c r="BJ12" i="17"/>
  <c r="BH12" i="17"/>
  <c r="BF12" i="17"/>
  <c r="BD12" i="17"/>
  <c r="BB12" i="17"/>
  <c r="AZ12" i="17"/>
  <c r="AX12" i="17"/>
  <c r="AV12" i="17"/>
  <c r="AT12" i="17"/>
  <c r="AR12" i="17"/>
  <c r="AP12" i="17"/>
  <c r="AN12" i="17"/>
  <c r="AL12" i="17"/>
  <c r="AJ12" i="17"/>
  <c r="AH12" i="17"/>
  <c r="AF12" i="17"/>
  <c r="AD12" i="17"/>
  <c r="AB12" i="17"/>
  <c r="Z12" i="17"/>
  <c r="X12" i="17"/>
  <c r="V12" i="17"/>
  <c r="T12" i="17"/>
  <c r="R12" i="17"/>
  <c r="P12" i="17"/>
  <c r="N12" i="17"/>
  <c r="L12" i="17"/>
  <c r="J12" i="17"/>
  <c r="H12" i="17"/>
  <c r="F12" i="17"/>
  <c r="HB8" i="17"/>
  <c r="HB14" i="17" s="1"/>
  <c r="GZ8" i="17"/>
  <c r="GZ14" i="17" s="1"/>
  <c r="GX8" i="17"/>
  <c r="GV8" i="17"/>
  <c r="GV14" i="17" s="1"/>
  <c r="GT8" i="17"/>
  <c r="GT14" i="17" s="1"/>
  <c r="GR8" i="17"/>
  <c r="GP8" i="17"/>
  <c r="GN8" i="17"/>
  <c r="GN14" i="17" s="1"/>
  <c r="GL8" i="17"/>
  <c r="GL14" i="17" s="1"/>
  <c r="GJ8" i="17"/>
  <c r="GJ14" i="17" s="1"/>
  <c r="GH8" i="17"/>
  <c r="GF8" i="17"/>
  <c r="GF14" i="17" s="1"/>
  <c r="GD8" i="17"/>
  <c r="GD14" i="17" s="1"/>
  <c r="GB8" i="17"/>
  <c r="GB14" i="17" s="1"/>
  <c r="FX8" i="17"/>
  <c r="FV8" i="17"/>
  <c r="FV14" i="17" s="1"/>
  <c r="FT8" i="17"/>
  <c r="FT14" i="17" s="1"/>
  <c r="FR8" i="17"/>
  <c r="FP8" i="17"/>
  <c r="FP14" i="17" s="1"/>
  <c r="FL8" i="17"/>
  <c r="FJ8" i="17"/>
  <c r="FH8" i="17"/>
  <c r="FH14" i="17" s="1"/>
  <c r="FF8" i="17"/>
  <c r="FF14" i="17" s="1"/>
  <c r="FD8" i="17"/>
  <c r="FD14" i="17" s="1"/>
  <c r="FB8" i="17"/>
  <c r="EZ8" i="17"/>
  <c r="EZ14" i="17" s="1"/>
  <c r="EX8" i="17"/>
  <c r="EX14" i="17" s="1"/>
  <c r="EV8" i="17"/>
  <c r="EV14" i="17" s="1"/>
  <c r="ET8" i="17"/>
  <c r="ER8" i="17"/>
  <c r="ER14" i="17" s="1"/>
  <c r="EP8" i="17"/>
  <c r="EP14" i="17" s="1"/>
  <c r="EN8" i="17"/>
  <c r="EN14" i="17" s="1"/>
  <c r="EL8" i="17"/>
  <c r="EJ8" i="17"/>
  <c r="EJ14" i="17" s="1"/>
  <c r="EH8" i="17"/>
  <c r="EH14" i="17" s="1"/>
  <c r="EF8" i="17"/>
  <c r="EF14" i="17" s="1"/>
  <c r="ED8" i="17"/>
  <c r="EB8" i="17"/>
  <c r="EB14" i="17" s="1"/>
  <c r="DZ8" i="17"/>
  <c r="DZ14" i="17" s="1"/>
  <c r="DX8" i="17"/>
  <c r="DX14" i="17" s="1"/>
  <c r="DV8" i="17"/>
  <c r="DT8" i="17"/>
  <c r="DT14" i="17" s="1"/>
  <c r="DR8" i="17"/>
  <c r="DR14" i="17" s="1"/>
  <c r="DP8" i="17"/>
  <c r="DP14" i="17" s="1"/>
  <c r="DN8" i="17"/>
  <c r="DL8" i="17"/>
  <c r="DL14" i="17" s="1"/>
  <c r="DJ8" i="17"/>
  <c r="DJ14" i="17" s="1"/>
  <c r="DH8" i="17"/>
  <c r="DH14" i="17" s="1"/>
  <c r="DF8" i="17"/>
  <c r="DD8" i="17"/>
  <c r="DD14" i="17" s="1"/>
  <c r="DB8" i="17"/>
  <c r="DB14" i="17" s="1"/>
  <c r="CZ8" i="17"/>
  <c r="CZ14" i="17" s="1"/>
  <c r="CX8" i="17"/>
  <c r="CV8" i="17"/>
  <c r="CV14" i="17" s="1"/>
  <c r="CT8" i="17"/>
  <c r="CT14" i="17" s="1"/>
  <c r="CR8" i="17"/>
  <c r="CR14" i="17" s="1"/>
  <c r="CP8" i="17"/>
  <c r="CN8" i="17"/>
  <c r="CN14" i="17" s="1"/>
  <c r="CL8" i="17"/>
  <c r="CL14" i="17" s="1"/>
  <c r="CJ8" i="17"/>
  <c r="CJ14" i="17" s="1"/>
  <c r="CH8" i="17"/>
  <c r="CF8" i="17"/>
  <c r="CF14" i="17" s="1"/>
  <c r="CD8" i="17"/>
  <c r="CD14" i="17" s="1"/>
  <c r="CB8" i="17"/>
  <c r="CB14" i="17" s="1"/>
  <c r="BZ8" i="17"/>
  <c r="BX8" i="17"/>
  <c r="BX14" i="17" s="1"/>
  <c r="BV8" i="17"/>
  <c r="BV14" i="17" s="1"/>
  <c r="BT8" i="17"/>
  <c r="BT14" i="17" s="1"/>
  <c r="BR8" i="17"/>
  <c r="BP8" i="17"/>
  <c r="BP14" i="17" s="1"/>
  <c r="BN8" i="17"/>
  <c r="BN14" i="17" s="1"/>
  <c r="BL8" i="17"/>
  <c r="BL14" i="17" s="1"/>
  <c r="BJ8" i="17"/>
  <c r="BH8" i="17"/>
  <c r="BH14" i="17" s="1"/>
  <c r="BF8" i="17"/>
  <c r="BF14" i="17" s="1"/>
  <c r="BD8" i="17"/>
  <c r="BD14" i="17" s="1"/>
  <c r="BB8" i="17"/>
  <c r="AZ8" i="17"/>
  <c r="AZ14" i="17" s="1"/>
  <c r="AX8" i="17"/>
  <c r="AX14" i="17" s="1"/>
  <c r="AV8" i="17"/>
  <c r="AV14" i="17" s="1"/>
  <c r="AT8" i="17"/>
  <c r="AR8" i="17"/>
  <c r="AR14" i="17" s="1"/>
  <c r="AP8" i="17"/>
  <c r="AP14" i="17" s="1"/>
  <c r="AN8" i="17"/>
  <c r="AN14" i="17" s="1"/>
  <c r="AL8" i="17"/>
  <c r="AJ8" i="17"/>
  <c r="AJ14" i="17" s="1"/>
  <c r="AH8" i="17"/>
  <c r="AH14" i="17" s="1"/>
  <c r="AF8" i="17"/>
  <c r="AF14" i="17" s="1"/>
  <c r="AD8" i="17"/>
  <c r="AB8" i="17"/>
  <c r="AB14" i="17" s="1"/>
  <c r="Z8" i="17"/>
  <c r="Z14" i="17" s="1"/>
  <c r="X8" i="17"/>
  <c r="X14" i="17" s="1"/>
  <c r="V8" i="17"/>
  <c r="T8" i="17"/>
  <c r="T14" i="17" s="1"/>
  <c r="R8" i="17"/>
  <c r="R14" i="17" s="1"/>
  <c r="P8" i="17"/>
  <c r="P14" i="17" s="1"/>
  <c r="N8" i="17"/>
  <c r="L8" i="17"/>
  <c r="L14" i="17" s="1"/>
  <c r="J8" i="17"/>
  <c r="J14" i="17" s="1"/>
  <c r="H8" i="17"/>
  <c r="H14" i="17" s="1"/>
  <c r="F8" i="17"/>
  <c r="GR11" i="17"/>
  <c r="GR12" i="17" s="1"/>
  <c r="FX11" i="17"/>
  <c r="FX12" i="17" s="1"/>
  <c r="FL11" i="17"/>
  <c r="FL12" i="17" s="1"/>
  <c r="GT7" i="17"/>
  <c r="FZ7" i="17"/>
  <c r="FZ8" i="17" s="1"/>
  <c r="FZ14" i="17" s="1"/>
  <c r="FN7" i="17"/>
  <c r="FN8" i="17" s="1"/>
  <c r="FN14" i="17" s="1"/>
  <c r="FX14" i="17" l="1"/>
  <c r="GR14" i="17"/>
  <c r="FL14" i="17"/>
  <c r="C16" i="17"/>
  <c r="G37" i="13" l="1"/>
  <c r="G43" i="13" l="1"/>
  <c r="G7" i="13" s="1"/>
  <c r="G10" i="13" s="1"/>
  <c r="G47" i="13"/>
  <c r="G49" i="13" s="1"/>
  <c r="G13" i="13" s="1"/>
  <c r="G16" i="13" s="1"/>
  <c r="G18" i="13" l="1"/>
  <c r="G26" i="13" s="1"/>
  <c r="G22" i="13" l="1"/>
  <c r="G24" i="13" s="1"/>
  <c r="G25" i="13" s="1"/>
  <c r="K27" i="13" s="1"/>
  <c r="Z7" i="11" l="1"/>
  <c r="Z12" i="11" s="1"/>
  <c r="AB7" i="11"/>
  <c r="AB12" i="11" s="1"/>
  <c r="F8" i="11"/>
  <c r="F12" i="11" s="1"/>
  <c r="H8" i="11"/>
  <c r="H12" i="11" s="1"/>
  <c r="AB36" i="11" l="1"/>
  <c r="AB37" i="11" s="1"/>
  <c r="H36" i="11"/>
  <c r="H37" i="11"/>
  <c r="F36" i="11"/>
  <c r="Z36" i="11"/>
  <c r="AD12" i="11"/>
  <c r="AD8" i="11"/>
  <c r="SH5" i="18"/>
  <c r="PN5" i="18"/>
  <c r="QL5" i="18"/>
  <c r="TF5" i="18"/>
  <c r="MT5" i="18"/>
  <c r="LV5" i="18"/>
  <c r="KX5" i="18"/>
  <c r="KX217" i="18" s="1"/>
  <c r="RJ5" i="18"/>
  <c r="OP5" i="18"/>
  <c r="NR5" i="18"/>
  <c r="Z39" i="11" l="1"/>
  <c r="Z38" i="11"/>
  <c r="Z37" i="11"/>
  <c r="H38" i="11"/>
  <c r="H39" i="11"/>
  <c r="AD36" i="11"/>
  <c r="F39" i="11"/>
  <c r="F38" i="11"/>
  <c r="AD37" i="11"/>
  <c r="F37" i="11"/>
  <c r="AB39" i="11"/>
  <c r="AB38" i="11"/>
  <c r="TJ5" i="18"/>
  <c r="PR5" i="18"/>
  <c r="LB5" i="18"/>
  <c r="RN5" i="18"/>
  <c r="QP5" i="18"/>
  <c r="NV5" i="18"/>
  <c r="SL5" i="18"/>
  <c r="MX5" i="18"/>
  <c r="LZ5" i="18"/>
  <c r="OT5" i="18"/>
  <c r="SN5" i="18"/>
  <c r="MZ5" i="18"/>
  <c r="MB5" i="18"/>
  <c r="LD5" i="18"/>
  <c r="NX5" i="18"/>
  <c r="TL5" i="18"/>
  <c r="PT5" i="18"/>
  <c r="RP5" i="18"/>
  <c r="OV5" i="18"/>
  <c r="QR5" i="18"/>
  <c r="RL5" i="18"/>
  <c r="OR5" i="18"/>
  <c r="TH5" i="18"/>
  <c r="MV5" i="18"/>
  <c r="KZ5" i="18"/>
  <c r="KZ217" i="18" s="1"/>
  <c r="SJ5" i="18"/>
  <c r="PP5" i="18"/>
  <c r="QN5" i="18"/>
  <c r="NT5" i="18"/>
  <c r="LX5" i="18"/>
  <c r="AD39" i="11" l="1"/>
  <c r="AD38" i="11"/>
  <c r="L10" i="10"/>
  <c r="LB217" i="18"/>
  <c r="LD217" i="18" s="1"/>
  <c r="LF217" i="18" s="1"/>
  <c r="LH217" i="18" s="1"/>
  <c r="LJ217" i="18" s="1"/>
  <c r="LL217" i="18" s="1"/>
  <c r="LN217" i="18" s="1"/>
  <c r="LP217" i="18" s="1"/>
  <c r="LR217" i="18" s="1"/>
  <c r="LT217" i="18" s="1"/>
  <c r="LV217" i="18" s="1"/>
  <c r="LX217" i="18" s="1"/>
  <c r="LZ217" i="18" s="1"/>
  <c r="MB217" i="18" s="1"/>
  <c r="MD217" i="18" s="1"/>
  <c r="MF217" i="18" s="1"/>
  <c r="MH217" i="18" s="1"/>
  <c r="MJ217" i="18" s="1"/>
  <c r="ML217" i="18" s="1"/>
  <c r="MN217" i="18" s="1"/>
  <c r="MP217" i="18" s="1"/>
  <c r="MR217" i="18" s="1"/>
  <c r="MT217" i="18" s="1"/>
  <c r="MV217" i="18" s="1"/>
  <c r="MX217" i="18" s="1"/>
  <c r="MZ217" i="18" s="1"/>
  <c r="NB217" i="18" s="1"/>
  <c r="ND217" i="18" s="1"/>
  <c r="NF217" i="18" s="1"/>
  <c r="NH217" i="18" s="1"/>
  <c r="NJ217" i="18" s="1"/>
  <c r="NL217" i="18" s="1"/>
  <c r="NN217" i="18" s="1"/>
  <c r="NP217" i="18" s="1"/>
  <c r="NR217" i="18" s="1"/>
  <c r="NT217" i="18" s="1"/>
  <c r="NV217" i="18" s="1"/>
  <c r="NX217" i="18" s="1"/>
  <c r="NZ217" i="18" s="1"/>
  <c r="OB217" i="18" s="1"/>
  <c r="OD217" i="18" s="1"/>
  <c r="OF217" i="18" s="1"/>
  <c r="OH217" i="18" s="1"/>
  <c r="OJ217" i="18" s="1"/>
  <c r="OL217" i="18" s="1"/>
  <c r="ON217" i="18" s="1"/>
  <c r="OP217" i="18" s="1"/>
  <c r="OR217" i="18" s="1"/>
  <c r="OT217" i="18" s="1"/>
  <c r="OV217" i="18" s="1"/>
  <c r="OX217" i="18" s="1"/>
  <c r="OZ217" i="18" s="1"/>
  <c r="PB217" i="18" s="1"/>
  <c r="PD217" i="18" s="1"/>
  <c r="PF217" i="18" s="1"/>
  <c r="PH217" i="18" s="1"/>
  <c r="PJ217" i="18" s="1"/>
  <c r="PL217" i="18" s="1"/>
  <c r="PN217" i="18" s="1"/>
  <c r="PP217" i="18" s="1"/>
  <c r="PR217" i="18" s="1"/>
  <c r="PT217" i="18" s="1"/>
  <c r="PV217" i="18" s="1"/>
  <c r="PX217" i="18" s="1"/>
  <c r="PZ217" i="18" s="1"/>
  <c r="QB217" i="18" s="1"/>
  <c r="QD217" i="18" s="1"/>
  <c r="QF217" i="18" s="1"/>
  <c r="QH217" i="18" s="1"/>
  <c r="QJ217" i="18" s="1"/>
  <c r="QL217" i="18" s="1"/>
  <c r="QN217" i="18" s="1"/>
  <c r="QP217" i="18" s="1"/>
  <c r="QR217" i="18" s="1"/>
  <c r="QT217" i="18" s="1"/>
  <c r="QV217" i="18" s="1"/>
  <c r="QX217" i="18" s="1"/>
  <c r="QZ217" i="18" s="1"/>
  <c r="RB217" i="18" s="1"/>
  <c r="RD217" i="18" s="1"/>
  <c r="RF217" i="18" s="1"/>
  <c r="RH217" i="18" s="1"/>
  <c r="RJ217" i="18" s="1"/>
  <c r="RL217" i="18" s="1"/>
  <c r="RN217" i="18" s="1"/>
  <c r="RP217" i="18" s="1"/>
  <c r="RR217" i="18" s="1"/>
  <c r="RT217" i="18" s="1"/>
  <c r="RV217" i="18" s="1"/>
  <c r="RX217" i="18" s="1"/>
  <c r="RZ217" i="18" s="1"/>
  <c r="SB217" i="18" s="1"/>
  <c r="SD217" i="18" s="1"/>
  <c r="SF217" i="18" s="1"/>
  <c r="SH217" i="18" s="1"/>
  <c r="SJ217" i="18" s="1"/>
  <c r="SL217" i="18" s="1"/>
  <c r="SN217" i="18" s="1"/>
  <c r="SP217" i="18" s="1"/>
  <c r="SR217" i="18" s="1"/>
  <c r="ST217" i="18" s="1"/>
  <c r="SV217" i="18" s="1"/>
  <c r="SX217" i="18" s="1"/>
  <c r="SZ217" i="18" s="1"/>
  <c r="TB217" i="18" s="1"/>
  <c r="TD217" i="18" s="1"/>
  <c r="TF217" i="18" s="1"/>
  <c r="TH217" i="18" s="1"/>
  <c r="TJ217" i="18" s="1"/>
  <c r="TL217" i="18" s="1"/>
  <c r="TN217" i="18" s="1"/>
  <c r="TP217" i="18" s="1"/>
  <c r="TR217" i="18" s="1"/>
  <c r="TT217" i="18" s="1"/>
  <c r="TV217" i="18" s="1"/>
  <c r="L12" i="10" l="1"/>
  <c r="AD7" i="11"/>
  <c r="L32" i="10" l="1"/>
  <c r="J10" i="14" s="1"/>
  <c r="M20" i="15"/>
  <c r="K17" i="15"/>
  <c r="O20" i="15" l="1"/>
  <c r="M17" i="15"/>
  <c r="Q20" i="15" l="1"/>
  <c r="O17" i="15"/>
  <c r="S20" i="15" l="1"/>
  <c r="Q16" i="15"/>
  <c r="BG53" i="15"/>
  <c r="U20" i="15" l="1"/>
  <c r="S16" i="15"/>
  <c r="W20" i="15" l="1"/>
  <c r="W15" i="15" s="1"/>
  <c r="U16" i="15"/>
  <c r="Y20" i="15" l="1"/>
  <c r="AA20" i="15" l="1"/>
  <c r="Y15" i="15"/>
  <c r="AA15" i="15" l="1"/>
  <c r="AE20" i="15" l="1"/>
  <c r="AC14" i="15"/>
  <c r="AG20" i="15" l="1"/>
  <c r="AG14" i="15" s="1"/>
  <c r="AE14" i="15"/>
  <c r="BI53" i="15" l="1"/>
  <c r="BA49" i="15"/>
  <c r="AO41" i="15"/>
  <c r="BK53" i="15" l="1"/>
  <c r="BM53" i="15" s="1"/>
  <c r="BO53" i="15" s="1"/>
  <c r="BQ53" i="15" s="1"/>
  <c r="BS53" i="15" s="1"/>
  <c r="BU53" i="15" s="1"/>
  <c r="BC49" i="15"/>
  <c r="BE49" i="15" s="1"/>
  <c r="BG49" i="15" s="1"/>
  <c r="BI49" i="15" s="1"/>
  <c r="BK49" i="15" s="1"/>
  <c r="BM49" i="15" s="1"/>
  <c r="BO49" i="15" s="1"/>
  <c r="BQ49" i="15" s="1"/>
  <c r="BS49" i="15" s="1"/>
  <c r="BU49" i="15" s="1"/>
  <c r="AQ41" i="15"/>
  <c r="AS41" i="15" s="1"/>
  <c r="AU41" i="15" s="1"/>
  <c r="AW41" i="15" s="1"/>
  <c r="AY41" i="15" l="1"/>
  <c r="BA41" i="15" s="1"/>
  <c r="BC41" i="15" s="1"/>
  <c r="BE41" i="15" s="1"/>
  <c r="BG41" i="15" s="1"/>
  <c r="BI41" i="15" s="1"/>
  <c r="BK41" i="15" s="1"/>
  <c r="BM41" i="15" s="1"/>
  <c r="BO41" i="15" s="1"/>
  <c r="BW49" i="15" l="1"/>
  <c r="BY49" i="15" s="1"/>
  <c r="CA49" i="15" s="1"/>
  <c r="BW53" i="15"/>
  <c r="BY53" i="15" s="1"/>
  <c r="CA53" i="15" s="1"/>
  <c r="CC53" i="15" s="1"/>
  <c r="CE53" i="15" s="1"/>
  <c r="CG53" i="15" s="1"/>
  <c r="K29" i="13"/>
  <c r="AW44" i="15" l="1"/>
  <c r="AU17" i="15"/>
  <c r="AU45" i="15"/>
  <c r="AI17" i="15"/>
  <c r="AK36" i="15"/>
  <c r="AC17" i="15"/>
  <c r="AE32" i="15"/>
  <c r="AW45" i="15" l="1"/>
  <c r="AG32" i="15"/>
  <c r="AE17" i="15"/>
  <c r="AY44" i="15"/>
  <c r="AW17" i="15"/>
  <c r="AM36" i="15"/>
  <c r="AK17" i="15"/>
  <c r="AI32" i="15" l="1"/>
  <c r="AG17" i="15"/>
  <c r="BA44" i="15"/>
  <c r="AY17" i="15"/>
  <c r="AY45" i="15"/>
  <c r="AO36" i="15"/>
  <c r="AM17" i="15"/>
  <c r="AD6" i="11"/>
  <c r="BA45" i="15" l="1"/>
  <c r="AK32" i="15"/>
  <c r="AI16" i="15"/>
  <c r="BC44" i="15"/>
  <c r="BA16" i="15"/>
  <c r="AQ36" i="15"/>
  <c r="AO16" i="15"/>
  <c r="AM32" i="15" l="1"/>
  <c r="AK16" i="15"/>
  <c r="AS36" i="15"/>
  <c r="AQ16" i="15"/>
  <c r="BE44" i="15"/>
  <c r="BC16" i="15"/>
  <c r="BC45" i="15"/>
  <c r="AO32" i="15" l="1"/>
  <c r="AM16" i="15"/>
  <c r="BG44" i="15"/>
  <c r="BE16" i="15"/>
  <c r="BE45" i="15"/>
  <c r="AU36" i="15"/>
  <c r="AS16" i="15"/>
  <c r="AW36" i="15" l="1"/>
  <c r="AU15" i="15"/>
  <c r="BI44" i="15"/>
  <c r="BK44" i="15" s="1"/>
  <c r="BM44" i="15" s="1"/>
  <c r="BO44" i="15" s="1"/>
  <c r="BQ44" i="15" s="1"/>
  <c r="BG15" i="15"/>
  <c r="BG18" i="15" s="1"/>
  <c r="BG45" i="15"/>
  <c r="AQ32" i="15"/>
  <c r="AO15" i="15"/>
  <c r="AS32" i="15" l="1"/>
  <c r="AQ15" i="15"/>
  <c r="BI45" i="15"/>
  <c r="BK45" i="15" s="1"/>
  <c r="BM45" i="15" s="1"/>
  <c r="BO45" i="15" s="1"/>
  <c r="BQ45" i="15" s="1"/>
  <c r="BS45" i="15" s="1"/>
  <c r="BU45" i="15" s="1"/>
  <c r="AY36" i="15"/>
  <c r="AW15" i="15"/>
  <c r="BA36" i="15" l="1"/>
  <c r="AY15" i="15"/>
  <c r="AU32" i="15"/>
  <c r="AS15" i="15"/>
  <c r="AW32" i="15" l="1"/>
  <c r="AU14" i="15"/>
  <c r="AU18" i="15" s="1"/>
  <c r="BC36" i="15"/>
  <c r="BA14" i="15"/>
  <c r="BA18" i="15" l="1"/>
  <c r="BE36" i="15"/>
  <c r="BE14" i="15" s="1"/>
  <c r="BE18" i="15" s="1"/>
  <c r="BC14" i="15"/>
  <c r="BC18" i="15" s="1"/>
  <c r="AY32" i="15"/>
  <c r="AY14" i="15" s="1"/>
  <c r="AY18" i="15" s="1"/>
  <c r="AW14" i="15"/>
  <c r="AW18" i="15" s="1"/>
  <c r="AD5" i="11" l="1"/>
  <c r="AD4" i="11" l="1"/>
  <c r="AG3" i="12" l="1"/>
  <c r="AD11" i="16" l="1"/>
  <c r="AD10" i="16"/>
  <c r="AD9" i="16"/>
  <c r="AD21" i="16"/>
  <c r="AD20" i="16"/>
  <c r="AD19" i="16"/>
  <c r="AD17" i="16"/>
  <c r="AD7" i="16"/>
  <c r="AD15" i="16"/>
  <c r="AD14" i="16"/>
  <c r="AD5" i="16"/>
  <c r="AD4" i="16"/>
  <c r="AD22" i="16" l="1"/>
  <c r="AD12" i="16"/>
  <c r="K18" i="15" l="1"/>
  <c r="O18" i="15"/>
  <c r="M18" i="15"/>
  <c r="I18" i="15" l="1"/>
  <c r="AI37" i="15" l="1"/>
  <c r="AK37" i="15" s="1"/>
  <c r="AM37" i="15" l="1"/>
  <c r="AO37" i="15" s="1"/>
  <c r="AQ37" i="15" s="1"/>
  <c r="AS37" i="15" s="1"/>
  <c r="AU37" i="15" s="1"/>
  <c r="AW37" i="15" s="1"/>
  <c r="AY37" i="15" s="1"/>
  <c r="BA37" i="15" s="1"/>
  <c r="BC37" i="15" s="1"/>
  <c r="BE37" i="15" s="1"/>
  <c r="BG37" i="15" s="1"/>
  <c r="BI37" i="15" s="1"/>
  <c r="BK37" i="15" s="1"/>
  <c r="K21" i="15"/>
  <c r="AC33" i="15"/>
  <c r="M21" i="15" l="1"/>
  <c r="K1" i="15"/>
  <c r="AE33" i="15"/>
  <c r="AG33" i="15" s="1"/>
  <c r="AI33" i="15" s="1"/>
  <c r="AK33" i="15" s="1"/>
  <c r="AM33" i="15" s="1"/>
  <c r="AO33" i="15" s="1"/>
  <c r="AQ33" i="15" s="1"/>
  <c r="AS33" i="15" s="1"/>
  <c r="AU33" i="15" s="1"/>
  <c r="AW33" i="15" s="1"/>
  <c r="AY33" i="15" s="1"/>
  <c r="BA33" i="15" s="1"/>
  <c r="BC33" i="15" s="1"/>
  <c r="BE33" i="15" s="1"/>
  <c r="S24" i="15"/>
  <c r="W29" i="15"/>
  <c r="Q25" i="15"/>
  <c r="Q17" i="15"/>
  <c r="O21" i="15" l="1"/>
  <c r="M1" i="15"/>
  <c r="U24" i="15"/>
  <c r="S17" i="15"/>
  <c r="S18" i="15" s="1"/>
  <c r="Q18" i="15"/>
  <c r="S25" i="15"/>
  <c r="O1" i="15" l="1"/>
  <c r="Q21" i="15"/>
  <c r="U25" i="15"/>
  <c r="AC28" i="15"/>
  <c r="Y29" i="15"/>
  <c r="W24" i="15"/>
  <c r="W16" i="15" s="1"/>
  <c r="W18" i="15" s="1"/>
  <c r="U17" i="15"/>
  <c r="U18" i="15" s="1"/>
  <c r="S21" i="15" l="1"/>
  <c r="Q1" i="15"/>
  <c r="AE28" i="15"/>
  <c r="AC16" i="15"/>
  <c r="AA29" i="15"/>
  <c r="Y24" i="15"/>
  <c r="W25" i="15"/>
  <c r="U21" i="15" l="1"/>
  <c r="S1" i="15"/>
  <c r="AG28" i="15"/>
  <c r="AE16" i="15"/>
  <c r="AA24" i="15"/>
  <c r="Y16" i="15"/>
  <c r="Y18" i="15" s="1"/>
  <c r="Y25" i="15"/>
  <c r="AC29" i="15"/>
  <c r="W21" i="15" l="1"/>
  <c r="U1" i="15"/>
  <c r="AA25" i="15"/>
  <c r="AI28" i="15"/>
  <c r="AG16" i="15"/>
  <c r="AA16" i="15"/>
  <c r="AA18" i="15" s="1"/>
  <c r="AE29" i="15"/>
  <c r="AG29" i="15" s="1"/>
  <c r="Y21" i="15" l="1"/>
  <c r="W1" i="15"/>
  <c r="AI29" i="15"/>
  <c r="AK28" i="15"/>
  <c r="AI15" i="15"/>
  <c r="AE24" i="15"/>
  <c r="AC15" i="15"/>
  <c r="AC25" i="15"/>
  <c r="AK29" i="15" l="1"/>
  <c r="AA21" i="15"/>
  <c r="Y1" i="15"/>
  <c r="AG24" i="15"/>
  <c r="AE15" i="15"/>
  <c r="AE18" i="15" s="1"/>
  <c r="AE25" i="15"/>
  <c r="AG25" i="15" s="1"/>
  <c r="AM28" i="15"/>
  <c r="AK15" i="15"/>
  <c r="J28" i="14"/>
  <c r="AC18" i="15"/>
  <c r="AC21" i="15" l="1"/>
  <c r="AA1" i="15"/>
  <c r="AI24" i="15"/>
  <c r="AG15" i="15"/>
  <c r="AG18" i="15" s="1"/>
  <c r="AO28" i="15"/>
  <c r="AM15" i="15"/>
  <c r="AM29" i="15"/>
  <c r="AE21" i="15" l="1"/>
  <c r="AC1" i="15"/>
  <c r="AQ28" i="15"/>
  <c r="AO14" i="15"/>
  <c r="AO18" i="15" s="1"/>
  <c r="AO29" i="15"/>
  <c r="AQ29" i="15" s="1"/>
  <c r="AK24" i="15"/>
  <c r="AI14" i="15"/>
  <c r="AI18" i="15" s="1"/>
  <c r="AI25" i="15"/>
  <c r="AG21" i="15" l="1"/>
  <c r="AE1" i="15"/>
  <c r="AM24" i="15"/>
  <c r="AM14" i="15" s="1"/>
  <c r="AM18" i="15" s="1"/>
  <c r="AK14" i="15"/>
  <c r="AK18" i="15" s="1"/>
  <c r="AK25" i="15"/>
  <c r="AS28" i="15"/>
  <c r="AS14" i="15" s="1"/>
  <c r="AS18" i="15" s="1"/>
  <c r="AQ14" i="15"/>
  <c r="AQ18" i="15" s="1"/>
  <c r="J12" i="14"/>
  <c r="AI21" i="15" l="1"/>
  <c r="AG1" i="15"/>
  <c r="AM25" i="15"/>
  <c r="AO25" i="15" s="1"/>
  <c r="AQ25" i="15" s="1"/>
  <c r="AS25" i="15" s="1"/>
  <c r="AS29" i="15"/>
  <c r="AU29" i="15" s="1"/>
  <c r="AW29" i="15" s="1"/>
  <c r="AY29" i="15" s="1"/>
  <c r="AK21" i="15" l="1"/>
  <c r="AI1" i="15"/>
  <c r="J20" i="14"/>
  <c r="AM21" i="15" l="1"/>
  <c r="AM1" i="15" s="1"/>
  <c r="AK1" i="15"/>
  <c r="AM22" i="15"/>
  <c r="AO20" i="15" s="1"/>
  <c r="AQ20" i="15" l="1"/>
  <c r="AO11" i="15"/>
  <c r="AI12" i="15"/>
  <c r="BK38" i="15"/>
  <c r="AO21" i="15"/>
  <c r="BM36" i="15" l="1"/>
  <c r="BO36" i="15" s="1"/>
  <c r="BQ36" i="15" s="1"/>
  <c r="BS36" i="15" s="1"/>
  <c r="BU36" i="15" s="1"/>
  <c r="BW36" i="15" s="1"/>
  <c r="BY36" i="15" s="1"/>
  <c r="CA36" i="15" s="1"/>
  <c r="CC36" i="15" s="1"/>
  <c r="CE36" i="15" s="1"/>
  <c r="CG36" i="15" s="1"/>
  <c r="CI36" i="15" s="1"/>
  <c r="AQ21" i="15"/>
  <c r="AQ1" i="15" s="1"/>
  <c r="AO1" i="15"/>
  <c r="AS20" i="15"/>
  <c r="AQ11" i="15"/>
  <c r="AQ12" i="15" s="1"/>
  <c r="AO12" i="15"/>
  <c r="BM37" i="15"/>
  <c r="BO37" i="15" l="1"/>
  <c r="BQ37" i="15" s="1"/>
  <c r="BS37" i="15" s="1"/>
  <c r="BU37" i="15" s="1"/>
  <c r="BW37" i="15" s="1"/>
  <c r="BY37" i="15" s="1"/>
  <c r="CA37" i="15" s="1"/>
  <c r="CC37" i="15" s="1"/>
  <c r="CE37" i="15" s="1"/>
  <c r="CG37" i="15" s="1"/>
  <c r="CI37" i="15" s="1"/>
  <c r="AU20" i="15"/>
  <c r="AS11" i="15"/>
  <c r="AS12" i="15" s="1"/>
  <c r="AS21" i="15"/>
  <c r="AU21" i="15" l="1"/>
  <c r="AS1" i="15"/>
  <c r="AW20" i="15"/>
  <c r="AU10" i="15"/>
  <c r="AY20" i="15" l="1"/>
  <c r="AW10" i="15"/>
  <c r="AW21" i="15"/>
  <c r="AY21" i="15" l="1"/>
  <c r="BA20" i="15"/>
  <c r="AY10" i="15"/>
  <c r="BA21" i="15" l="1"/>
  <c r="BC20" i="15"/>
  <c r="BA9" i="15"/>
  <c r="BC21" i="15" l="1"/>
  <c r="BE20" i="15"/>
  <c r="BE21" i="15" s="1"/>
  <c r="BC9" i="15"/>
  <c r="BC12" i="15" s="1"/>
  <c r="BG20" i="15" l="1"/>
  <c r="BG21" i="15" s="1"/>
  <c r="BE9" i="15"/>
  <c r="BE12" i="15" s="1"/>
  <c r="W12" i="15"/>
  <c r="BI20" i="15" l="1"/>
  <c r="BG8" i="15"/>
  <c r="BK20" i="15" l="1"/>
  <c r="BI8" i="15"/>
  <c r="BI12" i="15" s="1"/>
  <c r="BI21" i="15"/>
  <c r="Y12" i="15"/>
  <c r="BK21" i="15" l="1"/>
  <c r="BQ41" i="15"/>
  <c r="BQ42" i="15" s="1"/>
  <c r="BS40" i="15" s="1"/>
  <c r="BU40" i="15" s="1"/>
  <c r="BW40" i="15" s="1"/>
  <c r="BY40" i="15" s="1"/>
  <c r="CA40" i="15" s="1"/>
  <c r="CC40" i="15" s="1"/>
  <c r="CE40" i="15" s="1"/>
  <c r="CG40" i="15" s="1"/>
  <c r="CI40" i="15" s="1"/>
  <c r="CK40" i="15" s="1"/>
  <c r="CM40" i="15" s="1"/>
  <c r="CO40" i="15" s="1"/>
  <c r="BK8" i="15"/>
  <c r="BK12" i="15" s="1"/>
  <c r="BS41" i="15" l="1"/>
  <c r="BU41" i="15" s="1"/>
  <c r="BW41" i="15" s="1"/>
  <c r="BY41" i="15" s="1"/>
  <c r="CA41" i="15" s="1"/>
  <c r="CC41" i="15" s="1"/>
  <c r="CE41" i="15" s="1"/>
  <c r="CG41" i="15" s="1"/>
  <c r="CI41" i="15" s="1"/>
  <c r="CK41" i="15" s="1"/>
  <c r="CM41" i="15" s="1"/>
  <c r="CO41" i="15" s="1"/>
  <c r="AS26" i="15"/>
  <c r="AU24" i="15" s="1"/>
  <c r="AW24" i="15" l="1"/>
  <c r="AU11" i="15"/>
  <c r="AU25" i="15"/>
  <c r="AU1" i="15" s="1"/>
  <c r="AY24" i="15" l="1"/>
  <c r="AW11" i="15"/>
  <c r="AW12" i="15" s="1"/>
  <c r="AW25" i="15"/>
  <c r="AU12" i="15"/>
  <c r="AY25" i="15" l="1"/>
  <c r="AY1" i="15" s="1"/>
  <c r="AW1" i="15"/>
  <c r="BA24" i="15"/>
  <c r="AY11" i="15"/>
  <c r="AY12" i="15" s="1"/>
  <c r="BC24" i="15" l="1"/>
  <c r="BA10" i="15"/>
  <c r="BA25" i="15"/>
  <c r="BE24" i="15" l="1"/>
  <c r="BC10" i="15"/>
  <c r="BC25" i="15"/>
  <c r="AA12" i="15"/>
  <c r="BE25" i="15" l="1"/>
  <c r="BG24" i="15"/>
  <c r="BE10" i="15"/>
  <c r="BI24" i="15" l="1"/>
  <c r="BG9" i="15"/>
  <c r="BG25" i="15"/>
  <c r="I12" i="15"/>
  <c r="BI25" i="15" l="1"/>
  <c r="BK24" i="15"/>
  <c r="BI9" i="15"/>
  <c r="BM24" i="15" l="1"/>
  <c r="BO24" i="15" s="1"/>
  <c r="BQ24" i="15" s="1"/>
  <c r="BW45" i="15" s="1"/>
  <c r="BW46" i="15" s="1"/>
  <c r="BY44" i="15" s="1"/>
  <c r="CA44" i="15" s="1"/>
  <c r="CC44" i="15" s="1"/>
  <c r="CE44" i="15" s="1"/>
  <c r="CG44" i="15" s="1"/>
  <c r="CI44" i="15" s="1"/>
  <c r="CK44" i="15" s="1"/>
  <c r="CM44" i="15" s="1"/>
  <c r="CO44" i="15" s="1"/>
  <c r="CQ44" i="15" s="1"/>
  <c r="CS44" i="15" s="1"/>
  <c r="CU44" i="15" s="1"/>
  <c r="BK9" i="15"/>
  <c r="BK25" i="15"/>
  <c r="BY45" i="15"/>
  <c r="CA45" i="15" s="1"/>
  <c r="CC45" i="15" s="1"/>
  <c r="CE45" i="15" s="1"/>
  <c r="CG45" i="15" s="1"/>
  <c r="CI45" i="15" s="1"/>
  <c r="CK45" i="15" s="1"/>
  <c r="CM45" i="15" s="1"/>
  <c r="CO45" i="15" s="1"/>
  <c r="K12" i="15"/>
  <c r="M12" i="15"/>
  <c r="CQ45" i="15" l="1"/>
  <c r="CS45" i="15" s="1"/>
  <c r="CU45" i="15" s="1"/>
  <c r="BM25" i="15"/>
  <c r="BO25" i="15" s="1"/>
  <c r="BQ25" i="15" s="1"/>
  <c r="O12" i="15"/>
  <c r="Q12" i="15" l="1"/>
  <c r="U12" i="15"/>
  <c r="S12" i="15"/>
  <c r="AY30" i="15" l="1"/>
  <c r="BA28" i="15" s="1"/>
  <c r="BC28" i="15"/>
  <c r="BA11" i="15"/>
  <c r="BA29" i="15" l="1"/>
  <c r="BE28" i="15"/>
  <c r="BC11" i="15"/>
  <c r="BA12" i="15"/>
  <c r="BC29" i="15" l="1"/>
  <c r="BC1" i="15" s="1"/>
  <c r="BA1" i="15"/>
  <c r="BE29" i="15"/>
  <c r="BE1" i="15" s="1"/>
  <c r="BG28" i="15"/>
  <c r="BE11" i="15"/>
  <c r="AE12" i="15"/>
  <c r="AC12" i="15"/>
  <c r="BI28" i="15" l="1"/>
  <c r="BG10" i="15"/>
  <c r="BG29" i="15"/>
  <c r="AG12" i="15"/>
  <c r="BK28" i="15" l="1"/>
  <c r="BI10" i="15"/>
  <c r="BI29" i="15"/>
  <c r="BK29" i="15" l="1"/>
  <c r="BM28" i="15"/>
  <c r="BO28" i="15" s="1"/>
  <c r="BQ28" i="15" s="1"/>
  <c r="BS28" i="15" s="1"/>
  <c r="BU28" i="15" s="1"/>
  <c r="BW28" i="15" s="1"/>
  <c r="CC49" i="15" s="1"/>
  <c r="CC50" i="15" s="1"/>
  <c r="CE48" i="15" s="1"/>
  <c r="CG48" i="15" s="1"/>
  <c r="CI48" i="15" s="1"/>
  <c r="CK48" i="15" s="1"/>
  <c r="CM48" i="15" s="1"/>
  <c r="CO48" i="15" s="1"/>
  <c r="CQ48" i="15" s="1"/>
  <c r="CS48" i="15" s="1"/>
  <c r="CU48" i="15" s="1"/>
  <c r="CW48" i="15" s="1"/>
  <c r="CY48" i="15" s="1"/>
  <c r="DA48" i="15" s="1"/>
  <c r="BK10" i="15"/>
  <c r="J35" i="14"/>
  <c r="J6" i="14" s="1"/>
  <c r="CE49" i="15" l="1"/>
  <c r="CG49" i="15" s="1"/>
  <c r="CI49" i="15" s="1"/>
  <c r="CK49" i="15" s="1"/>
  <c r="CM49" i="15" s="1"/>
  <c r="CO49" i="15" s="1"/>
  <c r="CQ49" i="15" s="1"/>
  <c r="CS49" i="15" s="1"/>
  <c r="CU49" i="15" s="1"/>
  <c r="CW49" i="15" s="1"/>
  <c r="CY49" i="15" s="1"/>
  <c r="DA49" i="15" s="1"/>
  <c r="BM29" i="15"/>
  <c r="BO29" i="15" s="1"/>
  <c r="BQ29" i="15" s="1"/>
  <c r="BS29" i="15" s="1"/>
  <c r="BU29" i="15" s="1"/>
  <c r="BW29" i="15" s="1"/>
  <c r="BE34" i="15"/>
  <c r="BG32" i="15" l="1"/>
  <c r="BG33" i="15" s="1"/>
  <c r="BG1" i="15" s="1"/>
  <c r="BI32" i="15" l="1"/>
  <c r="BG11" i="15"/>
  <c r="BG12" i="15" s="1"/>
  <c r="BK32" i="15" l="1"/>
  <c r="BI11" i="15"/>
  <c r="BI33" i="15"/>
  <c r="BK33" i="15" l="1"/>
  <c r="BI1" i="15"/>
  <c r="BM32" i="15"/>
  <c r="BO32" i="15" s="1"/>
  <c r="BQ32" i="15" s="1"/>
  <c r="BS32" i="15" s="1"/>
  <c r="BU32" i="15" s="1"/>
  <c r="BW32" i="15" s="1"/>
  <c r="BY32" i="15" s="1"/>
  <c r="CA32" i="15" s="1"/>
  <c r="CC32" i="15" s="1"/>
  <c r="CI53" i="15" s="1"/>
  <c r="BK11" i="15"/>
  <c r="CI54" i="15" l="1"/>
  <c r="CK52" i="15" s="1"/>
  <c r="CM52" i="15" s="1"/>
  <c r="CO52" i="15" s="1"/>
  <c r="CQ52" i="15" s="1"/>
  <c r="CS52" i="15" s="1"/>
  <c r="CU52" i="15" s="1"/>
  <c r="CW52" i="15" s="1"/>
  <c r="CY52" i="15" s="1"/>
  <c r="DA52" i="15" s="1"/>
  <c r="DC52" i="15" s="1"/>
  <c r="DE52" i="15" s="1"/>
  <c r="DG52" i="15" s="1"/>
  <c r="BM33" i="15"/>
  <c r="BO33" i="15" s="1"/>
  <c r="BQ33" i="15" s="1"/>
  <c r="BS33" i="15" s="1"/>
  <c r="BU33" i="15" s="1"/>
  <c r="BW33" i="15" s="1"/>
  <c r="BY33" i="15" s="1"/>
  <c r="CA33" i="15" s="1"/>
  <c r="CC33" i="15" s="1"/>
  <c r="BK1" i="15"/>
  <c r="CK53" i="15" l="1"/>
  <c r="CM53" i="15" s="1"/>
  <c r="CO53" i="15" s="1"/>
  <c r="CQ53" i="15" s="1"/>
  <c r="CS53" i="15" s="1"/>
  <c r="CU53" i="15" s="1"/>
  <c r="CW53" i="15" s="1"/>
  <c r="CY53" i="15" s="1"/>
  <c r="DA53" i="15" s="1"/>
  <c r="DC53" i="15" s="1"/>
  <c r="DE53" i="15" s="1"/>
  <c r="DG53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Hartline</author>
  </authors>
  <commentList>
    <comment ref="K27" authorId="0" shapeId="0" xr:uid="{C1890629-1696-49F7-BA71-F8DA037B09D2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Q27" authorId="0" shapeId="0" xr:uid="{158CA516-688B-491E-B9DA-E1043863D92F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W27" authorId="0" shapeId="0" xr:uid="{81418A0E-AF25-45E1-BF95-14E3B056D9AD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C27" authorId="0" shapeId="0" xr:uid="{A36A11C1-B3E6-4F35-8571-EA6CDA4D835D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I27" authorId="0" shapeId="0" xr:uid="{7DA32C4F-5DA7-497B-A6E4-89208AD3B7E4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C34" authorId="0" shapeId="0" xr:uid="{BCB56962-9F86-415D-8C21-C2B6FA88819B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From Byrds/Fentress Bill Edit List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Hartline</author>
  </authors>
  <commentList>
    <comment ref="K20" authorId="0" shapeId="0" xr:uid="{D44BC2AE-AC96-422C-B6D1-D492AD93FE88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I21" authorId="0" shapeId="0" xr:uid="{4EB51441-D585-4F59-9548-F705B8FB58C5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M21" authorId="0" shapeId="0" xr:uid="{D19A767E-F0FA-4E17-808E-6C3CEE57A8D9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Q24" authorId="0" shapeId="0" xr:uid="{8756F656-AF56-4C26-A48C-37CE68FF7145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O25" authorId="0" shapeId="0" xr:uid="{DB2531A8-7A77-491D-BC7F-B20CDDD87D5A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S25" authorId="0" shapeId="0" xr:uid="{13ED2A93-D424-4831-A02A-1B3B6728D399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W28" authorId="0" shapeId="0" xr:uid="{B9DFAF5F-3883-4761-B706-89ED49328D27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U29" authorId="0" shapeId="0" xr:uid="{6386B221-7F67-4293-BB56-298555071D64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Y29" authorId="0" shapeId="0" xr:uid="{8B31E8D3-8D1C-48DE-A864-C0C90C5977F0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C32" authorId="0" shapeId="0" xr:uid="{9ECBBC84-663C-4929-B5BB-59F0CFBD1C2C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A33" authorId="0" shapeId="0" xr:uid="{9CD11109-862B-4B79-BF4C-8264685C0B2F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E33" authorId="0" shapeId="0" xr:uid="{F3796B60-0EE7-45DA-AF15-6760F76D416E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I36" authorId="0" shapeId="0" xr:uid="{C0AC6C18-66F8-4114-B863-B90F0F3B77C5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G37" authorId="0" shapeId="0" xr:uid="{2D549FDE-529E-47B9-B584-CC6854D596ED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K37" authorId="0" shapeId="0" xr:uid="{1C8B25DC-6E24-4D8E-ADE3-6601CB8CE9AC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O40" authorId="0" shapeId="0" xr:uid="{DD06EC18-FF7E-4DE7-A498-11E0E7D50D3B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M41" authorId="0" shapeId="0" xr:uid="{1D5CC733-5087-4864-98FD-A3BADDD7B310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Q41" authorId="0" shapeId="0" xr:uid="{046BBF11-2510-4B0C-A3FC-A49ECFA6BF8A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U44" authorId="0" shapeId="0" xr:uid="{B7BEA702-12D0-4730-AE34-3C015C03E35B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S45" authorId="0" shapeId="0" xr:uid="{CE023CDB-7B8D-4DD0-8885-30A39903E5B7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W45" authorId="0" shapeId="0" xr:uid="{31529D1B-C235-424E-82B9-A9705CF84FEA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A48" authorId="0" shapeId="0" xr:uid="{ED0E3AD3-1E63-47EF-AB31-CAB29AE75F1D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Y49" authorId="0" shapeId="0" xr:uid="{5C53252B-4F5C-4EDD-AD13-8D76C050EA25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C49" authorId="0" shapeId="0" xr:uid="{38269EA4-A707-4843-B266-694F3799BA19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G52" authorId="0" shapeId="0" xr:uid="{17222F28-BE90-4D69-9597-02CF903E2FC4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BE53" authorId="0" shapeId="0" xr:uid="{9EF6E2BF-8EC7-44CD-B06F-AB838996E44F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I53" authorId="0" shapeId="0" xr:uid="{D49B278F-76F4-452E-8CA7-235C2C483F17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Hartline</author>
  </authors>
  <commentList>
    <comment ref="KR216" authorId="0" shapeId="0" xr:uid="{46DA1024-3B9B-4A4D-8392-1A18D16E2D15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KS216" authorId="0" shapeId="0" xr:uid="{745BCC05-6DC5-4DB4-B455-2CFBE734B771}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Hartline</author>
  </authors>
  <commentList>
    <comment ref="FN7" authorId="0" shapeId="0" xr:uid="{7A180DAA-98BA-48FF-B7F5-95CD4A8779CB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Prior GCA inadvertantly carried one additional month</t>
        </r>
      </text>
    </comment>
    <comment ref="FZ7" authorId="0" shapeId="0" xr:uid="{73E24A16-3447-448B-8A01-256742A60005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GCA charged this month was $6.4673</t>
        </r>
      </text>
    </comment>
    <comment ref="GL7" authorId="0" shapeId="0" xr:uid="{AFBB7E8B-757E-411B-B2E6-3A5107F8DDD6}">
      <text>
        <r>
          <rPr>
            <b/>
            <sz val="9"/>
            <color indexed="81"/>
            <rFont val="Tahoma"/>
            <family val="2"/>
          </rPr>
          <t xml:space="preserve">Thomas Hartline:
</t>
        </r>
        <r>
          <rPr>
            <sz val="9"/>
            <color indexed="81"/>
            <rFont val="Tahoma"/>
            <family val="2"/>
          </rPr>
          <t>Original submission corrected to proper quarter</t>
        </r>
      </text>
    </comment>
    <comment ref="GR7" authorId="0" shapeId="0" xr:uid="{835817E5-6032-4C94-8326-177755DBF22B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Corrected to proper quarter EGC.</t>
        </r>
      </text>
    </comment>
    <comment ref="GT7" authorId="0" shapeId="0" xr:uid="{70C0098D-0C8F-4569-A434-CDA8FE6079F4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GCA charged this month was $8.9337</t>
        </r>
      </text>
    </comment>
    <comment ref="FL11" authorId="0" shapeId="0" xr:uid="{FAC9ACCE-9228-4003-BBD8-C97B7331AF7D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Prior GCA inadvertantly carried one additional month</t>
        </r>
      </text>
    </comment>
    <comment ref="FX11" authorId="0" shapeId="0" xr:uid="{9C49FCF1-18A6-439F-9A46-10CBBF072AD8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GCA charged this month was $6.4673</t>
        </r>
      </text>
    </comment>
    <comment ref="GJ11" authorId="0" shapeId="0" xr:uid="{AF69E052-7D6A-48CF-8005-E6350BB3D1EA}">
      <text>
        <r>
          <rPr>
            <b/>
            <sz val="9"/>
            <color indexed="81"/>
            <rFont val="Tahoma"/>
            <family val="2"/>
          </rPr>
          <t xml:space="preserve">Thomas Hartline:
</t>
        </r>
        <r>
          <rPr>
            <sz val="9"/>
            <color indexed="81"/>
            <rFont val="Tahoma"/>
            <family val="2"/>
          </rPr>
          <t>Original submission corrected to proper quarter</t>
        </r>
      </text>
    </comment>
    <comment ref="GP11" authorId="0" shapeId="0" xr:uid="{5350521E-6B57-469D-ABE4-91A60EF90EB2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Corrected to proper quarter EGC.</t>
        </r>
      </text>
    </comment>
    <comment ref="GR11" authorId="0" shapeId="0" xr:uid="{36EDA895-05C2-4CCC-B696-9C0A9A8955B1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GCA charged this month was $8.9337</t>
        </r>
      </text>
    </comment>
  </commentList>
</comments>
</file>

<file path=xl/sharedStrings.xml><?xml version="1.0" encoding="utf-8"?>
<sst xmlns="http://schemas.openxmlformats.org/spreadsheetml/2006/main" count="419" uniqueCount="238">
  <si>
    <t>Component</t>
  </si>
  <si>
    <t>Actual Adjustment (AA)</t>
  </si>
  <si>
    <t>Expected Gas Cost (EGC)</t>
  </si>
  <si>
    <t>Period</t>
  </si>
  <si>
    <t>Reporting Months</t>
  </si>
  <si>
    <t>February</t>
  </si>
  <si>
    <t>March</t>
  </si>
  <si>
    <t>April</t>
  </si>
  <si>
    <t>Filing date (on or about)</t>
  </si>
  <si>
    <t>June</t>
  </si>
  <si>
    <t>July</t>
  </si>
  <si>
    <t>August</t>
  </si>
  <si>
    <t>September</t>
  </si>
  <si>
    <t>October</t>
  </si>
  <si>
    <t>November</t>
  </si>
  <si>
    <t>December</t>
  </si>
  <si>
    <t>May</t>
  </si>
  <si>
    <t>January</t>
  </si>
  <si>
    <t>Effective date (&amp; 1st forecast month)</t>
  </si>
  <si>
    <t>Transportation</t>
  </si>
  <si>
    <t>Supply</t>
  </si>
  <si>
    <t>Total cost</t>
  </si>
  <si>
    <t>Actual</t>
  </si>
  <si>
    <t>Sales in MCF</t>
  </si>
  <si>
    <t>Allocation</t>
  </si>
  <si>
    <t>Cost per MCF</t>
  </si>
  <si>
    <t>Delta</t>
  </si>
  <si>
    <t>Monthly cost difference</t>
  </si>
  <si>
    <t>KY%</t>
  </si>
  <si>
    <t>Total cost difference</t>
  </si>
  <si>
    <t>Twelve months sales</t>
  </si>
  <si>
    <t>Actual Adjustment</t>
  </si>
  <si>
    <t>+</t>
  </si>
  <si>
    <t>Balance Adjustment(BA)</t>
  </si>
  <si>
    <t>=</t>
  </si>
  <si>
    <t>Gas Cost Recovery Rate</t>
  </si>
  <si>
    <t>A. Expected Gas Cost Calculation</t>
  </si>
  <si>
    <t>Total EGC</t>
  </si>
  <si>
    <t>EGC</t>
  </si>
  <si>
    <t>/</t>
  </si>
  <si>
    <t>B. Refund Adjustment Calculation</t>
  </si>
  <si>
    <t>C. Actual Adjustment Calculation</t>
  </si>
  <si>
    <t>Actual Adjustment for reporting period</t>
  </si>
  <si>
    <t>Previous quarter AA</t>
  </si>
  <si>
    <t>Second previous quarter AA</t>
  </si>
  <si>
    <t>Third previous quarter AA</t>
  </si>
  <si>
    <t>Other cost adjustments</t>
  </si>
  <si>
    <t>D. Balance Adjustment Calculation</t>
  </si>
  <si>
    <t>Balance Adjustment for reporting period</t>
  </si>
  <si>
    <t>Previous quarter BA</t>
  </si>
  <si>
    <t>Second previous quarter BA</t>
  </si>
  <si>
    <t>Third previous quarter BA</t>
  </si>
  <si>
    <t>Balance Adjustment</t>
  </si>
  <si>
    <t>Previous quarter</t>
  </si>
  <si>
    <t>Second previous quarter</t>
  </si>
  <si>
    <t>Third previous quarter</t>
  </si>
  <si>
    <t>Balance adjustment BA</t>
  </si>
  <si>
    <t>Third previous qrtr BA AA</t>
  </si>
  <si>
    <t>Second previous qrtr BA AA</t>
  </si>
  <si>
    <t>Previous qrtr BA AA</t>
  </si>
  <si>
    <t>Balance key</t>
  </si>
  <si>
    <t>-</t>
  </si>
  <si>
    <t>under charged incrs rate</t>
  </si>
  <si>
    <t>over charged decrs rate</t>
  </si>
  <si>
    <t>Average-&gt;</t>
  </si>
  <si>
    <t>-&gt;Actual</t>
  </si>
  <si>
    <t>Total</t>
  </si>
  <si>
    <t>Actual adjustment AA</t>
  </si>
  <si>
    <t>Sales</t>
  </si>
  <si>
    <t>Residential</t>
  </si>
  <si>
    <t>Number</t>
  </si>
  <si>
    <t>CC</t>
  </si>
  <si>
    <t>PGA</t>
  </si>
  <si>
    <t>Quantity</t>
  </si>
  <si>
    <t>Amount</t>
  </si>
  <si>
    <t>Customer charge</t>
  </si>
  <si>
    <t>Tariff</t>
  </si>
  <si>
    <t>Commercial</t>
  </si>
  <si>
    <t>Refund Adjustment for reporting period</t>
  </si>
  <si>
    <t>Previous quarter RA</t>
  </si>
  <si>
    <t>Second previous quarter RA</t>
  </si>
  <si>
    <t>Third previous quarter RA</t>
  </si>
  <si>
    <t>Refund Adjustment</t>
  </si>
  <si>
    <t>Summary</t>
  </si>
  <si>
    <t>3rd Previous Qrtr BA</t>
  </si>
  <si>
    <t>2rd Previous Qrtr BA</t>
  </si>
  <si>
    <t>Previous Qrtr BA</t>
  </si>
  <si>
    <t>Current Qrt BA</t>
  </si>
  <si>
    <t>Current Qrt AA</t>
  </si>
  <si>
    <t>3rd Previous Qrtr AA</t>
  </si>
  <si>
    <t>2rd Previous Qrtr AA</t>
  </si>
  <si>
    <t>Previous Qrtr AA</t>
  </si>
  <si>
    <t xml:space="preserve">under charged </t>
  </si>
  <si>
    <t xml:space="preserve">over charged </t>
  </si>
  <si>
    <t>Refund Adjustment (RA)</t>
  </si>
  <si>
    <t>Petrol</t>
  </si>
  <si>
    <t>X</t>
  </si>
  <si>
    <t>Current quarter</t>
  </si>
  <si>
    <t>LTM</t>
  </si>
  <si>
    <t>Byrds/Fentress sales CCF</t>
  </si>
  <si>
    <t>/ specificed 12 mo sales</t>
  </si>
  <si>
    <t>less EGC in effect</t>
  </si>
  <si>
    <r>
      <rPr>
        <b/>
        <sz val="10"/>
        <rFont val="Arial"/>
        <family val="2"/>
      </rPr>
      <t xml:space="preserve">Future quarter </t>
    </r>
    <r>
      <rPr>
        <sz val="10"/>
        <rFont val="Arial"/>
        <family val="2"/>
      </rPr>
      <t>[not a part]</t>
    </r>
  </si>
  <si>
    <t>Usage beginning</t>
  </si>
  <si>
    <t>Month</t>
  </si>
  <si>
    <t>Reported</t>
  </si>
  <si>
    <t>EGC Revenue</t>
  </si>
  <si>
    <t>Delta (under)/over</t>
  </si>
  <si>
    <t>Total amount over reported, e.g. - reported as charged to customer but not actually charged.</t>
  </si>
  <si>
    <t>Notes</t>
  </si>
  <si>
    <t>Cover page</t>
  </si>
  <si>
    <t>BA</t>
  </si>
  <si>
    <t>RA</t>
  </si>
  <si>
    <t>Modified notes</t>
  </si>
  <si>
    <t>Rolling 5-yr Average</t>
  </si>
  <si>
    <t>B&amp;W FERC Tariff</t>
  </si>
  <si>
    <t>Note - usage month, thus billed on the 7th of the following month.</t>
  </si>
  <si>
    <t>Actual (usage month, billed on 7th of following)</t>
  </si>
  <si>
    <t>Johnson County</t>
  </si>
  <si>
    <t>for June 7, 2021 billing date</t>
  </si>
  <si>
    <t>for September 7, 2021 billing date</t>
  </si>
  <si>
    <t>for December 7, 2021 billing date</t>
  </si>
  <si>
    <t>for March 7, 2022 billing date</t>
  </si>
  <si>
    <t>Clinton County</t>
  </si>
  <si>
    <t>Last 5-yr Ave</t>
  </si>
  <si>
    <t>Floyd County</t>
  </si>
  <si>
    <t>Total L5YA</t>
  </si>
  <si>
    <t>Clinton</t>
  </si>
  <si>
    <t>Floyd</t>
  </si>
  <si>
    <t>Johnson</t>
  </si>
  <si>
    <t>Usage month</t>
  </si>
  <si>
    <t xml:space="preserve">Billed 7th of 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</si>
  <si>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</si>
  <si>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</si>
  <si>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</si>
  <si>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</si>
  <si>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</si>
  <si>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</si>
  <si>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</si>
  <si>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</si>
  <si>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</si>
  <si>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</si>
  <si>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</si>
  <si>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</si>
  <si>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ECG submitted</t>
  </si>
  <si>
    <t>AA period ending</t>
  </si>
  <si>
    <t>Unified</t>
  </si>
  <si>
    <t>Albany County</t>
  </si>
  <si>
    <t>AA</t>
  </si>
  <si>
    <t>2nd Previous Qrtr AA</t>
  </si>
  <si>
    <t>2nd Previous Qrtr BA</t>
  </si>
  <si>
    <t>Transition Timing</t>
  </si>
  <si>
    <t>Added to map out timing of unification transition</t>
  </si>
  <si>
    <t>EGC only</t>
  </si>
  <si>
    <t>EGC submitted</t>
  </si>
  <si>
    <t>Total Albany &amp; TN sales MCF</t>
  </si>
  <si>
    <t>Albany sales in MCF</t>
  </si>
  <si>
    <t>Sparta</t>
  </si>
  <si>
    <t>Supply Cost Invoices</t>
  </si>
  <si>
    <t>Sub total</t>
  </si>
  <si>
    <t>Enbridge</t>
  </si>
  <si>
    <t>Transportation Cost Invoices</t>
  </si>
  <si>
    <t>B&amp;W Pipeline FERC tariff</t>
  </si>
  <si>
    <t>Supply sub total</t>
  </si>
  <si>
    <t>Transportation sub total</t>
  </si>
  <si>
    <t>Total sales in MCF</t>
  </si>
  <si>
    <t>Hall-Stephens-Hall</t>
  </si>
  <si>
    <t>Diversified Gas &amp; Oil</t>
  </si>
  <si>
    <t>BradCo</t>
  </si>
  <si>
    <t>B&amp;S Oil Company</t>
  </si>
  <si>
    <t>LTM MCF</t>
  </si>
  <si>
    <t>Location</t>
  </si>
  <si>
    <t>Supplier</t>
  </si>
  <si>
    <t>MCF</t>
  </si>
  <si>
    <t>Rate</t>
  </si>
  <si>
    <t>MMBtu</t>
  </si>
  <si>
    <t>Total MCF</t>
  </si>
  <si>
    <t>$/MCF</t>
  </si>
  <si>
    <t>Purchases</t>
  </si>
  <si>
    <t>Price quote per MCF</t>
  </si>
  <si>
    <t>Contract is substantially fixed</t>
  </si>
  <si>
    <t>FERC tariff per MCF</t>
  </si>
  <si>
    <t>Estimated based on Sparta</t>
  </si>
  <si>
    <t>Schedule III calculation</t>
  </si>
  <si>
    <t>B&amp;W pipeline</t>
  </si>
  <si>
    <t>Enbridge pipeline</t>
  </si>
  <si>
    <t>Price quote per MMBtu $5.60</t>
  </si>
  <si>
    <t>July NYMEX Settlement $3.617/MMBtu</t>
  </si>
  <si>
    <t>Schedule III</t>
  </si>
  <si>
    <t>B&amp;H Rate Calculation as Required in Case No. 2015-00367</t>
  </si>
  <si>
    <t>Average of twice Peoples rate and Columbia rate</t>
  </si>
  <si>
    <t>Columbia's Most Recent GCA Case</t>
  </si>
  <si>
    <t>b)</t>
  </si>
  <si>
    <t>c)</t>
  </si>
  <si>
    <t>d)</t>
  </si>
  <si>
    <t>e)</t>
  </si>
  <si>
    <t>2021-00184</t>
  </si>
  <si>
    <t>Columbia IUS Rate</t>
  </si>
  <si>
    <t>Columbia Heat Rate</t>
  </si>
  <si>
    <t>Columbia Heat Rate Differential</t>
  </si>
  <si>
    <t>a)</t>
  </si>
  <si>
    <t>B&amp;S Heat Rate</t>
  </si>
  <si>
    <t>a / c</t>
  </si>
  <si>
    <t>Columbia Heat Adjusted Price</t>
  </si>
  <si>
    <t>b x d</t>
  </si>
  <si>
    <t>Peoples' Most Recent GCA Case</t>
  </si>
  <si>
    <t>2021-00134</t>
  </si>
  <si>
    <t>f)</t>
  </si>
  <si>
    <t>g)</t>
  </si>
  <si>
    <t>h)</t>
  </si>
  <si>
    <t>i)</t>
  </si>
  <si>
    <t>j)</t>
  </si>
  <si>
    <t>k)</t>
  </si>
  <si>
    <t>Peoples Expected Gas Cost</t>
  </si>
  <si>
    <t>Schedule I</t>
  </si>
  <si>
    <t>Peoples Purchase Volume Dth</t>
  </si>
  <si>
    <t>Peoples Purchase Volume MCF</t>
  </si>
  <si>
    <t>Schedule II</t>
  </si>
  <si>
    <t>Peoples Heat Rate</t>
  </si>
  <si>
    <t>Peoples Heat Rate Differential</t>
  </si>
  <si>
    <t>Peoples Heat Adjusted Price</t>
  </si>
  <si>
    <t>g / h</t>
  </si>
  <si>
    <t>a / i</t>
  </si>
  <si>
    <t>f x j</t>
  </si>
  <si>
    <t>Price Average</t>
  </si>
  <si>
    <t>Heat Rate</t>
  </si>
  <si>
    <t>Updated by county</t>
  </si>
  <si>
    <t>DATA PROVIDED BY COUNTY SEPARATELY</t>
  </si>
  <si>
    <t>NOT USED</t>
  </si>
  <si>
    <t>GCR SUBMITTED BY COUNTY UNTIL UNIFICATION</t>
  </si>
  <si>
    <t>B&amp;S Oil</t>
  </si>
  <si>
    <t>DEM</t>
  </si>
  <si>
    <t>Floyd LTM</t>
  </si>
  <si>
    <t>H-S-H</t>
  </si>
  <si>
    <t>Johnson LTM</t>
  </si>
  <si>
    <t>%KY</t>
  </si>
  <si>
    <t>transport</t>
  </si>
  <si>
    <t>Line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</si>
</sst>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[$-409]mmm\-yy;@"/>
    <numFmt numFmtId="167" formatCode="_(* #,##0.0000_);_(* \(#,##0.0000\);_(* &quot;-&quot;??_);_(@_)"/>
    <numFmt numFmtId="168" formatCode="_(&quot;$&quot;* #,##0.0000_);_(&quot;$&quot;* \(#,##0.0000\);_(&quot;$&quot;* &quot;-&quot;??_);_(@_)"/>
    <numFmt numFmtId="169" formatCode="_(&quot;$&quot;* #,##0.0000_);_(&quot;$&quot;* \(#,##0.0000\);_(&quot;$&quot;* &quot;-&quot;????_);_(@_)"/>
    <numFmt numFmtId="170" formatCode="mm/dd/yy;@"/>
    <numFmt numFmtId="171" formatCode="[$-409]mmmmm;@"/>
    <numFmt numFmtId="172" formatCode="_(* #,##0.0000_);_(* \(#,##0.0000\);_(* &quot;-&quot;????_);_(@_)"/>
    <numFmt numFmtId="173" formatCode="0.0%"/>
    <numFmt numFmtId="174" formatCode="[$-409]d\-mmm;@"/>
    <numFmt numFmtId="175" formatCode="_(* #,##0_);_(* \(#,##0\);_(* &quot;-&quot;????_);_(@_)"/>
    <numFmt numFmtId="176" formatCode="_(&quot;$&quot;* #,##0_);_(&quot;$&quot;* \(#,##0\);_(&quot;$&quot;* &quot;-&quot;??_);_(@_)"/>
    <numFmt numFmtId="179" formatCode="_(* #,##0.00_);_(* \(#,##0.00\);_(* &quot;-&quot;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/>
    <xf numFmtId="0" fontId="0" fillId="0" borderId="3" xfId="0" applyBorder="1"/>
    <xf numFmtId="0" fontId="2" fillId="0" borderId="3" xfId="0" applyFont="1" applyBorder="1"/>
    <xf numFmtId="0" fontId="0" fillId="0" borderId="0" xfId="0" applyBorder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3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41" fontId="0" fillId="0" borderId="0" xfId="0" applyNumberFormat="1"/>
    <xf numFmtId="0" fontId="0" fillId="0" borderId="0" xfId="0" applyAlignment="1">
      <alignment horizontal="left"/>
    </xf>
    <xf numFmtId="43" fontId="0" fillId="2" borderId="0" xfId="0" applyNumberFormat="1" applyFill="1"/>
    <xf numFmtId="167" fontId="0" fillId="0" borderId="0" xfId="0" applyNumberFormat="1"/>
    <xf numFmtId="164" fontId="0" fillId="4" borderId="0" xfId="0" applyNumberFormat="1" applyFill="1"/>
    <xf numFmtId="167" fontId="0" fillId="2" borderId="0" xfId="0" applyNumberFormat="1" applyFill="1"/>
    <xf numFmtId="0" fontId="0" fillId="0" borderId="0" xfId="0" applyFill="1"/>
    <xf numFmtId="43" fontId="0" fillId="0" borderId="0" xfId="0" applyNumberFormat="1" applyFill="1"/>
    <xf numFmtId="0" fontId="2" fillId="0" borderId="0" xfId="0" applyFont="1" applyFill="1"/>
    <xf numFmtId="0" fontId="2" fillId="0" borderId="0" xfId="0" applyFont="1" applyFill="1" applyAlignment="1"/>
    <xf numFmtId="9" fontId="0" fillId="2" borderId="0" xfId="1" applyFont="1" applyFill="1"/>
    <xf numFmtId="3" fontId="0" fillId="5" borderId="0" xfId="0" applyNumberFormat="1" applyFill="1"/>
    <xf numFmtId="0" fontId="2" fillId="0" borderId="0" xfId="0" quotePrefix="1" applyFont="1"/>
    <xf numFmtId="0" fontId="2" fillId="0" borderId="0" xfId="0" quotePrefix="1" applyFont="1" applyBorder="1"/>
    <xf numFmtId="3" fontId="0" fillId="5" borderId="1" xfId="0" applyNumberFormat="1" applyFill="1" applyBorder="1"/>
    <xf numFmtId="0" fontId="0" fillId="0" borderId="2" xfId="0" applyBorder="1"/>
    <xf numFmtId="0" fontId="0" fillId="0" borderId="0" xfId="0" applyFont="1" applyFill="1" applyBorder="1"/>
    <xf numFmtId="167" fontId="0" fillId="0" borderId="1" xfId="0" applyNumberFormat="1" applyBorder="1"/>
    <xf numFmtId="167" fontId="0" fillId="5" borderId="0" xfId="0" applyNumberFormat="1" applyFill="1"/>
    <xf numFmtId="168" fontId="0" fillId="2" borderId="0" xfId="0" applyNumberFormat="1" applyFill="1"/>
    <xf numFmtId="169" fontId="0" fillId="2" borderId="0" xfId="0" applyNumberFormat="1" applyFill="1"/>
    <xf numFmtId="0" fontId="0" fillId="7" borderId="0" xfId="0" applyFill="1"/>
    <xf numFmtId="166" fontId="0" fillId="7" borderId="0" xfId="0" applyNumberFormat="1" applyFill="1" applyAlignment="1">
      <alignment horizontal="center"/>
    </xf>
    <xf numFmtId="167" fontId="0" fillId="0" borderId="0" xfId="0" applyNumberFormat="1" applyFill="1"/>
    <xf numFmtId="0" fontId="3" fillId="0" borderId="0" xfId="0" applyFont="1" applyFill="1" applyAlignment="1">
      <alignment horizontal="right"/>
    </xf>
    <xf numFmtId="170" fontId="2" fillId="0" borderId="0" xfId="0" applyNumberFormat="1" applyFont="1"/>
    <xf numFmtId="170" fontId="0" fillId="0" borderId="0" xfId="0" applyNumberFormat="1"/>
    <xf numFmtId="0" fontId="0" fillId="0" borderId="5" xfId="0" applyBorder="1"/>
    <xf numFmtId="43" fontId="0" fillId="2" borderId="5" xfId="0" applyNumberFormat="1" applyFill="1" applyBorder="1"/>
    <xf numFmtId="0" fontId="0" fillId="0" borderId="5" xfId="0" applyFill="1" applyBorder="1"/>
    <xf numFmtId="43" fontId="0" fillId="0" borderId="5" xfId="0" applyNumberFormat="1" applyFill="1" applyBorder="1"/>
    <xf numFmtId="0" fontId="3" fillId="0" borderId="0" xfId="0" applyFont="1"/>
    <xf numFmtId="170" fontId="2" fillId="0" borderId="0" xfId="0" applyNumberFormat="1" applyFont="1" applyBorder="1"/>
    <xf numFmtId="170" fontId="0" fillId="0" borderId="0" xfId="0" applyNumberFormat="1" applyBorder="1"/>
    <xf numFmtId="171" fontId="0" fillId="0" borderId="0" xfId="0" applyNumberFormat="1" applyBorder="1"/>
    <xf numFmtId="41" fontId="0" fillId="0" borderId="0" xfId="0" applyNumberFormat="1" applyFill="1"/>
    <xf numFmtId="41" fontId="0" fillId="0" borderId="0" xfId="0" applyNumberFormat="1" applyBorder="1"/>
    <xf numFmtId="43" fontId="0" fillId="5" borderId="5" xfId="0" applyNumberFormat="1" applyFill="1" applyBorder="1"/>
    <xf numFmtId="172" fontId="0" fillId="5" borderId="0" xfId="0" applyNumberFormat="1" applyFill="1"/>
    <xf numFmtId="0" fontId="0" fillId="8" borderId="0" xfId="0" applyFill="1"/>
    <xf numFmtId="166" fontId="0" fillId="0" borderId="5" xfId="0" applyNumberFormat="1" applyBorder="1"/>
    <xf numFmtId="166" fontId="0" fillId="0" borderId="0" xfId="0" applyNumberFormat="1"/>
    <xf numFmtId="167" fontId="3" fillId="6" borderId="0" xfId="0" applyNumberFormat="1" applyFont="1" applyFill="1"/>
    <xf numFmtId="167" fontId="2" fillId="6" borderId="7" xfId="0" applyNumberFormat="1" applyFont="1" applyFill="1" applyBorder="1"/>
    <xf numFmtId="0" fontId="0" fillId="0" borderId="0" xfId="0" applyFill="1" applyBorder="1"/>
    <xf numFmtId="41" fontId="3" fillId="0" borderId="0" xfId="0" applyNumberFormat="1" applyFont="1" applyFill="1" applyBorder="1"/>
    <xf numFmtId="41" fontId="0" fillId="0" borderId="0" xfId="0" applyNumberFormat="1" applyFill="1" applyBorder="1"/>
    <xf numFmtId="41" fontId="3" fillId="5" borderId="5" xfId="0" applyNumberFormat="1" applyFont="1" applyFill="1" applyBorder="1"/>
    <xf numFmtId="0" fontId="2" fillId="0" borderId="10" xfId="0" applyFont="1" applyBorder="1"/>
    <xf numFmtId="0" fontId="2" fillId="0" borderId="5" xfId="0" quotePrefix="1" applyFont="1" applyBorder="1" applyAlignment="1">
      <alignment horizontal="right"/>
    </xf>
    <xf numFmtId="167" fontId="0" fillId="0" borderId="5" xfId="0" applyNumberFormat="1" applyFill="1" applyBorder="1"/>
    <xf numFmtId="0" fontId="2" fillId="0" borderId="0" xfId="0" quotePrefix="1" applyFont="1" applyBorder="1" applyAlignment="1">
      <alignment horizontal="right"/>
    </xf>
    <xf numFmtId="170" fontId="2" fillId="0" borderId="0" xfId="0" applyNumberFormat="1" applyFont="1" applyBorder="1" applyAlignment="1">
      <alignment horizontal="center"/>
    </xf>
    <xf numFmtId="166" fontId="1" fillId="0" borderId="5" xfId="0" applyNumberFormat="1" applyFont="1" applyBorder="1"/>
    <xf numFmtId="41" fontId="3" fillId="5" borderId="0" xfId="0" applyNumberFormat="1" applyFont="1" applyFill="1" applyBorder="1"/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43" fontId="0" fillId="2" borderId="3" xfId="0" applyNumberFormat="1" applyFill="1" applyBorder="1"/>
    <xf numFmtId="0" fontId="6" fillId="0" borderId="0" xfId="0" applyFont="1"/>
    <xf numFmtId="166" fontId="1" fillId="0" borderId="0" xfId="0" applyNumberFormat="1" applyFont="1"/>
    <xf numFmtId="41" fontId="0" fillId="0" borderId="3" xfId="0" applyNumberFormat="1" applyBorder="1"/>
    <xf numFmtId="41" fontId="3" fillId="0" borderId="5" xfId="0" applyNumberFormat="1" applyFont="1" applyFill="1" applyBorder="1"/>
    <xf numFmtId="0" fontId="3" fillId="0" borderId="0" xfId="0" applyFont="1" applyFill="1"/>
    <xf numFmtId="41" fontId="1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0" fillId="0" borderId="0" xfId="0" applyNumberFormat="1" applyFill="1" applyBorder="1"/>
    <xf numFmtId="167" fontId="0" fillId="0" borderId="0" xfId="0" applyNumberFormat="1" applyFill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3" fontId="2" fillId="0" borderId="0" xfId="0" applyNumberFormat="1" applyFont="1" applyFill="1" applyBorder="1"/>
    <xf numFmtId="167" fontId="0" fillId="2" borderId="5" xfId="0" applyNumberFormat="1" applyFill="1" applyBorder="1"/>
    <xf numFmtId="168" fontId="0" fillId="2" borderId="3" xfId="0" applyNumberFormat="1" applyFill="1" applyBorder="1"/>
    <xf numFmtId="167" fontId="0" fillId="0" borderId="10" xfId="0" applyNumberFormat="1" applyFill="1" applyBorder="1"/>
    <xf numFmtId="43" fontId="0" fillId="0" borderId="10" xfId="0" applyNumberFormat="1" applyFill="1" applyBorder="1"/>
    <xf numFmtId="167" fontId="2" fillId="0" borderId="5" xfId="0" applyNumberFormat="1" applyFont="1" applyFill="1" applyBorder="1"/>
    <xf numFmtId="167" fontId="0" fillId="0" borderId="5" xfId="0" applyNumberFormat="1" applyBorder="1"/>
    <xf numFmtId="167" fontId="0" fillId="0" borderId="0" xfId="0" applyNumberFormat="1" applyBorder="1"/>
    <xf numFmtId="167" fontId="0" fillId="0" borderId="3" xfId="0" applyNumberFormat="1" applyBorder="1"/>
    <xf numFmtId="167" fontId="0" fillId="0" borderId="4" xfId="0" applyNumberFormat="1" applyBorder="1"/>
    <xf numFmtId="167" fontId="0" fillId="0" borderId="6" xfId="0" applyNumberFormat="1" applyBorder="1"/>
    <xf numFmtId="43" fontId="0" fillId="9" borderId="5" xfId="0" applyNumberFormat="1" applyFill="1" applyBorder="1"/>
    <xf numFmtId="43" fontId="0" fillId="10" borderId="5" xfId="0" applyNumberFormat="1" applyFill="1" applyBorder="1"/>
    <xf numFmtId="41" fontId="1" fillId="0" borderId="0" xfId="0" applyNumberFormat="1" applyFont="1" applyFill="1"/>
    <xf numFmtId="0" fontId="0" fillId="0" borderId="0" xfId="0"/>
    <xf numFmtId="167" fontId="0" fillId="3" borderId="1" xfId="0" applyNumberFormat="1" applyFill="1" applyBorder="1"/>
    <xf numFmtId="0" fontId="1" fillId="0" borderId="1" xfId="0" applyFont="1" applyBorder="1" applyAlignment="1">
      <alignment horizontal="center"/>
    </xf>
    <xf numFmtId="0" fontId="0" fillId="0" borderId="10" xfId="0" applyBorder="1"/>
    <xf numFmtId="0" fontId="0" fillId="0" borderId="10" xfId="0" applyFill="1" applyBorder="1"/>
    <xf numFmtId="166" fontId="0" fillId="0" borderId="10" xfId="0" applyNumberFormat="1" applyBorder="1"/>
    <xf numFmtId="0" fontId="1" fillId="0" borderId="0" xfId="0" applyFont="1" applyFill="1" applyBorder="1"/>
    <xf numFmtId="0" fontId="1" fillId="0" borderId="0" xfId="4" applyFont="1" applyBorder="1"/>
    <xf numFmtId="43" fontId="1" fillId="0" borderId="0" xfId="0" applyNumberFormat="1" applyFont="1" applyFill="1" applyBorder="1"/>
    <xf numFmtId="44" fontId="0" fillId="3" borderId="0" xfId="0" applyNumberFormat="1" applyFill="1"/>
    <xf numFmtId="0" fontId="0" fillId="0" borderId="0" xfId="0" applyFill="1" applyBorder="1" applyAlignment="1">
      <alignment horizontal="right"/>
    </xf>
    <xf numFmtId="167" fontId="3" fillId="0" borderId="0" xfId="0" applyNumberFormat="1" applyFont="1" applyFill="1"/>
    <xf numFmtId="0" fontId="10" fillId="0" borderId="0" xfId="4" applyFont="1" applyFill="1" applyBorder="1"/>
    <xf numFmtId="0" fontId="1" fillId="0" borderId="0" xfId="0" applyFont="1" applyFill="1" applyAlignment="1"/>
    <xf numFmtId="0" fontId="10" fillId="0" borderId="0" xfId="0" applyFont="1"/>
    <xf numFmtId="0" fontId="10" fillId="0" borderId="0" xfId="0" applyFont="1" applyFill="1"/>
    <xf numFmtId="164" fontId="10" fillId="3" borderId="0" xfId="0" applyNumberFormat="1" applyFont="1" applyFill="1"/>
    <xf numFmtId="0" fontId="1" fillId="0" borderId="0" xfId="0" applyFont="1" applyFill="1"/>
    <xf numFmtId="43" fontId="5" fillId="0" borderId="0" xfId="0" applyNumberFormat="1" applyFont="1" applyFill="1" applyBorder="1"/>
    <xf numFmtId="164" fontId="10" fillId="0" borderId="0" xfId="0" applyNumberFormat="1" applyFont="1" applyFill="1"/>
    <xf numFmtId="43" fontId="2" fillId="0" borderId="0" xfId="0" applyNumberFormat="1" applyFont="1" applyFill="1"/>
    <xf numFmtId="0" fontId="1" fillId="0" borderId="0" xfId="0" applyFont="1" applyFill="1" applyAlignment="1">
      <alignment horizontal="right"/>
    </xf>
    <xf numFmtId="43" fontId="1" fillId="0" borderId="0" xfId="0" applyNumberFormat="1" applyFont="1" applyFill="1"/>
    <xf numFmtId="0" fontId="1" fillId="0" borderId="8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6" fontId="1" fillId="0" borderId="0" xfId="0" applyNumberFormat="1" applyFont="1" applyAlignment="1">
      <alignment horizontal="right"/>
    </xf>
    <xf numFmtId="0" fontId="1" fillId="0" borderId="0" xfId="4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3" fontId="0" fillId="0" borderId="0" xfId="0" applyNumberFormat="1" applyFill="1" applyBorder="1"/>
    <xf numFmtId="167" fontId="3" fillId="0" borderId="0" xfId="0" applyNumberFormat="1" applyFont="1" applyFill="1" applyBorder="1"/>
    <xf numFmtId="43" fontId="3" fillId="0" borderId="0" xfId="0" applyNumberFormat="1" applyFont="1" applyFill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9" fontId="0" fillId="0" borderId="0" xfId="1" applyFont="1" applyFill="1" applyBorder="1"/>
    <xf numFmtId="164" fontId="0" fillId="0" borderId="0" xfId="3" applyNumberFormat="1" applyFont="1" applyFill="1" applyBorder="1"/>
    <xf numFmtId="0" fontId="10" fillId="0" borderId="0" xfId="0" applyFont="1" applyFill="1" applyBorder="1"/>
    <xf numFmtId="43" fontId="10" fillId="0" borderId="0" xfId="0" applyNumberFormat="1" applyFont="1" applyFill="1" applyBorder="1"/>
    <xf numFmtId="43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/>
    <xf numFmtId="164" fontId="10" fillId="0" borderId="0" xfId="3" applyNumberFormat="1" applyFont="1" applyFill="1" applyBorder="1"/>
    <xf numFmtId="4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44" fontId="2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43" fontId="8" fillId="0" borderId="0" xfId="0" applyNumberFormat="1" applyFont="1" applyFill="1" applyBorder="1"/>
    <xf numFmtId="44" fontId="8" fillId="0" borderId="0" xfId="0" applyNumberFormat="1" applyFont="1" applyFill="1" applyBorder="1"/>
    <xf numFmtId="164" fontId="0" fillId="0" borderId="3" xfId="0" applyNumberFormat="1" applyFill="1" applyBorder="1"/>
    <xf numFmtId="164" fontId="2" fillId="0" borderId="0" xfId="0" applyNumberFormat="1" applyFont="1" applyFill="1" applyBorder="1" applyAlignment="1">
      <alignment horizontal="right"/>
    </xf>
    <xf numFmtId="165" fontId="0" fillId="0" borderId="0" xfId="0" applyNumberFormat="1"/>
    <xf numFmtId="43" fontId="2" fillId="0" borderId="5" xfId="0" applyNumberFormat="1" applyFont="1" applyFill="1" applyBorder="1"/>
    <xf numFmtId="43" fontId="11" fillId="0" borderId="0" xfId="0" applyNumberFormat="1" applyFont="1"/>
    <xf numFmtId="3" fontId="0" fillId="0" borderId="0" xfId="0" applyNumberFormat="1"/>
    <xf numFmtId="173" fontId="0" fillId="0" borderId="0" xfId="1" applyNumberFormat="1" applyFont="1" applyBorder="1"/>
    <xf numFmtId="173" fontId="0" fillId="0" borderId="0" xfId="1" applyNumberFormat="1" applyFont="1" applyFill="1" applyBorder="1"/>
    <xf numFmtId="164" fontId="0" fillId="0" borderId="0" xfId="3" applyNumberFormat="1" applyFont="1" applyBorder="1"/>
    <xf numFmtId="0" fontId="1" fillId="0" borderId="0" xfId="4"/>
    <xf numFmtId="166" fontId="1" fillId="0" borderId="0" xfId="4" applyNumberFormat="1" applyAlignment="1">
      <alignment horizontal="center"/>
    </xf>
    <xf numFmtId="0" fontId="1" fillId="11" borderId="10" xfId="4" applyFill="1" applyBorder="1"/>
    <xf numFmtId="0" fontId="1" fillId="0" borderId="10" xfId="4" applyBorder="1"/>
    <xf numFmtId="166" fontId="1" fillId="0" borderId="10" xfId="4" applyNumberFormat="1" applyBorder="1" applyAlignment="1">
      <alignment horizontal="center"/>
    </xf>
    <xf numFmtId="0" fontId="1" fillId="0" borderId="0" xfId="4" applyAlignment="1">
      <alignment horizontal="center"/>
    </xf>
    <xf numFmtId="0" fontId="1" fillId="11" borderId="10" xfId="4" applyFill="1" applyBorder="1" applyAlignment="1">
      <alignment horizontal="center"/>
    </xf>
    <xf numFmtId="0" fontId="1" fillId="0" borderId="10" xfId="4" applyBorder="1" applyAlignment="1">
      <alignment horizontal="center"/>
    </xf>
    <xf numFmtId="16" fontId="1" fillId="0" borderId="0" xfId="4" applyNumberFormat="1" applyAlignment="1">
      <alignment horizontal="center"/>
    </xf>
    <xf numFmtId="16" fontId="1" fillId="6" borderId="0" xfId="4" applyNumberFormat="1" applyFill="1" applyAlignment="1">
      <alignment horizontal="center"/>
    </xf>
    <xf numFmtId="16" fontId="12" fillId="0" borderId="0" xfId="4" applyNumberFormat="1" applyFont="1" applyAlignment="1">
      <alignment horizontal="center"/>
    </xf>
    <xf numFmtId="16" fontId="1" fillId="9" borderId="0" xfId="4" applyNumberFormat="1" applyFill="1" applyAlignment="1">
      <alignment horizontal="center"/>
    </xf>
    <xf numFmtId="0" fontId="12" fillId="0" borderId="0" xfId="4" applyFont="1"/>
    <xf numFmtId="16" fontId="1" fillId="12" borderId="0" xfId="4" applyNumberFormat="1" applyFill="1" applyAlignment="1">
      <alignment horizontal="center"/>
    </xf>
    <xf numFmtId="16" fontId="1" fillId="13" borderId="0" xfId="4" applyNumberFormat="1" applyFill="1" applyAlignment="1">
      <alignment horizontal="center"/>
    </xf>
    <xf numFmtId="16" fontId="1" fillId="14" borderId="0" xfId="4" applyNumberFormat="1" applyFill="1" applyAlignment="1">
      <alignment horizontal="center"/>
    </xf>
    <xf numFmtId="16" fontId="1" fillId="15" borderId="0" xfId="4" applyNumberFormat="1" applyFill="1" applyAlignment="1">
      <alignment horizontal="center"/>
    </xf>
    <xf numFmtId="0" fontId="1" fillId="9" borderId="0" xfId="4" applyFill="1"/>
    <xf numFmtId="0" fontId="1" fillId="15" borderId="0" xfId="4" applyFill="1"/>
    <xf numFmtId="0" fontId="1" fillId="6" borderId="0" xfId="4" applyFill="1"/>
    <xf numFmtId="0" fontId="1" fillId="12" borderId="0" xfId="4" applyFill="1"/>
    <xf numFmtId="43" fontId="1" fillId="0" borderId="0" xfId="5" applyFont="1" applyFill="1" applyAlignment="1">
      <alignment horizontal="center"/>
    </xf>
    <xf numFmtId="43" fontId="1" fillId="14" borderId="0" xfId="5" applyFont="1" applyFill="1" applyAlignment="1">
      <alignment horizontal="center"/>
    </xf>
    <xf numFmtId="43" fontId="1" fillId="15" borderId="0" xfId="5" applyFont="1" applyFill="1" applyAlignment="1">
      <alignment horizontal="center"/>
    </xf>
    <xf numFmtId="43" fontId="1" fillId="12" borderId="0" xfId="5" applyFont="1" applyFill="1" applyAlignment="1">
      <alignment horizontal="center"/>
    </xf>
    <xf numFmtId="43" fontId="1" fillId="9" borderId="0" xfId="5" applyFont="1" applyFill="1"/>
    <xf numFmtId="167" fontId="1" fillId="9" borderId="0" xfId="5" applyNumberFormat="1" applyFont="1" applyFill="1" applyAlignment="1">
      <alignment horizontal="center"/>
    </xf>
    <xf numFmtId="167" fontId="1" fillId="0" borderId="0" xfId="5" applyNumberFormat="1" applyFont="1"/>
    <xf numFmtId="167" fontId="1" fillId="12" borderId="0" xfId="5" applyNumberFormat="1" applyFont="1" applyFill="1" applyAlignment="1">
      <alignment horizontal="center"/>
    </xf>
    <xf numFmtId="167" fontId="1" fillId="13" borderId="0" xfId="5" applyNumberFormat="1" applyFont="1" applyFill="1" applyAlignment="1">
      <alignment horizontal="center"/>
    </xf>
    <xf numFmtId="167" fontId="1" fillId="14" borderId="0" xfId="5" applyNumberFormat="1" applyFont="1" applyFill="1" applyAlignment="1">
      <alignment horizontal="center"/>
    </xf>
    <xf numFmtId="167" fontId="1" fillId="0" borderId="0" xfId="5" applyNumberFormat="1" applyFont="1" applyFill="1"/>
    <xf numFmtId="0" fontId="1" fillId="14" borderId="0" xfId="4" applyFill="1"/>
    <xf numFmtId="16" fontId="1" fillId="0" borderId="0" xfId="4" applyNumberFormat="1" applyFill="1" applyAlignment="1">
      <alignment horizontal="center"/>
    </xf>
    <xf numFmtId="0" fontId="1" fillId="0" borderId="0" xfId="4" applyFill="1" applyAlignment="1">
      <alignment horizontal="center"/>
    </xf>
    <xf numFmtId="166" fontId="1" fillId="6" borderId="0" xfId="4" applyNumberFormat="1" applyFill="1" applyAlignment="1">
      <alignment horizontal="center"/>
    </xf>
    <xf numFmtId="166" fontId="1" fillId="9" borderId="0" xfId="4" applyNumberFormat="1" applyFill="1" applyAlignment="1">
      <alignment horizontal="center"/>
    </xf>
    <xf numFmtId="174" fontId="0" fillId="0" borderId="0" xfId="0" applyNumberFormat="1" applyAlignment="1">
      <alignment horizontal="center"/>
    </xf>
    <xf numFmtId="164" fontId="10" fillId="5" borderId="0" xfId="0" applyNumberFormat="1" applyFont="1" applyFill="1"/>
    <xf numFmtId="164" fontId="0" fillId="2" borderId="3" xfId="0" applyNumberFormat="1" applyFill="1" applyBorder="1"/>
    <xf numFmtId="43" fontId="0" fillId="2" borderId="11" xfId="0" applyNumberFormat="1" applyFill="1" applyBorder="1"/>
    <xf numFmtId="43" fontId="1" fillId="2" borderId="0" xfId="0" applyNumberFormat="1" applyFont="1" applyFill="1" applyBorder="1"/>
    <xf numFmtId="174" fontId="0" fillId="0" borderId="2" xfId="0" applyNumberFormat="1" applyBorder="1" applyAlignment="1">
      <alignment horizontal="center"/>
    </xf>
    <xf numFmtId="2" fontId="2" fillId="0" borderId="0" xfId="0" applyNumberFormat="1" applyFont="1" applyFill="1" applyBorder="1"/>
    <xf numFmtId="1" fontId="2" fillId="0" borderId="0" xfId="0" applyNumberFormat="1" applyFont="1" applyFill="1" applyBorder="1"/>
    <xf numFmtId="165" fontId="1" fillId="0" borderId="0" xfId="0" applyNumberFormat="1" applyFont="1" applyFill="1" applyBorder="1"/>
    <xf numFmtId="3" fontId="2" fillId="0" borderId="0" xfId="0" applyNumberFormat="1" applyFont="1" applyFill="1" applyBorder="1"/>
    <xf numFmtId="168" fontId="2" fillId="0" borderId="0" xfId="2" applyNumberFormat="1" applyFont="1" applyFill="1" applyBorder="1"/>
    <xf numFmtId="44" fontId="3" fillId="0" borderId="0" xfId="0" applyNumberFormat="1" applyFont="1" applyFill="1" applyBorder="1"/>
    <xf numFmtId="41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41" fontId="3" fillId="0" borderId="0" xfId="0" applyNumberFormat="1" applyFont="1" applyFill="1" applyBorder="1" applyAlignment="1"/>
    <xf numFmtId="1" fontId="3" fillId="0" borderId="0" xfId="0" applyNumberFormat="1" applyFont="1" applyFill="1" applyBorder="1"/>
    <xf numFmtId="165" fontId="3" fillId="0" borderId="0" xfId="0" applyNumberFormat="1" applyFont="1" applyFill="1" applyBorder="1"/>
    <xf numFmtId="3" fontId="3" fillId="0" borderId="0" xfId="0" applyNumberFormat="1" applyFont="1" applyFill="1" applyBorder="1"/>
    <xf numFmtId="2" fontId="3" fillId="0" borderId="0" xfId="0" applyNumberFormat="1" applyFont="1" applyFill="1" applyBorder="1"/>
    <xf numFmtId="172" fontId="2" fillId="0" borderId="0" xfId="0" applyNumberFormat="1" applyFont="1" applyFill="1" applyBorder="1"/>
    <xf numFmtId="43" fontId="2" fillId="0" borderId="3" xfId="0" applyNumberFormat="1" applyFont="1" applyFill="1" applyBorder="1"/>
    <xf numFmtId="0" fontId="1" fillId="0" borderId="1" xfId="0" applyFont="1" applyFill="1" applyBorder="1" applyAlignment="1">
      <alignment horizontal="right"/>
    </xf>
    <xf numFmtId="172" fontId="3" fillId="0" borderId="0" xfId="0" applyNumberFormat="1" applyFont="1" applyFill="1" applyBorder="1"/>
    <xf numFmtId="172" fontId="1" fillId="0" borderId="0" xfId="0" applyNumberFormat="1" applyFont="1" applyFill="1" applyBorder="1" applyAlignment="1">
      <alignment horizontal="center"/>
    </xf>
    <xf numFmtId="164" fontId="2" fillId="0" borderId="3" xfId="0" applyNumberFormat="1" applyFont="1" applyFill="1" applyBorder="1"/>
    <xf numFmtId="43" fontId="2" fillId="0" borderId="12" xfId="0" applyNumberFormat="1" applyFont="1" applyFill="1" applyBorder="1"/>
    <xf numFmtId="0" fontId="1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0" fontId="1" fillId="0" borderId="1" xfId="0" applyFont="1" applyFill="1" applyBorder="1" applyAlignment="1">
      <alignment horizontal="left"/>
    </xf>
    <xf numFmtId="2" fontId="1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72" fontId="0" fillId="0" borderId="0" xfId="0" applyNumberFormat="1"/>
    <xf numFmtId="172" fontId="0" fillId="0" borderId="1" xfId="0" applyNumberFormat="1" applyBorder="1"/>
    <xf numFmtId="172" fontId="0" fillId="0" borderId="0" xfId="0" applyNumberFormat="1" applyBorder="1"/>
    <xf numFmtId="169" fontId="0" fillId="0" borderId="0" xfId="0" applyNumberFormat="1"/>
    <xf numFmtId="175" fontId="0" fillId="0" borderId="0" xfId="0" applyNumberFormat="1"/>
    <xf numFmtId="169" fontId="0" fillId="0" borderId="3" xfId="0" applyNumberFormat="1" applyBorder="1"/>
    <xf numFmtId="176" fontId="2" fillId="0" borderId="0" xfId="0" applyNumberFormat="1" applyFont="1" applyFill="1" applyBorder="1"/>
    <xf numFmtId="167" fontId="2" fillId="0" borderId="0" xfId="0" applyNumberFormat="1" applyFont="1" applyFill="1" applyBorder="1"/>
    <xf numFmtId="176" fontId="0" fillId="5" borderId="0" xfId="0" applyNumberFormat="1" applyFill="1"/>
    <xf numFmtId="173" fontId="0" fillId="0" borderId="0" xfId="1" applyNumberFormat="1" applyFont="1" applyFill="1"/>
    <xf numFmtId="173" fontId="1" fillId="0" borderId="0" xfId="1" applyNumberFormat="1" applyFont="1" applyFill="1"/>
    <xf numFmtId="173" fontId="1" fillId="0" borderId="0" xfId="1" applyNumberFormat="1" applyFont="1" applyFill="1" applyBorder="1"/>
    <xf numFmtId="173" fontId="0" fillId="0" borderId="0" xfId="1" applyNumberFormat="1" applyFont="1"/>
    <xf numFmtId="179" fontId="1" fillId="0" borderId="0" xfId="0" applyNumberFormat="1" applyFont="1" applyFill="1" applyBorder="1"/>
    <xf numFmtId="41" fontId="2" fillId="0" borderId="1" xfId="0" applyNumberFormat="1" applyFont="1" applyFill="1" applyBorder="1"/>
    <xf numFmtId="173" fontId="2" fillId="0" borderId="0" xfId="1" applyNumberFormat="1" applyFont="1" applyFill="1" applyBorder="1"/>
  </cellXfs>
  <cellStyles count="6">
    <cellStyle name="Comma" xfId="3" builtinId="3"/>
    <cellStyle name="Comma 2" xfId="5" xr:uid="{5D2A4DB8-55E8-487A-B48B-9B515F5ED567}"/>
    <cellStyle name="Currency" xfId="2" builtinId="4"/>
    <cellStyle name="Normal" xfId="0" builtinId="0"/>
    <cellStyle name="Normal 2" xfId="4" xr:uid="{00000000-0005-0000-0000-000003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205A1-8CCE-4BFC-96EC-78506719F0BA}">
  <dimension ref="A1:BL50"/>
  <sheetViews>
    <sheetView workbookViewId="0">
      <selection activeCell="P4" sqref="P4"/>
    </sheetView>
  </sheetViews>
  <sheetFormatPr defaultRowHeight="13.2" x14ac:dyDescent="0.25"/>
  <cols>
    <col min="1" max="2" width="1.77734375" style="174" customWidth="1"/>
    <col min="3" max="3" width="20.77734375" style="174" customWidth="1"/>
    <col min="4" max="4" width="1.77734375" style="174" customWidth="1"/>
    <col min="5" max="5" width="0.88671875" style="174" customWidth="1"/>
    <col min="6" max="6" width="8.77734375" style="174" customWidth="1"/>
    <col min="7" max="7" width="0.88671875" style="174" customWidth="1"/>
    <col min="8" max="8" width="8.77734375" style="174" customWidth="1"/>
    <col min="9" max="9" width="0.88671875" style="174" customWidth="1"/>
    <col min="10" max="10" width="8.77734375" style="174" customWidth="1"/>
    <col min="11" max="11" width="0.88671875" style="174" customWidth="1"/>
    <col min="12" max="12" width="8.77734375" style="174" customWidth="1"/>
    <col min="13" max="13" width="0.88671875" style="174" customWidth="1"/>
    <col min="14" max="14" width="8.77734375" style="174" customWidth="1"/>
    <col min="15" max="15" width="0.88671875" style="174" customWidth="1"/>
    <col min="16" max="16" width="8.77734375" style="174" customWidth="1"/>
    <col min="17" max="17" width="0.88671875" style="174" customWidth="1"/>
    <col min="18" max="18" width="8.77734375" style="174" customWidth="1"/>
    <col min="19" max="19" width="0.88671875" style="174" customWidth="1"/>
    <col min="20" max="20" width="8.77734375" style="174" customWidth="1"/>
    <col min="21" max="21" width="0.88671875" style="174" customWidth="1"/>
    <col min="22" max="22" width="8.77734375" style="174" customWidth="1"/>
    <col min="23" max="23" width="0.88671875" style="174" customWidth="1"/>
    <col min="24" max="24" width="8.77734375" style="174" customWidth="1"/>
    <col min="25" max="25" width="0.88671875" style="174" customWidth="1"/>
    <col min="26" max="26" width="8.77734375" style="174" customWidth="1"/>
    <col min="27" max="27" width="0.88671875" style="174" customWidth="1"/>
    <col min="28" max="28" width="8.77734375" style="174" customWidth="1"/>
    <col min="29" max="29" width="0.88671875" style="174" customWidth="1"/>
    <col min="30" max="30" width="8.77734375" style="174" customWidth="1"/>
    <col min="31" max="31" width="0.88671875" style="174" customWidth="1"/>
    <col min="32" max="32" width="8.77734375" style="174" customWidth="1"/>
    <col min="33" max="33" width="0.88671875" style="174" customWidth="1"/>
    <col min="34" max="34" width="8.77734375" style="174" customWidth="1"/>
    <col min="35" max="35" width="0.88671875" style="174" customWidth="1"/>
    <col min="36" max="36" width="8.77734375" style="174" customWidth="1"/>
    <col min="37" max="37" width="0.88671875" style="174" customWidth="1"/>
    <col min="38" max="38" width="8.77734375" style="174" customWidth="1"/>
    <col min="39" max="39" width="0.88671875" style="174" customWidth="1"/>
    <col min="40" max="40" width="8.77734375" style="174" customWidth="1"/>
    <col min="41" max="41" width="0.88671875" style="174" customWidth="1"/>
    <col min="42" max="42" width="8.77734375" style="174" customWidth="1"/>
    <col min="43" max="43" width="0.88671875" style="174" customWidth="1"/>
    <col min="44" max="44" width="8.77734375" style="174" customWidth="1"/>
    <col min="45" max="45" width="0.88671875" style="174" customWidth="1"/>
    <col min="46" max="46" width="8.77734375" style="174" customWidth="1"/>
    <col min="47" max="47" width="0.88671875" style="174" customWidth="1"/>
    <col min="48" max="48" width="8.77734375" style="174" customWidth="1"/>
    <col min="49" max="49" width="0.88671875" style="174" customWidth="1"/>
    <col min="50" max="50" width="8.77734375" style="174" customWidth="1"/>
    <col min="51" max="51" width="0.88671875" style="174" customWidth="1"/>
    <col min="52" max="52" width="8.77734375" style="174" customWidth="1"/>
    <col min="53" max="53" width="0.88671875" style="174" customWidth="1"/>
    <col min="54" max="54" width="8.77734375" style="174" customWidth="1"/>
    <col min="55" max="55" width="0.88671875" style="174" customWidth="1"/>
    <col min="56" max="56" width="8.77734375" style="174" customWidth="1"/>
    <col min="57" max="57" width="0.88671875" style="174" customWidth="1"/>
    <col min="58" max="58" width="8.77734375" style="174" customWidth="1"/>
    <col min="59" max="59" width="0.88671875" style="174" customWidth="1"/>
    <col min="60" max="60" width="8.77734375" style="174" customWidth="1"/>
    <col min="61" max="61" width="0.88671875" style="174" customWidth="1"/>
    <col min="62" max="62" width="8.77734375" style="174" customWidth="1"/>
    <col min="63" max="63" width="0.88671875" style="174" customWidth="1"/>
    <col min="64" max="64" width="8.77734375" style="174" customWidth="1"/>
    <col min="65" max="16384" width="8.88671875" style="174"/>
  </cols>
  <sheetData>
    <row r="1" spans="1:64" x14ac:dyDescent="0.25">
      <c r="A1" s="174" t="s">
        <v>130</v>
      </c>
      <c r="F1" s="210">
        <v>44317</v>
      </c>
      <c r="G1" s="175"/>
      <c r="H1" s="210">
        <v>44348</v>
      </c>
      <c r="I1" s="175"/>
      <c r="J1" s="210">
        <v>44378</v>
      </c>
      <c r="K1" s="176"/>
      <c r="L1" s="209">
        <v>44409</v>
      </c>
      <c r="N1" s="209">
        <v>44440</v>
      </c>
      <c r="P1" s="209">
        <v>44470</v>
      </c>
      <c r="Q1" s="177"/>
      <c r="R1" s="175">
        <v>44501</v>
      </c>
      <c r="T1" s="175">
        <v>44531</v>
      </c>
      <c r="V1" s="175">
        <v>44562</v>
      </c>
      <c r="W1" s="177"/>
      <c r="X1" s="175">
        <v>44593</v>
      </c>
      <c r="Z1" s="175">
        <v>44621</v>
      </c>
      <c r="AB1" s="175">
        <v>44652</v>
      </c>
      <c r="AC1" s="177"/>
      <c r="AD1" s="175">
        <v>44682</v>
      </c>
      <c r="AE1" s="175"/>
      <c r="AF1" s="175">
        <v>44713</v>
      </c>
      <c r="AG1" s="175"/>
      <c r="AH1" s="175">
        <v>44743</v>
      </c>
      <c r="AI1" s="178"/>
      <c r="AJ1" s="175">
        <v>44774</v>
      </c>
      <c r="AL1" s="175">
        <v>44805</v>
      </c>
      <c r="AN1" s="175">
        <v>44835</v>
      </c>
      <c r="AO1" s="177"/>
      <c r="AP1" s="175">
        <v>44866</v>
      </c>
      <c r="AR1" s="175">
        <v>44896</v>
      </c>
      <c r="AT1" s="175">
        <v>44927</v>
      </c>
      <c r="AU1" s="177"/>
      <c r="AV1" s="175">
        <v>44958</v>
      </c>
      <c r="AX1" s="175">
        <v>44986</v>
      </c>
      <c r="AZ1" s="175">
        <v>45017</v>
      </c>
      <c r="BA1" s="177"/>
      <c r="BB1" s="175">
        <v>45047</v>
      </c>
      <c r="BC1" s="175"/>
      <c r="BD1" s="175">
        <v>45078</v>
      </c>
      <c r="BE1" s="175"/>
      <c r="BF1" s="175">
        <v>45108</v>
      </c>
      <c r="BG1" s="178"/>
      <c r="BH1" s="175">
        <v>45139</v>
      </c>
      <c r="BJ1" s="175">
        <v>45170</v>
      </c>
      <c r="BL1" s="175">
        <v>45200</v>
      </c>
    </row>
    <row r="2" spans="1:64" x14ac:dyDescent="0.25">
      <c r="B2" s="174" t="s">
        <v>131</v>
      </c>
      <c r="F2" s="179" t="s">
        <v>132</v>
      </c>
      <c r="G2" s="179"/>
      <c r="H2" s="179" t="s">
        <v>133</v>
      </c>
      <c r="I2" s="179"/>
      <c r="J2" s="179" t="s">
        <v>134</v>
      </c>
      <c r="K2" s="180"/>
      <c r="L2" s="179" t="s">
        <v>135</v>
      </c>
      <c r="M2" s="179"/>
      <c r="N2" s="179" t="s">
        <v>136</v>
      </c>
      <c r="O2" s="179"/>
      <c r="P2" s="179" t="s">
        <v>137</v>
      </c>
      <c r="Q2" s="181"/>
      <c r="R2" s="179" t="s">
        <v>138</v>
      </c>
      <c r="S2" s="179"/>
      <c r="T2" s="179" t="s">
        <v>139</v>
      </c>
      <c r="U2" s="179"/>
      <c r="V2" s="179" t="s">
        <v>140</v>
      </c>
      <c r="W2" s="181"/>
      <c r="X2" s="179" t="s">
        <v>141</v>
      </c>
      <c r="Y2" s="179"/>
      <c r="Z2" s="179" t="s">
        <v>142</v>
      </c>
      <c r="AA2" s="179"/>
      <c r="AB2" s="179" t="s">
        <v>143</v>
      </c>
      <c r="AC2" s="177"/>
      <c r="AD2" s="179" t="s">
        <v>132</v>
      </c>
      <c r="AE2" s="179"/>
      <c r="AF2" s="179" t="s">
        <v>133</v>
      </c>
      <c r="AG2" s="179"/>
      <c r="AH2" s="179" t="s">
        <v>134</v>
      </c>
      <c r="AI2" s="181"/>
      <c r="AJ2" s="179" t="s">
        <v>135</v>
      </c>
      <c r="AK2" s="179"/>
      <c r="AL2" s="179" t="s">
        <v>136</v>
      </c>
      <c r="AM2" s="179"/>
      <c r="AN2" s="179" t="s">
        <v>137</v>
      </c>
      <c r="AO2" s="181"/>
      <c r="AP2" s="179" t="s">
        <v>138</v>
      </c>
      <c r="AQ2" s="179"/>
      <c r="AR2" s="179" t="s">
        <v>139</v>
      </c>
      <c r="AS2" s="179"/>
      <c r="AT2" s="179" t="s">
        <v>140</v>
      </c>
      <c r="AU2" s="181"/>
      <c r="AV2" s="179" t="s">
        <v>141</v>
      </c>
      <c r="AW2" s="179"/>
      <c r="AX2" s="179" t="s">
        <v>142</v>
      </c>
      <c r="AY2" s="179"/>
      <c r="AZ2" s="179" t="s">
        <v>143</v>
      </c>
      <c r="BA2" s="177"/>
      <c r="BB2" s="179" t="s">
        <v>132</v>
      </c>
      <c r="BC2" s="179"/>
      <c r="BD2" s="179" t="s">
        <v>133</v>
      </c>
      <c r="BE2" s="179"/>
      <c r="BF2" s="179" t="s">
        <v>134</v>
      </c>
      <c r="BG2" s="181"/>
      <c r="BH2" s="179" t="s">
        <v>135</v>
      </c>
      <c r="BI2" s="179"/>
      <c r="BJ2" s="179" t="s">
        <v>136</v>
      </c>
      <c r="BK2" s="179"/>
      <c r="BL2" s="179" t="s">
        <v>137</v>
      </c>
    </row>
    <row r="3" spans="1:64" x14ac:dyDescent="0.25">
      <c r="B3" s="174" t="s">
        <v>144</v>
      </c>
      <c r="F3" s="182">
        <v>44286</v>
      </c>
      <c r="H3" s="182">
        <v>44286</v>
      </c>
      <c r="J3" s="182">
        <v>44286</v>
      </c>
      <c r="K3" s="176"/>
      <c r="L3" s="207">
        <v>44377</v>
      </c>
      <c r="M3" s="208"/>
      <c r="N3" s="207">
        <v>44377</v>
      </c>
      <c r="O3" s="208"/>
      <c r="P3" s="207">
        <v>44377</v>
      </c>
      <c r="Q3" s="177"/>
      <c r="R3" s="182">
        <v>44469</v>
      </c>
      <c r="T3" s="182">
        <v>44469</v>
      </c>
      <c r="V3" s="182">
        <v>44469</v>
      </c>
      <c r="W3" s="177"/>
      <c r="X3" s="182">
        <v>44561</v>
      </c>
      <c r="Z3" s="182">
        <v>44561</v>
      </c>
      <c r="AB3" s="182">
        <v>44561</v>
      </c>
      <c r="AC3" s="177"/>
      <c r="AD3" s="182">
        <v>44651</v>
      </c>
      <c r="AF3" s="182">
        <v>44651</v>
      </c>
      <c r="AH3" s="182">
        <v>44651</v>
      </c>
      <c r="AI3" s="177"/>
      <c r="AJ3" s="182">
        <v>44742</v>
      </c>
      <c r="AK3" s="179"/>
      <c r="AL3" s="182">
        <v>44742</v>
      </c>
      <c r="AM3" s="179"/>
      <c r="AN3" s="182">
        <v>44742</v>
      </c>
      <c r="AO3" s="177"/>
      <c r="AP3" s="182">
        <v>44834</v>
      </c>
      <c r="AR3" s="182">
        <v>44834</v>
      </c>
      <c r="AT3" s="182">
        <v>44834</v>
      </c>
      <c r="AU3" s="177"/>
      <c r="AV3" s="182">
        <v>44926</v>
      </c>
      <c r="AX3" s="182">
        <v>44926</v>
      </c>
      <c r="AZ3" s="182">
        <v>44926</v>
      </c>
      <c r="BA3" s="177"/>
      <c r="BB3" s="182">
        <v>45016</v>
      </c>
      <c r="BD3" s="182">
        <v>45016</v>
      </c>
      <c r="BF3" s="182">
        <v>45016</v>
      </c>
      <c r="BG3" s="177"/>
      <c r="BH3" s="182">
        <v>45107</v>
      </c>
      <c r="BI3" s="179"/>
      <c r="BJ3" s="182">
        <v>45107</v>
      </c>
      <c r="BK3" s="179"/>
      <c r="BL3" s="182">
        <v>45107</v>
      </c>
    </row>
    <row r="4" spans="1:64" x14ac:dyDescent="0.25">
      <c r="B4" s="174" t="s">
        <v>145</v>
      </c>
      <c r="K4" s="177"/>
      <c r="L4" s="182">
        <v>44316</v>
      </c>
      <c r="M4" s="179"/>
      <c r="N4" s="182">
        <v>44316</v>
      </c>
      <c r="O4" s="179"/>
      <c r="P4" s="182">
        <v>44316</v>
      </c>
      <c r="Q4" s="177"/>
      <c r="R4" s="185">
        <v>44408</v>
      </c>
      <c r="T4" s="185">
        <v>44408</v>
      </c>
      <c r="V4" s="185">
        <v>44408</v>
      </c>
      <c r="W4" s="176"/>
      <c r="X4" s="183">
        <v>44500</v>
      </c>
      <c r="Z4" s="183">
        <v>44500</v>
      </c>
      <c r="AB4" s="183">
        <v>44500</v>
      </c>
      <c r="AC4" s="177"/>
      <c r="AI4" s="177"/>
      <c r="AO4" s="177"/>
      <c r="AU4" s="177"/>
      <c r="BA4" s="177"/>
      <c r="BG4" s="177"/>
    </row>
    <row r="5" spans="1:64" x14ac:dyDescent="0.25">
      <c r="K5" s="177"/>
      <c r="L5" s="182"/>
      <c r="M5" s="179"/>
      <c r="N5" s="182"/>
      <c r="O5" s="179"/>
      <c r="P5" s="182"/>
      <c r="Q5" s="177"/>
      <c r="R5" s="182"/>
      <c r="T5" s="182"/>
      <c r="V5" s="182"/>
      <c r="W5" s="176"/>
      <c r="X5" s="182"/>
      <c r="Z5" s="184" t="s">
        <v>146</v>
      </c>
      <c r="AB5" s="182"/>
      <c r="AC5" s="177"/>
      <c r="AI5" s="177"/>
      <c r="AO5" s="177"/>
      <c r="AU5" s="177"/>
      <c r="BA5" s="177"/>
      <c r="BG5" s="177"/>
    </row>
    <row r="6" spans="1:64" x14ac:dyDescent="0.25">
      <c r="K6" s="177"/>
      <c r="Q6" s="177"/>
      <c r="W6" s="176"/>
      <c r="AC6" s="177"/>
      <c r="AI6" s="177"/>
      <c r="AO6" s="177"/>
      <c r="AU6" s="177"/>
      <c r="BA6" s="177"/>
      <c r="BG6" s="177"/>
    </row>
    <row r="7" spans="1:64" x14ac:dyDescent="0.25">
      <c r="B7" s="174" t="s">
        <v>147</v>
      </c>
      <c r="K7" s="177"/>
      <c r="L7" s="182"/>
      <c r="M7" s="179"/>
      <c r="N7" s="182"/>
      <c r="O7" s="179"/>
      <c r="P7" s="182"/>
      <c r="Q7" s="177"/>
      <c r="R7" s="182"/>
      <c r="S7" s="179"/>
      <c r="T7" s="182"/>
      <c r="U7" s="179"/>
      <c r="V7" s="182"/>
      <c r="W7" s="176"/>
      <c r="X7" s="182"/>
      <c r="Y7" s="179"/>
      <c r="Z7" s="182"/>
      <c r="AA7" s="179"/>
      <c r="AB7" s="182"/>
      <c r="AC7" s="177"/>
      <c r="AI7" s="177"/>
      <c r="AO7" s="177"/>
      <c r="AS7" s="179"/>
      <c r="AU7" s="177"/>
      <c r="AW7" s="179"/>
      <c r="AY7" s="179"/>
      <c r="BA7" s="177"/>
      <c r="BG7" s="177"/>
    </row>
    <row r="8" spans="1:64" x14ac:dyDescent="0.25">
      <c r="C8" s="174" t="s">
        <v>148</v>
      </c>
      <c r="F8" s="185">
        <v>44286</v>
      </c>
      <c r="H8" s="185">
        <v>44286</v>
      </c>
      <c r="J8" s="185">
        <v>44286</v>
      </c>
      <c r="K8" s="177"/>
      <c r="L8" s="183">
        <v>44377</v>
      </c>
      <c r="M8" s="179"/>
      <c r="N8" s="183">
        <v>44377</v>
      </c>
      <c r="O8" s="179"/>
      <c r="P8" s="183">
        <v>44377</v>
      </c>
      <c r="Q8" s="177"/>
      <c r="R8" s="184">
        <v>44469</v>
      </c>
      <c r="S8" s="186"/>
      <c r="T8" s="184">
        <v>44469</v>
      </c>
      <c r="U8" s="186"/>
      <c r="V8" s="184">
        <v>44469</v>
      </c>
      <c r="W8" s="176"/>
      <c r="X8" s="182"/>
      <c r="Y8" s="179"/>
      <c r="Z8" s="182"/>
      <c r="AA8" s="179"/>
      <c r="AB8" s="182"/>
      <c r="AC8" s="177"/>
      <c r="AD8" s="182"/>
      <c r="AE8" s="179"/>
      <c r="AF8" s="182"/>
      <c r="AG8" s="179"/>
      <c r="AH8" s="182"/>
      <c r="AI8" s="177"/>
      <c r="AO8" s="177"/>
      <c r="AU8" s="177"/>
      <c r="BA8" s="177"/>
      <c r="BB8" s="182"/>
      <c r="BC8" s="179"/>
      <c r="BD8" s="182"/>
      <c r="BE8" s="179"/>
      <c r="BF8" s="182"/>
      <c r="BG8" s="177"/>
    </row>
    <row r="9" spans="1:64" x14ac:dyDescent="0.25">
      <c r="C9" s="174" t="s">
        <v>91</v>
      </c>
      <c r="F9" s="187">
        <v>44196</v>
      </c>
      <c r="H9" s="187">
        <v>44196</v>
      </c>
      <c r="J9" s="187">
        <v>44196</v>
      </c>
      <c r="K9" s="177"/>
      <c r="L9" s="185">
        <v>44286</v>
      </c>
      <c r="N9" s="185">
        <v>44286</v>
      </c>
      <c r="P9" s="185">
        <v>44286</v>
      </c>
      <c r="Q9" s="177"/>
      <c r="R9" s="183">
        <v>44377</v>
      </c>
      <c r="S9" s="179"/>
      <c r="T9" s="183">
        <v>44377</v>
      </c>
      <c r="U9" s="179"/>
      <c r="V9" s="183">
        <v>44377</v>
      </c>
      <c r="W9" s="176"/>
      <c r="X9" s="184">
        <v>44469</v>
      </c>
      <c r="Y9" s="186"/>
      <c r="Z9" s="184">
        <v>44469</v>
      </c>
      <c r="AA9" s="186"/>
      <c r="AB9" s="184">
        <v>44469</v>
      </c>
      <c r="AC9" s="177"/>
      <c r="AI9" s="177"/>
      <c r="AO9" s="177"/>
      <c r="AU9" s="177"/>
      <c r="BA9" s="177"/>
      <c r="BG9" s="177"/>
    </row>
    <row r="10" spans="1:64" x14ac:dyDescent="0.25">
      <c r="C10" s="174" t="s">
        <v>149</v>
      </c>
      <c r="F10" s="188">
        <v>44104</v>
      </c>
      <c r="H10" s="188">
        <v>44104</v>
      </c>
      <c r="J10" s="188">
        <v>44104</v>
      </c>
      <c r="K10" s="177"/>
      <c r="L10" s="187">
        <v>44196</v>
      </c>
      <c r="N10" s="187">
        <v>44196</v>
      </c>
      <c r="P10" s="187">
        <v>44196</v>
      </c>
      <c r="Q10" s="177"/>
      <c r="R10" s="185">
        <v>44286</v>
      </c>
      <c r="T10" s="185">
        <v>44286</v>
      </c>
      <c r="V10" s="185">
        <v>44286</v>
      </c>
      <c r="W10" s="176"/>
      <c r="X10" s="183">
        <v>44377</v>
      </c>
      <c r="Y10" s="179"/>
      <c r="Z10" s="183">
        <v>44377</v>
      </c>
      <c r="AA10" s="179"/>
      <c r="AB10" s="183">
        <v>44377</v>
      </c>
      <c r="AC10" s="177"/>
      <c r="AD10" s="184">
        <v>44469</v>
      </c>
      <c r="AE10" s="186"/>
      <c r="AF10" s="184">
        <v>44469</v>
      </c>
      <c r="AG10" s="186"/>
      <c r="AH10" s="184">
        <v>44469</v>
      </c>
      <c r="AI10" s="177"/>
      <c r="AO10" s="177"/>
      <c r="AU10" s="177"/>
      <c r="BA10" s="177"/>
      <c r="BG10" s="177"/>
    </row>
    <row r="11" spans="1:64" x14ac:dyDescent="0.25">
      <c r="C11" s="174" t="s">
        <v>89</v>
      </c>
      <c r="F11" s="189">
        <v>44012</v>
      </c>
      <c r="H11" s="189">
        <v>44012</v>
      </c>
      <c r="J11" s="189">
        <v>44012</v>
      </c>
      <c r="K11" s="177"/>
      <c r="L11" s="188">
        <v>44104</v>
      </c>
      <c r="N11" s="188">
        <v>44104</v>
      </c>
      <c r="P11" s="188">
        <v>44104</v>
      </c>
      <c r="Q11" s="177"/>
      <c r="R11" s="187">
        <v>44196</v>
      </c>
      <c r="T11" s="187">
        <v>44196</v>
      </c>
      <c r="V11" s="187">
        <v>44196</v>
      </c>
      <c r="W11" s="176"/>
      <c r="X11" s="185">
        <v>44286</v>
      </c>
      <c r="Z11" s="185">
        <v>44286</v>
      </c>
      <c r="AB11" s="185">
        <v>44286</v>
      </c>
      <c r="AC11" s="177"/>
      <c r="AD11" s="183">
        <v>44377</v>
      </c>
      <c r="AE11" s="179"/>
      <c r="AF11" s="183">
        <v>44377</v>
      </c>
      <c r="AG11" s="179"/>
      <c r="AH11" s="183">
        <v>44377</v>
      </c>
      <c r="AI11" s="177"/>
      <c r="AJ11" s="184">
        <v>44469</v>
      </c>
      <c r="AK11" s="186"/>
      <c r="AL11" s="184">
        <v>44469</v>
      </c>
      <c r="AM11" s="186"/>
      <c r="AN11" s="184">
        <v>44469</v>
      </c>
      <c r="AO11" s="177"/>
      <c r="AU11" s="177"/>
      <c r="BA11" s="177"/>
      <c r="BG11" s="177"/>
    </row>
    <row r="12" spans="1:64" x14ac:dyDescent="0.25">
      <c r="K12" s="177"/>
      <c r="Q12" s="177"/>
      <c r="W12" s="176"/>
      <c r="AC12" s="177"/>
      <c r="AI12" s="177"/>
      <c r="AO12" s="177"/>
      <c r="AU12" s="177"/>
      <c r="BA12" s="177"/>
      <c r="BG12" s="177"/>
    </row>
    <row r="13" spans="1:64" x14ac:dyDescent="0.25">
      <c r="C13" s="174" t="s">
        <v>111</v>
      </c>
      <c r="F13" s="182">
        <v>44286</v>
      </c>
      <c r="H13" s="182">
        <v>44286</v>
      </c>
      <c r="J13" s="182">
        <v>44286</v>
      </c>
      <c r="K13" s="177"/>
      <c r="L13" s="182">
        <v>44377</v>
      </c>
      <c r="M13" s="179"/>
      <c r="N13" s="182">
        <v>44377</v>
      </c>
      <c r="O13" s="179"/>
      <c r="P13" s="182">
        <v>44377</v>
      </c>
      <c r="Q13" s="177"/>
      <c r="R13" s="189">
        <v>44469</v>
      </c>
      <c r="S13" s="179"/>
      <c r="T13" s="189">
        <v>44469</v>
      </c>
      <c r="U13" s="179"/>
      <c r="V13" s="189">
        <v>44469</v>
      </c>
      <c r="W13" s="176"/>
      <c r="X13" s="190"/>
      <c r="Y13" s="179"/>
      <c r="Z13" s="190"/>
      <c r="AA13" s="179"/>
      <c r="AB13" s="190"/>
      <c r="AC13" s="177"/>
      <c r="AD13" s="187"/>
      <c r="AE13" s="179"/>
      <c r="AF13" s="187"/>
      <c r="AG13" s="179"/>
      <c r="AH13" s="187"/>
      <c r="AI13" s="177"/>
      <c r="AJ13" s="191"/>
      <c r="AL13" s="191"/>
      <c r="AN13" s="191"/>
      <c r="AO13" s="177"/>
      <c r="AP13" s="183"/>
      <c r="AR13" s="183"/>
      <c r="AT13" s="183"/>
      <c r="AU13" s="177"/>
      <c r="AV13" s="182"/>
      <c r="AX13" s="182"/>
      <c r="AZ13" s="182"/>
      <c r="BA13" s="177"/>
      <c r="BB13" s="182"/>
      <c r="BD13" s="182"/>
      <c r="BF13" s="182"/>
      <c r="BG13" s="177"/>
      <c r="BH13" s="182"/>
      <c r="BJ13" s="182"/>
      <c r="BL13" s="182"/>
    </row>
    <row r="14" spans="1:64" x14ac:dyDescent="0.25">
      <c r="C14" s="174" t="s">
        <v>86</v>
      </c>
      <c r="F14" s="182">
        <v>44196</v>
      </c>
      <c r="H14" s="182">
        <v>44196</v>
      </c>
      <c r="J14" s="182">
        <v>44196</v>
      </c>
      <c r="K14" s="177"/>
      <c r="L14" s="182">
        <v>44286</v>
      </c>
      <c r="N14" s="182">
        <v>44286</v>
      </c>
      <c r="P14" s="182">
        <v>44286</v>
      </c>
      <c r="Q14" s="177"/>
      <c r="R14" s="182">
        <v>44377</v>
      </c>
      <c r="S14" s="179"/>
      <c r="T14" s="182">
        <v>44377</v>
      </c>
      <c r="U14" s="179"/>
      <c r="V14" s="182">
        <v>44377</v>
      </c>
      <c r="W14" s="176"/>
      <c r="X14" s="189">
        <v>44469</v>
      </c>
      <c r="Y14" s="179"/>
      <c r="Z14" s="189">
        <v>44469</v>
      </c>
      <c r="AA14" s="179"/>
      <c r="AB14" s="189">
        <v>44469</v>
      </c>
      <c r="AC14" s="177"/>
      <c r="AD14" s="192"/>
      <c r="AF14" s="192"/>
      <c r="AH14" s="192"/>
      <c r="AI14" s="177"/>
      <c r="AJ14" s="187"/>
      <c r="AL14" s="187"/>
      <c r="AN14" s="187"/>
      <c r="AO14" s="177"/>
      <c r="AP14" s="185"/>
      <c r="AR14" s="185"/>
      <c r="AT14" s="185"/>
      <c r="AU14" s="177"/>
      <c r="AV14" s="183"/>
      <c r="AX14" s="183"/>
      <c r="AZ14" s="183"/>
      <c r="BA14" s="177"/>
      <c r="BB14" s="182"/>
      <c r="BD14" s="182"/>
      <c r="BF14" s="182"/>
      <c r="BG14" s="177"/>
    </row>
    <row r="15" spans="1:64" x14ac:dyDescent="0.25">
      <c r="C15" s="174" t="s">
        <v>150</v>
      </c>
      <c r="F15" s="182">
        <v>44104</v>
      </c>
      <c r="H15" s="182">
        <v>44104</v>
      </c>
      <c r="J15" s="182">
        <v>44104</v>
      </c>
      <c r="K15" s="177"/>
      <c r="L15" s="182">
        <v>44196</v>
      </c>
      <c r="N15" s="182">
        <v>44196</v>
      </c>
      <c r="P15" s="182">
        <v>44196</v>
      </c>
      <c r="Q15" s="177"/>
      <c r="R15" s="182">
        <v>44286</v>
      </c>
      <c r="T15" s="182">
        <v>44286</v>
      </c>
      <c r="V15" s="182">
        <v>44286</v>
      </c>
      <c r="W15" s="176"/>
      <c r="X15" s="182">
        <v>44377</v>
      </c>
      <c r="Y15" s="179"/>
      <c r="Z15" s="182">
        <v>44377</v>
      </c>
      <c r="AA15" s="179"/>
      <c r="AB15" s="182">
        <v>44377</v>
      </c>
      <c r="AC15" s="177"/>
      <c r="AD15" s="189">
        <v>44469</v>
      </c>
      <c r="AE15" s="179"/>
      <c r="AF15" s="189">
        <v>44469</v>
      </c>
      <c r="AG15" s="179"/>
      <c r="AH15" s="189">
        <v>44469</v>
      </c>
      <c r="AI15" s="177"/>
      <c r="AJ15" s="190"/>
      <c r="AL15" s="190"/>
      <c r="AN15" s="190"/>
      <c r="AO15" s="177"/>
      <c r="AP15" s="187"/>
      <c r="AR15" s="187"/>
      <c r="AT15" s="187"/>
      <c r="AU15" s="177"/>
      <c r="AV15" s="185"/>
      <c r="AX15" s="185"/>
      <c r="AZ15" s="185"/>
      <c r="BA15" s="177"/>
      <c r="BB15" s="193"/>
      <c r="BD15" s="193"/>
      <c r="BF15" s="193"/>
      <c r="BG15" s="177"/>
    </row>
    <row r="16" spans="1:64" x14ac:dyDescent="0.25">
      <c r="C16" s="174" t="s">
        <v>84</v>
      </c>
      <c r="F16" s="182">
        <v>44012</v>
      </c>
      <c r="H16" s="182">
        <v>44012</v>
      </c>
      <c r="J16" s="182">
        <v>44012</v>
      </c>
      <c r="K16" s="177"/>
      <c r="L16" s="182">
        <v>44104</v>
      </c>
      <c r="N16" s="182">
        <v>44104</v>
      </c>
      <c r="P16" s="182">
        <v>44104</v>
      </c>
      <c r="Q16" s="177"/>
      <c r="R16" s="182">
        <v>44196</v>
      </c>
      <c r="T16" s="182">
        <v>44196</v>
      </c>
      <c r="V16" s="182">
        <v>44196</v>
      </c>
      <c r="W16" s="176"/>
      <c r="X16" s="182">
        <v>44286</v>
      </c>
      <c r="Z16" s="182">
        <v>44286</v>
      </c>
      <c r="AB16" s="182">
        <v>44286</v>
      </c>
      <c r="AC16" s="177"/>
      <c r="AD16" s="182">
        <v>44377</v>
      </c>
      <c r="AE16" s="179"/>
      <c r="AF16" s="182">
        <v>44377</v>
      </c>
      <c r="AG16" s="179"/>
      <c r="AH16" s="182">
        <v>44377</v>
      </c>
      <c r="AI16" s="177"/>
      <c r="AJ16" s="189">
        <v>44469</v>
      </c>
      <c r="AK16" s="179"/>
      <c r="AL16" s="189">
        <v>44469</v>
      </c>
      <c r="AM16" s="179"/>
      <c r="AN16" s="189">
        <v>44469</v>
      </c>
      <c r="AO16" s="177"/>
      <c r="AP16" s="190"/>
      <c r="AR16" s="190"/>
      <c r="AT16" s="190"/>
      <c r="AU16" s="177"/>
      <c r="AV16" s="194"/>
      <c r="AX16" s="194"/>
      <c r="AZ16" s="194"/>
      <c r="BA16" s="177"/>
      <c r="BB16" s="191"/>
      <c r="BD16" s="191"/>
      <c r="BF16" s="191"/>
      <c r="BG16" s="177"/>
      <c r="BH16" s="193"/>
      <c r="BJ16" s="193"/>
      <c r="BL16" s="193"/>
    </row>
    <row r="17" spans="2:64" x14ac:dyDescent="0.25">
      <c r="K17" s="177"/>
      <c r="Q17" s="177"/>
      <c r="W17" s="176"/>
      <c r="AC17" s="177"/>
      <c r="AI17" s="177"/>
      <c r="AO17" s="177"/>
      <c r="AU17" s="177"/>
      <c r="BA17" s="177"/>
      <c r="BG17" s="177"/>
    </row>
    <row r="18" spans="2:64" x14ac:dyDescent="0.25">
      <c r="B18" s="174" t="s">
        <v>125</v>
      </c>
      <c r="K18" s="177"/>
      <c r="Q18" s="177"/>
      <c r="W18" s="176"/>
      <c r="AC18" s="177"/>
      <c r="AI18" s="177"/>
      <c r="AO18" s="177"/>
      <c r="AU18" s="177"/>
      <c r="BA18" s="177"/>
      <c r="BG18" s="177"/>
    </row>
    <row r="19" spans="2:64" x14ac:dyDescent="0.25">
      <c r="C19" s="174" t="s">
        <v>148</v>
      </c>
      <c r="F19" s="185"/>
      <c r="H19" s="185"/>
      <c r="J19" s="185"/>
      <c r="K19" s="177"/>
      <c r="L19" s="183">
        <v>44377</v>
      </c>
      <c r="M19" s="179"/>
      <c r="N19" s="183">
        <v>44377</v>
      </c>
      <c r="O19" s="179"/>
      <c r="P19" s="183">
        <v>44377</v>
      </c>
      <c r="Q19" s="177"/>
      <c r="R19" s="184">
        <v>44469</v>
      </c>
      <c r="S19" s="186"/>
      <c r="T19" s="184">
        <v>44469</v>
      </c>
      <c r="U19" s="186"/>
      <c r="V19" s="184">
        <v>44469</v>
      </c>
      <c r="W19" s="176"/>
      <c r="X19" s="182"/>
      <c r="Y19" s="179"/>
      <c r="Z19" s="182"/>
      <c r="AA19" s="179"/>
      <c r="AB19" s="182"/>
      <c r="AC19" s="177"/>
      <c r="AD19" s="182"/>
      <c r="AE19" s="179"/>
      <c r="AF19" s="182"/>
      <c r="AG19" s="179"/>
      <c r="AH19" s="182"/>
      <c r="AI19" s="177"/>
      <c r="AO19" s="177"/>
      <c r="AU19" s="177"/>
      <c r="BA19" s="177"/>
      <c r="BB19" s="182"/>
      <c r="BC19" s="179"/>
      <c r="BD19" s="182"/>
      <c r="BE19" s="179"/>
      <c r="BF19" s="182"/>
      <c r="BG19" s="177"/>
    </row>
    <row r="20" spans="2:64" x14ac:dyDescent="0.25">
      <c r="C20" s="174" t="s">
        <v>91</v>
      </c>
      <c r="F20" s="187"/>
      <c r="H20" s="187"/>
      <c r="J20" s="187"/>
      <c r="K20" s="177"/>
      <c r="L20" s="185"/>
      <c r="N20" s="185"/>
      <c r="P20" s="185"/>
      <c r="Q20" s="177"/>
      <c r="R20" s="183">
        <v>44377</v>
      </c>
      <c r="S20" s="179"/>
      <c r="T20" s="183">
        <v>44377</v>
      </c>
      <c r="U20" s="179"/>
      <c r="V20" s="183">
        <v>44377</v>
      </c>
      <c r="W20" s="176"/>
      <c r="X20" s="184">
        <v>44469</v>
      </c>
      <c r="Y20" s="186"/>
      <c r="Z20" s="184">
        <v>44469</v>
      </c>
      <c r="AA20" s="186"/>
      <c r="AB20" s="184">
        <v>44469</v>
      </c>
      <c r="AC20" s="177"/>
      <c r="AI20" s="177"/>
      <c r="AO20" s="177"/>
      <c r="AU20" s="177"/>
      <c r="BA20" s="177"/>
      <c r="BG20" s="177"/>
    </row>
    <row r="21" spans="2:64" x14ac:dyDescent="0.25">
      <c r="C21" s="174" t="s">
        <v>149</v>
      </c>
      <c r="F21" s="188"/>
      <c r="H21" s="188"/>
      <c r="J21" s="188"/>
      <c r="K21" s="177"/>
      <c r="L21" s="187"/>
      <c r="N21" s="187"/>
      <c r="P21" s="187"/>
      <c r="Q21" s="177"/>
      <c r="R21" s="185"/>
      <c r="T21" s="185"/>
      <c r="V21" s="185"/>
      <c r="W21" s="176"/>
      <c r="X21" s="183">
        <v>44377</v>
      </c>
      <c r="Y21" s="179"/>
      <c r="Z21" s="183">
        <v>44377</v>
      </c>
      <c r="AA21" s="179"/>
      <c r="AB21" s="183">
        <v>44377</v>
      </c>
      <c r="AC21" s="177"/>
      <c r="AD21" s="184">
        <v>44469</v>
      </c>
      <c r="AE21" s="186"/>
      <c r="AF21" s="184">
        <v>44469</v>
      </c>
      <c r="AG21" s="186"/>
      <c r="AH21" s="184">
        <v>44469</v>
      </c>
      <c r="AI21" s="177"/>
      <c r="AO21" s="177"/>
      <c r="AU21" s="177"/>
      <c r="BA21" s="177"/>
      <c r="BG21" s="177"/>
    </row>
    <row r="22" spans="2:64" x14ac:dyDescent="0.25">
      <c r="C22" s="174" t="s">
        <v>89</v>
      </c>
      <c r="F22" s="189"/>
      <c r="H22" s="189"/>
      <c r="J22" s="189"/>
      <c r="K22" s="177"/>
      <c r="L22" s="188"/>
      <c r="N22" s="188"/>
      <c r="P22" s="188"/>
      <c r="Q22" s="177"/>
      <c r="R22" s="187"/>
      <c r="T22" s="187"/>
      <c r="V22" s="187"/>
      <c r="W22" s="176"/>
      <c r="X22" s="185"/>
      <c r="Z22" s="185"/>
      <c r="AB22" s="185"/>
      <c r="AC22" s="177"/>
      <c r="AD22" s="183">
        <v>44377</v>
      </c>
      <c r="AE22" s="179"/>
      <c r="AF22" s="183">
        <v>44377</v>
      </c>
      <c r="AG22" s="179"/>
      <c r="AH22" s="183">
        <v>44377</v>
      </c>
      <c r="AI22" s="177"/>
      <c r="AJ22" s="184">
        <v>44469</v>
      </c>
      <c r="AK22" s="186"/>
      <c r="AL22" s="184">
        <v>44469</v>
      </c>
      <c r="AM22" s="186"/>
      <c r="AN22" s="184">
        <v>44469</v>
      </c>
      <c r="AO22" s="177"/>
      <c r="AU22" s="177"/>
      <c r="BA22" s="177"/>
      <c r="BG22" s="177"/>
    </row>
    <row r="23" spans="2:64" x14ac:dyDescent="0.25">
      <c r="K23" s="177"/>
      <c r="Q23" s="177"/>
      <c r="W23" s="176"/>
      <c r="AC23" s="177"/>
      <c r="AI23" s="177"/>
      <c r="AO23" s="177"/>
      <c r="AU23" s="177"/>
      <c r="BA23" s="177"/>
      <c r="BG23" s="177"/>
    </row>
    <row r="24" spans="2:64" x14ac:dyDescent="0.25">
      <c r="C24" s="174" t="s">
        <v>111</v>
      </c>
      <c r="F24" s="182"/>
      <c r="H24" s="182"/>
      <c r="J24" s="182"/>
      <c r="K24" s="177"/>
      <c r="L24" s="195">
        <v>0</v>
      </c>
      <c r="M24" s="179"/>
      <c r="N24" s="195">
        <v>0</v>
      </c>
      <c r="O24" s="179"/>
      <c r="P24" s="195">
        <v>0</v>
      </c>
      <c r="Q24" s="177"/>
      <c r="R24" s="196">
        <v>0</v>
      </c>
      <c r="S24" s="179"/>
      <c r="T24" s="196">
        <v>0</v>
      </c>
      <c r="U24" s="179"/>
      <c r="V24" s="196">
        <v>0</v>
      </c>
      <c r="W24" s="176"/>
      <c r="X24" s="197">
        <v>0</v>
      </c>
      <c r="Y24" s="179"/>
      <c r="Z24" s="197">
        <v>0</v>
      </c>
      <c r="AA24" s="179"/>
      <c r="AB24" s="197">
        <v>0</v>
      </c>
      <c r="AC24" s="177"/>
      <c r="AD24" s="198">
        <v>0</v>
      </c>
      <c r="AE24" s="179"/>
      <c r="AF24" s="198">
        <v>0</v>
      </c>
      <c r="AG24" s="179"/>
      <c r="AH24" s="198">
        <v>0</v>
      </c>
      <c r="AI24" s="177"/>
      <c r="AJ24" s="199">
        <v>0</v>
      </c>
      <c r="AL24" s="199">
        <v>0</v>
      </c>
      <c r="AN24" s="199">
        <v>0</v>
      </c>
      <c r="AO24" s="177"/>
      <c r="AP24" s="183"/>
      <c r="AR24" s="183"/>
      <c r="AT24" s="183"/>
      <c r="AU24" s="177"/>
      <c r="AV24" s="182"/>
      <c r="AX24" s="182"/>
      <c r="AZ24" s="182"/>
      <c r="BA24" s="177"/>
      <c r="BB24" s="182"/>
      <c r="BD24" s="182"/>
      <c r="BF24" s="182"/>
      <c r="BG24" s="177"/>
      <c r="BH24" s="182"/>
      <c r="BJ24" s="182"/>
      <c r="BL24" s="182"/>
    </row>
    <row r="25" spans="2:64" x14ac:dyDescent="0.25">
      <c r="C25" s="174" t="s">
        <v>86</v>
      </c>
      <c r="F25" s="182"/>
      <c r="H25" s="182"/>
      <c r="J25" s="182"/>
      <c r="K25" s="177"/>
      <c r="L25" s="182"/>
      <c r="N25" s="182"/>
      <c r="P25" s="182"/>
      <c r="Q25" s="177"/>
      <c r="R25" s="195">
        <v>0</v>
      </c>
      <c r="S25" s="179"/>
      <c r="T25" s="195">
        <v>0</v>
      </c>
      <c r="U25" s="179"/>
      <c r="V25" s="195">
        <v>0</v>
      </c>
      <c r="W25" s="176"/>
      <c r="X25" s="196">
        <v>0</v>
      </c>
      <c r="Y25" s="179"/>
      <c r="Z25" s="196">
        <v>0</v>
      </c>
      <c r="AA25" s="179"/>
      <c r="AB25" s="196">
        <v>0</v>
      </c>
      <c r="AC25" s="177"/>
      <c r="AD25" s="197">
        <v>0</v>
      </c>
      <c r="AE25" s="179"/>
      <c r="AF25" s="197">
        <v>0</v>
      </c>
      <c r="AG25" s="179"/>
      <c r="AH25" s="197">
        <v>0</v>
      </c>
      <c r="AI25" s="177"/>
      <c r="AJ25" s="198">
        <v>0</v>
      </c>
      <c r="AK25" s="179"/>
      <c r="AL25" s="198">
        <v>0</v>
      </c>
      <c r="AM25" s="179"/>
      <c r="AN25" s="198">
        <v>0</v>
      </c>
      <c r="AO25" s="177"/>
      <c r="AP25" s="199">
        <v>0</v>
      </c>
      <c r="AR25" s="199">
        <v>0</v>
      </c>
      <c r="AT25" s="199">
        <v>0</v>
      </c>
      <c r="AU25" s="177"/>
      <c r="AV25" s="183"/>
      <c r="AX25" s="183"/>
      <c r="AZ25" s="183"/>
      <c r="BA25" s="177"/>
      <c r="BB25" s="182"/>
      <c r="BD25" s="182"/>
      <c r="BF25" s="182"/>
      <c r="BG25" s="177"/>
    </row>
    <row r="26" spans="2:64" x14ac:dyDescent="0.25">
      <c r="C26" s="174" t="s">
        <v>150</v>
      </c>
      <c r="F26" s="182"/>
      <c r="H26" s="182"/>
      <c r="J26" s="182"/>
      <c r="K26" s="177"/>
      <c r="L26" s="182"/>
      <c r="N26" s="182"/>
      <c r="P26" s="182"/>
      <c r="Q26" s="177"/>
      <c r="R26" s="182"/>
      <c r="T26" s="182"/>
      <c r="V26" s="182"/>
      <c r="W26" s="176"/>
      <c r="X26" s="195">
        <v>0</v>
      </c>
      <c r="Y26" s="179"/>
      <c r="Z26" s="195">
        <v>0</v>
      </c>
      <c r="AA26" s="179"/>
      <c r="AB26" s="195">
        <v>0</v>
      </c>
      <c r="AC26" s="177"/>
      <c r="AD26" s="196">
        <v>0</v>
      </c>
      <c r="AE26" s="179"/>
      <c r="AF26" s="196">
        <v>0</v>
      </c>
      <c r="AG26" s="179"/>
      <c r="AH26" s="196">
        <v>0</v>
      </c>
      <c r="AI26" s="177"/>
      <c r="AJ26" s="197">
        <v>0</v>
      </c>
      <c r="AK26" s="179"/>
      <c r="AL26" s="197">
        <v>0</v>
      </c>
      <c r="AM26" s="179"/>
      <c r="AN26" s="197">
        <v>0</v>
      </c>
      <c r="AO26" s="177"/>
      <c r="AP26" s="198">
        <v>0</v>
      </c>
      <c r="AQ26" s="179"/>
      <c r="AR26" s="198">
        <v>0</v>
      </c>
      <c r="AS26" s="179"/>
      <c r="AT26" s="198">
        <v>0</v>
      </c>
      <c r="AU26" s="177"/>
      <c r="AV26" s="199">
        <v>0</v>
      </c>
      <c r="AX26" s="199">
        <v>0</v>
      </c>
      <c r="AZ26" s="199">
        <v>0</v>
      </c>
      <c r="BA26" s="177"/>
      <c r="BB26" s="193"/>
      <c r="BD26" s="193"/>
      <c r="BF26" s="193"/>
      <c r="BG26" s="177"/>
    </row>
    <row r="27" spans="2:64" x14ac:dyDescent="0.25">
      <c r="C27" s="174" t="s">
        <v>84</v>
      </c>
      <c r="F27" s="182"/>
      <c r="H27" s="182"/>
      <c r="J27" s="182"/>
      <c r="K27" s="177"/>
      <c r="L27" s="182"/>
      <c r="N27" s="182"/>
      <c r="P27" s="182"/>
      <c r="Q27" s="177"/>
      <c r="R27" s="182"/>
      <c r="T27" s="182"/>
      <c r="V27" s="182"/>
      <c r="W27" s="176"/>
      <c r="X27" s="182"/>
      <c r="Z27" s="182"/>
      <c r="AB27" s="182"/>
      <c r="AC27" s="177"/>
      <c r="AD27" s="195">
        <v>0</v>
      </c>
      <c r="AE27" s="179"/>
      <c r="AF27" s="195">
        <v>0</v>
      </c>
      <c r="AG27" s="179"/>
      <c r="AH27" s="195">
        <v>0</v>
      </c>
      <c r="AI27" s="177"/>
      <c r="AJ27" s="196">
        <v>0</v>
      </c>
      <c r="AK27" s="179"/>
      <c r="AL27" s="196">
        <v>0</v>
      </c>
      <c r="AM27" s="179"/>
      <c r="AN27" s="196">
        <v>0</v>
      </c>
      <c r="AO27" s="177"/>
      <c r="AP27" s="197">
        <v>0</v>
      </c>
      <c r="AQ27" s="179"/>
      <c r="AR27" s="197">
        <v>0</v>
      </c>
      <c r="AS27" s="179"/>
      <c r="AT27" s="197">
        <v>0</v>
      </c>
      <c r="AU27" s="177"/>
      <c r="AV27" s="198">
        <v>0</v>
      </c>
      <c r="AW27" s="179"/>
      <c r="AX27" s="198">
        <v>0</v>
      </c>
      <c r="AY27" s="179"/>
      <c r="AZ27" s="198">
        <v>0</v>
      </c>
      <c r="BA27" s="177"/>
      <c r="BB27" s="199">
        <v>0</v>
      </c>
      <c r="BD27" s="199">
        <v>0</v>
      </c>
      <c r="BF27" s="199">
        <v>0</v>
      </c>
      <c r="BG27" s="177"/>
      <c r="BH27" s="193"/>
      <c r="BJ27" s="193"/>
      <c r="BL27" s="193"/>
    </row>
    <row r="28" spans="2:64" x14ac:dyDescent="0.25">
      <c r="K28" s="177"/>
      <c r="Q28" s="177"/>
      <c r="W28" s="176"/>
      <c r="AC28" s="177"/>
      <c r="AI28" s="177"/>
      <c r="AO28" s="177"/>
      <c r="AU28" s="177"/>
      <c r="BA28" s="177"/>
      <c r="BG28" s="177"/>
    </row>
    <row r="29" spans="2:64" x14ac:dyDescent="0.25">
      <c r="B29" s="174" t="s">
        <v>118</v>
      </c>
      <c r="K29" s="177"/>
      <c r="Q29" s="177"/>
      <c r="W29" s="176"/>
      <c r="AC29" s="177"/>
      <c r="AI29" s="177"/>
      <c r="AO29" s="177"/>
      <c r="AU29" s="177"/>
      <c r="BA29" s="177"/>
      <c r="BG29" s="177"/>
    </row>
    <row r="30" spans="2:64" x14ac:dyDescent="0.25">
      <c r="C30" s="174" t="s">
        <v>148</v>
      </c>
      <c r="F30" s="200">
        <v>0.35189999999999999</v>
      </c>
      <c r="G30" s="201"/>
      <c r="H30" s="200">
        <v>0.35189999999999999</v>
      </c>
      <c r="I30" s="201"/>
      <c r="J30" s="200">
        <v>0.35189999999999999</v>
      </c>
      <c r="K30" s="177"/>
      <c r="L30" s="183">
        <v>44377</v>
      </c>
      <c r="M30" s="179"/>
      <c r="N30" s="183">
        <v>44377</v>
      </c>
      <c r="O30" s="179"/>
      <c r="P30" s="183">
        <v>44377</v>
      </c>
      <c r="Q30" s="177"/>
      <c r="R30" s="184">
        <v>44469</v>
      </c>
      <c r="S30" s="186"/>
      <c r="T30" s="184">
        <v>44469</v>
      </c>
      <c r="U30" s="186"/>
      <c r="V30" s="184">
        <v>44469</v>
      </c>
      <c r="W30" s="176"/>
      <c r="X30" s="182"/>
      <c r="Y30" s="179"/>
      <c r="Z30" s="182"/>
      <c r="AA30" s="179"/>
      <c r="AB30" s="182"/>
      <c r="AC30" s="177"/>
      <c r="AD30" s="182"/>
      <c r="AE30" s="179"/>
      <c r="AF30" s="182"/>
      <c r="AG30" s="179"/>
      <c r="AH30" s="182"/>
      <c r="AI30" s="177"/>
      <c r="AO30" s="177"/>
      <c r="AU30" s="177"/>
      <c r="BA30" s="177"/>
      <c r="BB30" s="182"/>
      <c r="BC30" s="179"/>
      <c r="BD30" s="182"/>
      <c r="BE30" s="179"/>
      <c r="BF30" s="182"/>
      <c r="BG30" s="177"/>
    </row>
    <row r="31" spans="2:64" x14ac:dyDescent="0.25">
      <c r="C31" s="174" t="s">
        <v>91</v>
      </c>
      <c r="F31" s="202">
        <v>-0.1037</v>
      </c>
      <c r="G31" s="201"/>
      <c r="H31" s="202">
        <v>-0.1037</v>
      </c>
      <c r="I31" s="201"/>
      <c r="J31" s="202">
        <v>-0.1037</v>
      </c>
      <c r="K31" s="177"/>
      <c r="L31" s="200">
        <v>0.35189999999999999</v>
      </c>
      <c r="N31" s="200">
        <v>0.35189999999999999</v>
      </c>
      <c r="P31" s="200">
        <v>0.35189999999999999</v>
      </c>
      <c r="Q31" s="177"/>
      <c r="R31" s="183">
        <v>44377</v>
      </c>
      <c r="S31" s="179"/>
      <c r="T31" s="183">
        <v>44377</v>
      </c>
      <c r="U31" s="179"/>
      <c r="V31" s="183">
        <v>44377</v>
      </c>
      <c r="W31" s="176"/>
      <c r="X31" s="184">
        <v>44469</v>
      </c>
      <c r="Y31" s="186"/>
      <c r="Z31" s="184">
        <v>44469</v>
      </c>
      <c r="AA31" s="186"/>
      <c r="AB31" s="184">
        <v>44469</v>
      </c>
      <c r="AC31" s="177"/>
      <c r="AI31" s="177"/>
      <c r="AO31" s="177"/>
      <c r="AU31" s="177"/>
      <c r="BA31" s="177"/>
      <c r="BG31" s="177"/>
    </row>
    <row r="32" spans="2:64" x14ac:dyDescent="0.25">
      <c r="C32" s="174" t="s">
        <v>149</v>
      </c>
      <c r="F32" s="203">
        <v>0</v>
      </c>
      <c r="G32" s="201"/>
      <c r="H32" s="203">
        <v>0</v>
      </c>
      <c r="I32" s="201"/>
      <c r="J32" s="203">
        <v>0</v>
      </c>
      <c r="K32" s="177"/>
      <c r="L32" s="202">
        <v>-0.1037</v>
      </c>
      <c r="N32" s="202">
        <v>-0.1037</v>
      </c>
      <c r="P32" s="202">
        <v>-0.1037</v>
      </c>
      <c r="Q32" s="177"/>
      <c r="R32" s="200">
        <v>0.35189999999999999</v>
      </c>
      <c r="T32" s="200">
        <v>0.35189999999999999</v>
      </c>
      <c r="V32" s="200">
        <v>0.35189999999999999</v>
      </c>
      <c r="W32" s="176"/>
      <c r="X32" s="183">
        <v>44377</v>
      </c>
      <c r="Y32" s="179"/>
      <c r="Z32" s="183">
        <v>44377</v>
      </c>
      <c r="AA32" s="179"/>
      <c r="AB32" s="183">
        <v>44377</v>
      </c>
      <c r="AC32" s="177"/>
      <c r="AD32" s="184">
        <v>44469</v>
      </c>
      <c r="AE32" s="186"/>
      <c r="AF32" s="184">
        <v>44469</v>
      </c>
      <c r="AG32" s="186"/>
      <c r="AH32" s="184">
        <v>44469</v>
      </c>
      <c r="AI32" s="177"/>
      <c r="AO32" s="177"/>
      <c r="AU32" s="177"/>
      <c r="BA32" s="177"/>
      <c r="BG32" s="177"/>
    </row>
    <row r="33" spans="2:64" x14ac:dyDescent="0.25">
      <c r="C33" s="174" t="s">
        <v>89</v>
      </c>
      <c r="F33" s="204">
        <v>-1.0414000000000001</v>
      </c>
      <c r="G33" s="205"/>
      <c r="H33" s="204">
        <v>-1.0414000000000001</v>
      </c>
      <c r="I33" s="205"/>
      <c r="J33" s="204">
        <v>-1.0414000000000001</v>
      </c>
      <c r="K33" s="177"/>
      <c r="L33" s="203">
        <v>0</v>
      </c>
      <c r="N33" s="203">
        <v>0</v>
      </c>
      <c r="P33" s="203">
        <v>0</v>
      </c>
      <c r="Q33" s="177"/>
      <c r="R33" s="202">
        <v>-0.1037</v>
      </c>
      <c r="T33" s="202">
        <v>-0.1037</v>
      </c>
      <c r="V33" s="202">
        <v>-0.1037</v>
      </c>
      <c r="W33" s="176"/>
      <c r="X33" s="200">
        <v>0.35189999999999999</v>
      </c>
      <c r="Z33" s="200">
        <v>0.35189999999999999</v>
      </c>
      <c r="AB33" s="200">
        <v>0.35189999999999999</v>
      </c>
      <c r="AC33" s="177"/>
      <c r="AD33" s="183">
        <v>44377</v>
      </c>
      <c r="AE33" s="179"/>
      <c r="AF33" s="183">
        <v>44377</v>
      </c>
      <c r="AG33" s="179"/>
      <c r="AH33" s="183">
        <v>44377</v>
      </c>
      <c r="AI33" s="177"/>
      <c r="AJ33" s="184">
        <v>44469</v>
      </c>
      <c r="AK33" s="186"/>
      <c r="AL33" s="184">
        <v>44469</v>
      </c>
      <c r="AM33" s="186"/>
      <c r="AN33" s="184">
        <v>44469</v>
      </c>
      <c r="AO33" s="177"/>
      <c r="AU33" s="177"/>
      <c r="BA33" s="177"/>
      <c r="BG33" s="177"/>
    </row>
    <row r="34" spans="2:64" x14ac:dyDescent="0.25">
      <c r="K34" s="177"/>
      <c r="Q34" s="177"/>
      <c r="W34" s="176"/>
      <c r="AC34" s="177"/>
      <c r="AI34" s="177"/>
      <c r="AO34" s="177"/>
      <c r="AU34" s="177"/>
      <c r="BA34" s="177"/>
      <c r="BG34" s="177"/>
    </row>
    <row r="35" spans="2:64" x14ac:dyDescent="0.25">
      <c r="C35" s="174" t="s">
        <v>111</v>
      </c>
      <c r="F35" s="182"/>
      <c r="H35" s="182"/>
      <c r="J35" s="182"/>
      <c r="K35" s="177"/>
      <c r="L35" s="182">
        <v>44377</v>
      </c>
      <c r="M35" s="179"/>
      <c r="N35" s="182">
        <v>44377</v>
      </c>
      <c r="O35" s="179"/>
      <c r="P35" s="182">
        <v>44377</v>
      </c>
      <c r="Q35" s="177"/>
      <c r="R35" s="189"/>
      <c r="S35" s="179"/>
      <c r="T35" s="189"/>
      <c r="U35" s="179"/>
      <c r="V35" s="189"/>
      <c r="W35" s="176"/>
      <c r="X35" s="197">
        <v>0</v>
      </c>
      <c r="Y35" s="179"/>
      <c r="Z35" s="197">
        <v>0</v>
      </c>
      <c r="AA35" s="179"/>
      <c r="AB35" s="197">
        <v>0</v>
      </c>
      <c r="AC35" s="177"/>
      <c r="AD35" s="187"/>
      <c r="AE35" s="179"/>
      <c r="AF35" s="187"/>
      <c r="AG35" s="179"/>
      <c r="AH35" s="187"/>
      <c r="AI35" s="177"/>
      <c r="AJ35" s="191"/>
      <c r="AL35" s="191"/>
      <c r="AN35" s="191"/>
      <c r="AO35" s="177"/>
      <c r="AP35" s="183"/>
      <c r="AR35" s="183"/>
      <c r="AT35" s="183"/>
      <c r="AU35" s="177"/>
      <c r="AV35" s="182"/>
      <c r="AX35" s="182"/>
      <c r="AZ35" s="182"/>
      <c r="BA35" s="177"/>
      <c r="BB35" s="182"/>
      <c r="BD35" s="182"/>
      <c r="BF35" s="182"/>
      <c r="BG35" s="177"/>
      <c r="BH35" s="182"/>
      <c r="BJ35" s="182"/>
      <c r="BL35" s="182"/>
    </row>
    <row r="36" spans="2:64" x14ac:dyDescent="0.25">
      <c r="C36" s="174" t="s">
        <v>86</v>
      </c>
      <c r="F36" s="182"/>
      <c r="H36" s="182"/>
      <c r="J36" s="182"/>
      <c r="K36" s="177"/>
      <c r="L36" s="182"/>
      <c r="N36" s="182"/>
      <c r="P36" s="182"/>
      <c r="Q36" s="177"/>
      <c r="R36" s="182">
        <v>44377</v>
      </c>
      <c r="S36" s="179"/>
      <c r="T36" s="182">
        <v>44377</v>
      </c>
      <c r="U36" s="179"/>
      <c r="V36" s="182">
        <v>44377</v>
      </c>
      <c r="W36" s="176"/>
      <c r="X36" s="189"/>
      <c r="Z36" s="189"/>
      <c r="AB36" s="189"/>
      <c r="AC36" s="177"/>
      <c r="AD36" s="197">
        <v>0</v>
      </c>
      <c r="AE36" s="179"/>
      <c r="AF36" s="197">
        <v>0</v>
      </c>
      <c r="AG36" s="179"/>
      <c r="AH36" s="197">
        <v>0</v>
      </c>
      <c r="AI36" s="177"/>
      <c r="AJ36" s="187"/>
      <c r="AL36" s="187"/>
      <c r="AN36" s="187"/>
      <c r="AO36" s="177"/>
      <c r="AP36" s="185"/>
      <c r="AR36" s="185"/>
      <c r="AT36" s="185"/>
      <c r="AU36" s="177"/>
      <c r="AV36" s="183"/>
      <c r="AX36" s="183"/>
      <c r="AZ36" s="183"/>
      <c r="BA36" s="177"/>
      <c r="BB36" s="182"/>
      <c r="BD36" s="182"/>
      <c r="BF36" s="182"/>
      <c r="BG36" s="177"/>
    </row>
    <row r="37" spans="2:64" x14ac:dyDescent="0.25">
      <c r="C37" s="174" t="s">
        <v>150</v>
      </c>
      <c r="F37" s="182"/>
      <c r="H37" s="182"/>
      <c r="J37" s="182"/>
      <c r="K37" s="177"/>
      <c r="L37" s="182"/>
      <c r="N37" s="182"/>
      <c r="P37" s="182"/>
      <c r="Q37" s="177"/>
      <c r="R37" s="182"/>
      <c r="T37" s="182"/>
      <c r="V37" s="182"/>
      <c r="W37" s="176"/>
      <c r="X37" s="182">
        <v>44377</v>
      </c>
      <c r="Y37" s="179"/>
      <c r="Z37" s="182">
        <v>44377</v>
      </c>
      <c r="AA37" s="179"/>
      <c r="AB37" s="182">
        <v>44377</v>
      </c>
      <c r="AC37" s="177"/>
      <c r="AD37" s="206"/>
      <c r="AF37" s="206"/>
      <c r="AH37" s="206"/>
      <c r="AI37" s="177"/>
      <c r="AJ37" s="197">
        <v>0</v>
      </c>
      <c r="AK37" s="179"/>
      <c r="AL37" s="197">
        <v>0</v>
      </c>
      <c r="AM37" s="179"/>
      <c r="AN37" s="197">
        <v>0</v>
      </c>
      <c r="AO37" s="177"/>
      <c r="AP37" s="187"/>
      <c r="AR37" s="187"/>
      <c r="AT37" s="187"/>
      <c r="AU37" s="177"/>
      <c r="AV37" s="185"/>
      <c r="AX37" s="185"/>
      <c r="AZ37" s="185"/>
      <c r="BA37" s="177"/>
      <c r="BB37" s="193"/>
      <c r="BD37" s="193"/>
      <c r="BF37" s="193"/>
      <c r="BG37" s="177"/>
    </row>
    <row r="38" spans="2:64" x14ac:dyDescent="0.25">
      <c r="C38" s="174" t="s">
        <v>84</v>
      </c>
      <c r="F38" s="182"/>
      <c r="H38" s="182"/>
      <c r="J38" s="182"/>
      <c r="K38" s="177"/>
      <c r="L38" s="182"/>
      <c r="N38" s="182"/>
      <c r="P38" s="182"/>
      <c r="Q38" s="177"/>
      <c r="R38" s="182"/>
      <c r="T38" s="182"/>
      <c r="V38" s="182"/>
      <c r="W38" s="176"/>
      <c r="X38" s="182"/>
      <c r="Z38" s="182"/>
      <c r="AB38" s="182"/>
      <c r="AC38" s="177"/>
      <c r="AD38" s="182">
        <v>44377</v>
      </c>
      <c r="AE38" s="179"/>
      <c r="AF38" s="182">
        <v>44377</v>
      </c>
      <c r="AG38" s="179"/>
      <c r="AH38" s="182">
        <v>44377</v>
      </c>
      <c r="AI38" s="177"/>
      <c r="AJ38" s="189"/>
      <c r="AL38" s="189"/>
      <c r="AN38" s="189"/>
      <c r="AO38" s="177"/>
      <c r="AP38" s="197">
        <v>0</v>
      </c>
      <c r="AQ38" s="179"/>
      <c r="AR38" s="197">
        <v>0</v>
      </c>
      <c r="AS38" s="179"/>
      <c r="AT38" s="197">
        <v>0</v>
      </c>
      <c r="AU38" s="177"/>
      <c r="AV38" s="194"/>
      <c r="AX38" s="194"/>
      <c r="AZ38" s="194"/>
      <c r="BA38" s="177"/>
      <c r="BB38" s="191"/>
      <c r="BD38" s="191"/>
      <c r="BF38" s="191"/>
      <c r="BG38" s="177"/>
      <c r="BH38" s="193"/>
      <c r="BJ38" s="193"/>
      <c r="BL38" s="193"/>
    </row>
    <row r="39" spans="2:64" x14ac:dyDescent="0.25">
      <c r="K39" s="177"/>
      <c r="Q39" s="177"/>
      <c r="W39" s="176"/>
      <c r="AC39" s="177"/>
      <c r="AI39" s="177"/>
      <c r="AO39" s="177"/>
      <c r="AU39" s="177"/>
      <c r="BA39" s="177"/>
      <c r="BG39" s="177"/>
    </row>
    <row r="40" spans="2:64" x14ac:dyDescent="0.25">
      <c r="B40" s="174" t="s">
        <v>146</v>
      </c>
      <c r="K40" s="177"/>
      <c r="Q40" s="177"/>
      <c r="W40" s="176"/>
      <c r="AC40" s="177"/>
      <c r="AI40" s="177"/>
      <c r="AO40" s="177"/>
      <c r="AU40" s="177"/>
      <c r="BA40" s="177"/>
      <c r="BG40" s="177"/>
    </row>
    <row r="41" spans="2:64" x14ac:dyDescent="0.25">
      <c r="C41" s="174" t="s">
        <v>148</v>
      </c>
      <c r="F41" s="182"/>
      <c r="H41" s="182"/>
      <c r="J41" s="182"/>
      <c r="K41" s="177"/>
      <c r="L41" s="182"/>
      <c r="M41" s="179"/>
      <c r="N41" s="182"/>
      <c r="O41" s="179"/>
      <c r="P41" s="182"/>
      <c r="Q41" s="177"/>
      <c r="R41" s="182"/>
      <c r="S41" s="179"/>
      <c r="T41" s="182"/>
      <c r="U41" s="179"/>
      <c r="V41" s="182"/>
      <c r="W41" s="176"/>
      <c r="X41" s="184">
        <v>44561</v>
      </c>
      <c r="Y41" s="186"/>
      <c r="Z41" s="184">
        <v>44561</v>
      </c>
      <c r="AA41" s="186"/>
      <c r="AB41" s="184">
        <v>44561</v>
      </c>
      <c r="AC41" s="177"/>
      <c r="AD41" s="182"/>
      <c r="AE41" s="179"/>
      <c r="AF41" s="182"/>
      <c r="AG41" s="179"/>
      <c r="AH41" s="182"/>
      <c r="AI41" s="177"/>
      <c r="AO41" s="177"/>
      <c r="AU41" s="177"/>
      <c r="BA41" s="177"/>
      <c r="BB41" s="182"/>
      <c r="BC41" s="179"/>
      <c r="BD41" s="182"/>
      <c r="BE41" s="179"/>
      <c r="BF41" s="182"/>
      <c r="BG41" s="177"/>
    </row>
    <row r="42" spans="2:64" x14ac:dyDescent="0.25">
      <c r="C42" s="174" t="s">
        <v>91</v>
      </c>
      <c r="F42" s="182"/>
      <c r="H42" s="182"/>
      <c r="J42" s="182"/>
      <c r="K42" s="177"/>
      <c r="L42" s="182"/>
      <c r="N42" s="182"/>
      <c r="P42" s="182"/>
      <c r="Q42" s="177"/>
      <c r="R42" s="182"/>
      <c r="S42" s="179"/>
      <c r="T42" s="182"/>
      <c r="U42" s="179"/>
      <c r="V42" s="182"/>
      <c r="W42" s="176"/>
      <c r="X42" s="182"/>
      <c r="Z42" s="182"/>
      <c r="AB42" s="182"/>
      <c r="AC42" s="177"/>
      <c r="AD42" s="184">
        <v>44561</v>
      </c>
      <c r="AE42" s="186"/>
      <c r="AF42" s="184">
        <v>44561</v>
      </c>
      <c r="AG42" s="186"/>
      <c r="AH42" s="184">
        <v>44561</v>
      </c>
      <c r="AI42" s="177"/>
      <c r="AO42" s="177"/>
      <c r="AU42" s="177"/>
      <c r="BA42" s="177"/>
      <c r="BG42" s="177"/>
    </row>
    <row r="43" spans="2:64" x14ac:dyDescent="0.25">
      <c r="C43" s="174" t="s">
        <v>149</v>
      </c>
      <c r="F43" s="182"/>
      <c r="H43" s="182"/>
      <c r="J43" s="182"/>
      <c r="K43" s="177"/>
      <c r="L43" s="182"/>
      <c r="N43" s="182"/>
      <c r="P43" s="182"/>
      <c r="Q43" s="177"/>
      <c r="R43" s="182"/>
      <c r="T43" s="182"/>
      <c r="V43" s="182"/>
      <c r="W43" s="176"/>
      <c r="X43" s="182"/>
      <c r="Y43" s="179"/>
      <c r="Z43" s="182"/>
      <c r="AA43" s="179"/>
      <c r="AB43" s="182"/>
      <c r="AC43" s="177"/>
      <c r="AI43" s="177"/>
      <c r="AJ43" s="184">
        <v>44561</v>
      </c>
      <c r="AK43" s="186"/>
      <c r="AL43" s="184">
        <v>44561</v>
      </c>
      <c r="AM43" s="186"/>
      <c r="AN43" s="184">
        <v>44561</v>
      </c>
      <c r="AO43" s="177"/>
      <c r="AU43" s="177"/>
      <c r="BA43" s="177"/>
      <c r="BG43" s="177"/>
    </row>
    <row r="44" spans="2:64" x14ac:dyDescent="0.25">
      <c r="C44" s="174" t="s">
        <v>89</v>
      </c>
      <c r="F44" s="182"/>
      <c r="H44" s="182"/>
      <c r="J44" s="182"/>
      <c r="K44" s="177"/>
      <c r="L44" s="182"/>
      <c r="N44" s="182"/>
      <c r="P44" s="182"/>
      <c r="Q44" s="177"/>
      <c r="R44" s="182"/>
      <c r="T44" s="182"/>
      <c r="V44" s="182"/>
      <c r="W44" s="176"/>
      <c r="X44" s="182"/>
      <c r="Z44" s="182"/>
      <c r="AB44" s="182"/>
      <c r="AC44" s="177"/>
      <c r="AD44" s="182"/>
      <c r="AE44" s="179"/>
      <c r="AF44" s="182"/>
      <c r="AG44" s="179"/>
      <c r="AH44" s="182"/>
      <c r="AI44" s="177"/>
      <c r="AO44" s="177"/>
      <c r="AP44" s="184">
        <v>44561</v>
      </c>
      <c r="AQ44" s="186"/>
      <c r="AR44" s="184">
        <v>44561</v>
      </c>
      <c r="AS44" s="186"/>
      <c r="AT44" s="184">
        <v>44561</v>
      </c>
      <c r="AU44" s="177"/>
      <c r="BA44" s="177"/>
      <c r="BG44" s="177"/>
    </row>
    <row r="45" spans="2:64" x14ac:dyDescent="0.25">
      <c r="K45" s="177"/>
      <c r="Q45" s="177"/>
      <c r="W45" s="176"/>
      <c r="AC45" s="177"/>
      <c r="AI45" s="177"/>
      <c r="AO45" s="177"/>
      <c r="AU45" s="177"/>
      <c r="BA45" s="177"/>
      <c r="BG45" s="177"/>
    </row>
    <row r="46" spans="2:64" x14ac:dyDescent="0.25">
      <c r="C46" s="174" t="s">
        <v>111</v>
      </c>
      <c r="F46" s="182"/>
      <c r="H46" s="182"/>
      <c r="J46" s="182"/>
      <c r="K46" s="177"/>
      <c r="L46" s="182"/>
      <c r="M46" s="179"/>
      <c r="N46" s="182"/>
      <c r="O46" s="179"/>
      <c r="P46" s="182"/>
      <c r="Q46" s="177"/>
      <c r="R46" s="182"/>
      <c r="S46" s="179"/>
      <c r="T46" s="182"/>
      <c r="U46" s="179"/>
      <c r="V46" s="182"/>
      <c r="W46" s="176"/>
      <c r="X46" s="182"/>
      <c r="Y46" s="179"/>
      <c r="Z46" s="182"/>
      <c r="AA46" s="179"/>
      <c r="AB46" s="182"/>
      <c r="AC46" s="177"/>
      <c r="AD46" s="182"/>
      <c r="AE46" s="179"/>
      <c r="AF46" s="182"/>
      <c r="AG46" s="179"/>
      <c r="AH46" s="182"/>
      <c r="AI46" s="177"/>
      <c r="AO46" s="177"/>
      <c r="AP46" s="182"/>
      <c r="AR46" s="182"/>
      <c r="AT46" s="182"/>
      <c r="AU46" s="177"/>
      <c r="AV46" s="182"/>
      <c r="AX46" s="182"/>
      <c r="AZ46" s="182"/>
      <c r="BA46" s="177"/>
      <c r="BB46" s="182"/>
      <c r="BD46" s="182"/>
      <c r="BF46" s="182"/>
      <c r="BG46" s="177"/>
      <c r="BH46" s="182"/>
      <c r="BJ46" s="182"/>
      <c r="BL46" s="182"/>
    </row>
    <row r="47" spans="2:64" x14ac:dyDescent="0.25">
      <c r="C47" s="174" t="s">
        <v>86</v>
      </c>
      <c r="F47" s="182"/>
      <c r="H47" s="182"/>
      <c r="J47" s="182"/>
      <c r="K47" s="177"/>
      <c r="L47" s="182"/>
      <c r="N47" s="182"/>
      <c r="P47" s="182"/>
      <c r="Q47" s="177"/>
      <c r="R47" s="182"/>
      <c r="S47" s="179"/>
      <c r="T47" s="182"/>
      <c r="U47" s="179"/>
      <c r="V47" s="182"/>
      <c r="W47" s="176"/>
      <c r="X47" s="182"/>
      <c r="Z47" s="182"/>
      <c r="AB47" s="182"/>
      <c r="AC47" s="177"/>
      <c r="AI47" s="177"/>
      <c r="AJ47" s="182"/>
      <c r="AL47" s="182"/>
      <c r="AN47" s="182"/>
      <c r="AO47" s="177"/>
      <c r="AP47" s="182"/>
      <c r="AR47" s="182"/>
      <c r="AT47" s="182"/>
      <c r="AU47" s="177"/>
      <c r="AV47" s="182"/>
      <c r="AX47" s="182"/>
      <c r="AZ47" s="182"/>
      <c r="BA47" s="177"/>
      <c r="BB47" s="182"/>
      <c r="BD47" s="182"/>
      <c r="BF47" s="182"/>
      <c r="BG47" s="177"/>
    </row>
    <row r="48" spans="2:64" x14ac:dyDescent="0.25">
      <c r="C48" s="174" t="s">
        <v>150</v>
      </c>
      <c r="F48" s="182"/>
      <c r="H48" s="182"/>
      <c r="J48" s="182"/>
      <c r="K48" s="177"/>
      <c r="L48" s="182"/>
      <c r="N48" s="182"/>
      <c r="P48" s="182"/>
      <c r="Q48" s="177"/>
      <c r="R48" s="182"/>
      <c r="T48" s="182"/>
      <c r="V48" s="182"/>
      <c r="W48" s="176"/>
      <c r="X48" s="182"/>
      <c r="Y48" s="179"/>
      <c r="Z48" s="182"/>
      <c r="AA48" s="179"/>
      <c r="AB48" s="182"/>
      <c r="AC48" s="177"/>
      <c r="AI48" s="177"/>
      <c r="AJ48" s="182"/>
      <c r="AL48" s="182"/>
      <c r="AN48" s="182"/>
      <c r="AO48" s="177"/>
      <c r="AP48" s="182"/>
      <c r="AR48" s="182"/>
      <c r="AT48" s="182"/>
      <c r="AU48" s="177"/>
      <c r="AV48" s="182"/>
      <c r="AX48" s="182"/>
      <c r="AZ48" s="182"/>
      <c r="BA48" s="177"/>
      <c r="BG48" s="177"/>
    </row>
    <row r="49" spans="3:59" x14ac:dyDescent="0.25">
      <c r="C49" s="174" t="s">
        <v>84</v>
      </c>
      <c r="F49" s="182"/>
      <c r="H49" s="182"/>
      <c r="J49" s="182"/>
      <c r="K49" s="177"/>
      <c r="L49" s="182"/>
      <c r="N49" s="182"/>
      <c r="P49" s="182"/>
      <c r="Q49" s="177"/>
      <c r="R49" s="182"/>
      <c r="T49" s="182"/>
      <c r="V49" s="182"/>
      <c r="W49" s="176"/>
      <c r="X49" s="182"/>
      <c r="Z49" s="182"/>
      <c r="AB49" s="182"/>
      <c r="AC49" s="177"/>
      <c r="AD49" s="182"/>
      <c r="AE49" s="179"/>
      <c r="AF49" s="182"/>
      <c r="AG49" s="179"/>
      <c r="AH49" s="182"/>
      <c r="AI49" s="177"/>
      <c r="AJ49" s="182"/>
      <c r="AL49" s="182"/>
      <c r="AN49" s="182"/>
      <c r="AO49" s="177"/>
      <c r="AP49" s="182"/>
      <c r="AR49" s="182"/>
      <c r="AT49" s="182"/>
      <c r="AU49" s="177"/>
      <c r="BA49" s="177"/>
      <c r="BG49" s="177"/>
    </row>
    <row r="50" spans="3:59" x14ac:dyDescent="0.25">
      <c r="K50" s="177"/>
      <c r="Q50" s="177"/>
      <c r="W50" s="176"/>
      <c r="AC50" s="177"/>
      <c r="AI50" s="177"/>
      <c r="AO50" s="177"/>
      <c r="AU50" s="177"/>
      <c r="BA50" s="177"/>
      <c r="BG50" s="17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2FDF3-0611-4343-AA5F-BE13F9FA86E1}">
  <dimension ref="A1:UG219"/>
  <sheetViews>
    <sheetView zoomScale="75" zoomScaleNormal="75" workbookViewId="0">
      <pane xSplit="5" ySplit="6" topLeftCell="F198" activePane="bottomRight" state="frozen"/>
      <selection pane="topRight" activeCell="F1" sqref="F1"/>
      <selection pane="bottomLeft" activeCell="A7" sqref="A7"/>
      <selection pane="bottomRight" activeCell="KP5" sqref="KP5"/>
    </sheetView>
  </sheetViews>
  <sheetFormatPr defaultColWidth="9" defaultRowHeight="13.2" x14ac:dyDescent="0.25"/>
  <cols>
    <col min="1" max="2" width="1.77734375" style="113" customWidth="1"/>
    <col min="3" max="3" width="20.77734375" style="113" customWidth="1"/>
    <col min="4" max="5" width="1.77734375" style="113" customWidth="1"/>
    <col min="6" max="6" width="1.33203125" style="113" customWidth="1"/>
    <col min="7" max="156" width="1.33203125" style="113" hidden="1" customWidth="1"/>
    <col min="157" max="157" width="1.21875" style="113" hidden="1" customWidth="1"/>
    <col min="158" max="298" width="1.33203125" style="113" hidden="1" customWidth="1"/>
    <col min="299" max="299" width="1.33203125" style="113" customWidth="1"/>
    <col min="300" max="300" width="11.6640625" style="113" customWidth="1"/>
    <col min="301" max="301" width="1.33203125" style="113" customWidth="1"/>
    <col min="302" max="302" width="11.6640625" style="113" customWidth="1"/>
    <col min="303" max="303" width="1.33203125" style="113" customWidth="1"/>
    <col min="304" max="304" width="11.6640625" style="113" customWidth="1"/>
    <col min="305" max="305" width="1.33203125" style="113" customWidth="1"/>
    <col min="306" max="306" width="11.6640625" style="113" customWidth="1"/>
    <col min="307" max="307" width="1.33203125" style="113" customWidth="1"/>
    <col min="308" max="308" width="11.6640625" style="113" customWidth="1"/>
    <col min="309" max="309" width="1.33203125" style="113" customWidth="1"/>
    <col min="310" max="310" width="11.6640625" style="113" customWidth="1"/>
    <col min="311" max="311" width="1.33203125" style="113" customWidth="1"/>
    <col min="312" max="312" width="11.6640625" style="113" customWidth="1"/>
    <col min="313" max="313" width="1.33203125" style="113" customWidth="1"/>
    <col min="314" max="314" width="11.6640625" style="113" customWidth="1"/>
    <col min="315" max="315" width="1.33203125" style="113" customWidth="1"/>
    <col min="316" max="316" width="11.6640625" style="113" customWidth="1"/>
    <col min="317" max="317" width="1.33203125" style="113" customWidth="1"/>
    <col min="318" max="318" width="11.6640625" style="113" customWidth="1"/>
    <col min="319" max="319" width="1.33203125" style="113" customWidth="1"/>
    <col min="320" max="320" width="11.6640625" style="113" customWidth="1"/>
    <col min="321" max="321" width="1.33203125" style="113" customWidth="1"/>
    <col min="322" max="322" width="11.6640625" style="113" customWidth="1"/>
    <col min="323" max="323" width="1.33203125" style="113" customWidth="1"/>
    <col min="324" max="324" width="11.6640625" style="113" customWidth="1"/>
    <col min="325" max="325" width="1.33203125" style="113" customWidth="1"/>
    <col min="326" max="326" width="11.6640625" style="113" customWidth="1"/>
    <col min="327" max="327" width="1.33203125" style="113" customWidth="1"/>
    <col min="328" max="328" width="11.6640625" style="113" customWidth="1"/>
    <col min="329" max="329" width="1.33203125" style="113" customWidth="1"/>
    <col min="330" max="330" width="11.6640625" style="113" customWidth="1"/>
    <col min="331" max="331" width="1.33203125" style="113" customWidth="1"/>
    <col min="332" max="332" width="11.6640625" style="113" customWidth="1"/>
    <col min="333" max="333" width="1.33203125" style="113" customWidth="1"/>
    <col min="334" max="334" width="11.6640625" style="113" customWidth="1"/>
    <col min="335" max="335" width="1.33203125" style="113" customWidth="1"/>
    <col min="336" max="336" width="11.6640625" style="113" customWidth="1"/>
    <col min="337" max="337" width="1.33203125" style="113" customWidth="1"/>
    <col min="338" max="338" width="11.6640625" style="113" customWidth="1"/>
    <col min="339" max="339" width="1.33203125" style="113" customWidth="1"/>
    <col min="340" max="340" width="11.6640625" style="113" customWidth="1"/>
    <col min="341" max="341" width="1.33203125" style="113" customWidth="1"/>
    <col min="342" max="342" width="11.6640625" style="113" customWidth="1"/>
    <col min="343" max="343" width="1.33203125" style="113" customWidth="1"/>
    <col min="344" max="344" width="11.6640625" style="113" customWidth="1"/>
    <col min="345" max="345" width="1.33203125" style="113" customWidth="1"/>
    <col min="346" max="346" width="11.6640625" style="113" customWidth="1"/>
    <col min="347" max="347" width="1.33203125" style="113" customWidth="1"/>
    <col min="348" max="348" width="11.6640625" style="113" customWidth="1"/>
    <col min="349" max="349" width="1.33203125" style="113" customWidth="1"/>
    <col min="350" max="350" width="11.6640625" style="113" customWidth="1"/>
    <col min="351" max="351" width="1.33203125" style="113" customWidth="1"/>
    <col min="352" max="352" width="11.6640625" style="113" customWidth="1"/>
    <col min="353" max="353" width="1.33203125" style="113" customWidth="1"/>
    <col min="354" max="354" width="11.6640625" style="113" customWidth="1"/>
    <col min="355" max="355" width="1.33203125" style="113" customWidth="1"/>
    <col min="356" max="356" width="11.6640625" style="113" customWidth="1"/>
    <col min="357" max="357" width="1.33203125" style="113" customWidth="1"/>
    <col min="358" max="358" width="11.6640625" style="113" customWidth="1"/>
    <col min="359" max="359" width="1.33203125" style="113" customWidth="1"/>
    <col min="360" max="360" width="11.6640625" style="113" customWidth="1"/>
    <col min="361" max="361" width="1.33203125" style="113" customWidth="1"/>
    <col min="362" max="362" width="11.6640625" style="113" customWidth="1"/>
    <col min="363" max="363" width="1.33203125" style="113" customWidth="1"/>
    <col min="364" max="364" width="11.6640625" style="113" customWidth="1"/>
    <col min="365" max="365" width="1.33203125" style="113" customWidth="1"/>
    <col min="366" max="366" width="11.6640625" style="113" customWidth="1"/>
    <col min="367" max="367" width="1.33203125" style="113" customWidth="1"/>
    <col min="368" max="368" width="11.6640625" style="113" customWidth="1"/>
    <col min="369" max="369" width="1.33203125" style="113" customWidth="1"/>
    <col min="370" max="370" width="11.6640625" style="113" customWidth="1"/>
    <col min="371" max="371" width="1.33203125" style="113" customWidth="1"/>
    <col min="372" max="372" width="11.6640625" style="113" customWidth="1"/>
    <col min="373" max="373" width="1.33203125" style="113" customWidth="1"/>
    <col min="374" max="374" width="11.6640625" style="113" customWidth="1"/>
    <col min="375" max="375" width="1.33203125" style="113" customWidth="1"/>
    <col min="376" max="376" width="11.6640625" style="113" customWidth="1"/>
    <col min="377" max="377" width="1.33203125" style="113" customWidth="1"/>
    <col min="378" max="378" width="11.6640625" style="113" customWidth="1"/>
    <col min="379" max="379" width="1.33203125" style="113" customWidth="1"/>
    <col min="380" max="380" width="11.6640625" style="113" customWidth="1"/>
    <col min="381" max="381" width="1.33203125" style="113" customWidth="1"/>
    <col min="382" max="382" width="11.6640625" style="113" customWidth="1"/>
    <col min="383" max="383" width="1.33203125" style="113" customWidth="1"/>
    <col min="384" max="384" width="11.6640625" style="113" customWidth="1"/>
    <col min="385" max="385" width="1.33203125" style="113" customWidth="1"/>
    <col min="386" max="386" width="11.6640625" style="113" customWidth="1"/>
    <col min="387" max="387" width="1.33203125" style="113" customWidth="1"/>
    <col min="388" max="388" width="11.6640625" style="113" customWidth="1"/>
    <col min="389" max="389" width="1.33203125" style="113" customWidth="1"/>
    <col min="390" max="390" width="11.6640625" style="113" customWidth="1"/>
    <col min="391" max="391" width="1.33203125" style="113" customWidth="1"/>
    <col min="392" max="392" width="11.6640625" style="113" customWidth="1"/>
    <col min="393" max="393" width="1.33203125" style="113" customWidth="1"/>
    <col min="394" max="394" width="11.6640625" style="113" customWidth="1"/>
    <col min="395" max="395" width="1.33203125" style="113" customWidth="1"/>
    <col min="396" max="396" width="11.6640625" style="113" customWidth="1"/>
    <col min="397" max="397" width="1.33203125" style="113" customWidth="1"/>
    <col min="398" max="398" width="11.6640625" style="113" customWidth="1"/>
    <col min="399" max="399" width="1.33203125" style="113" customWidth="1"/>
    <col min="400" max="400" width="11.6640625" style="113" customWidth="1"/>
    <col min="401" max="401" width="1.33203125" style="113" customWidth="1"/>
    <col min="402" max="402" width="11.6640625" style="113" customWidth="1"/>
    <col min="403" max="403" width="1.33203125" style="113" customWidth="1"/>
    <col min="404" max="404" width="11.6640625" style="113" customWidth="1"/>
    <col min="405" max="405" width="1.33203125" style="113" customWidth="1"/>
    <col min="406" max="406" width="11.6640625" style="113" customWidth="1"/>
    <col min="407" max="407" width="1.33203125" style="113" customWidth="1"/>
    <col min="408" max="408" width="11.6640625" style="113" customWidth="1"/>
    <col min="409" max="409" width="1.33203125" style="113" customWidth="1"/>
    <col min="410" max="410" width="11.6640625" style="113" customWidth="1"/>
    <col min="411" max="411" width="1.33203125" style="113" customWidth="1"/>
    <col min="412" max="412" width="11.6640625" style="113" customWidth="1"/>
    <col min="413" max="413" width="1.33203125" style="113" customWidth="1"/>
    <col min="414" max="414" width="11.6640625" style="113" customWidth="1"/>
    <col min="415" max="415" width="1.33203125" style="113" customWidth="1"/>
    <col min="416" max="416" width="11.6640625" style="113" customWidth="1"/>
    <col min="417" max="417" width="1.33203125" style="113" customWidth="1"/>
    <col min="418" max="418" width="11.6640625" style="113" customWidth="1"/>
    <col min="419" max="419" width="1.33203125" style="113" customWidth="1"/>
    <col min="420" max="420" width="11.6640625" style="113" customWidth="1"/>
    <col min="421" max="421" width="1.33203125" style="113" customWidth="1"/>
    <col min="422" max="422" width="11.6640625" style="113" customWidth="1"/>
    <col min="423" max="423" width="1.33203125" style="113" customWidth="1"/>
    <col min="424" max="424" width="11.6640625" style="113" customWidth="1"/>
    <col min="425" max="425" width="1.33203125" style="113" customWidth="1"/>
    <col min="426" max="426" width="11.6640625" style="113" customWidth="1"/>
    <col min="427" max="427" width="1.33203125" style="113" customWidth="1"/>
    <col min="428" max="428" width="11.6640625" style="113" customWidth="1"/>
    <col min="429" max="429" width="1.33203125" style="113" customWidth="1"/>
    <col min="430" max="430" width="11.6640625" style="113" customWidth="1"/>
    <col min="431" max="431" width="1.33203125" style="113" customWidth="1"/>
    <col min="432" max="432" width="11.6640625" style="113" customWidth="1"/>
    <col min="433" max="433" width="1.33203125" style="113" customWidth="1"/>
    <col min="434" max="434" width="11.6640625" style="113" customWidth="1"/>
    <col min="435" max="435" width="1.33203125" style="113" customWidth="1"/>
    <col min="436" max="436" width="11.6640625" style="113" customWidth="1"/>
    <col min="437" max="437" width="1.33203125" style="113" customWidth="1"/>
    <col min="438" max="438" width="11.6640625" style="113" customWidth="1"/>
    <col min="439" max="439" width="1.33203125" style="113" customWidth="1"/>
    <col min="440" max="440" width="11.6640625" style="113" customWidth="1"/>
    <col min="441" max="441" width="1.33203125" style="113" customWidth="1"/>
    <col min="442" max="442" width="11.6640625" style="113" customWidth="1"/>
    <col min="443" max="443" width="1.33203125" style="113" customWidth="1"/>
    <col min="444" max="444" width="11.6640625" style="113" customWidth="1"/>
    <col min="445" max="445" width="1.33203125" style="113" customWidth="1"/>
    <col min="446" max="446" width="11.6640625" style="113" customWidth="1"/>
    <col min="447" max="447" width="1.33203125" style="113" customWidth="1"/>
    <col min="448" max="448" width="11.6640625" style="113" customWidth="1"/>
    <col min="449" max="449" width="1.33203125" style="113" customWidth="1"/>
    <col min="450" max="450" width="11.6640625" style="113" customWidth="1"/>
    <col min="451" max="451" width="1.33203125" style="113" customWidth="1"/>
    <col min="452" max="452" width="11.6640625" style="113" customWidth="1"/>
    <col min="453" max="453" width="1.33203125" style="113" customWidth="1"/>
    <col min="454" max="454" width="11.6640625" style="113" customWidth="1"/>
    <col min="455" max="455" width="1.33203125" style="113" customWidth="1"/>
    <col min="456" max="456" width="11.6640625" style="113" customWidth="1"/>
    <col min="457" max="457" width="1.33203125" style="113" customWidth="1"/>
    <col min="458" max="458" width="11.6640625" style="113" customWidth="1"/>
    <col min="459" max="459" width="1.33203125" style="113" customWidth="1"/>
    <col min="460" max="460" width="11.6640625" style="113" customWidth="1"/>
    <col min="461" max="461" width="1.33203125" style="113" customWidth="1"/>
    <col min="462" max="462" width="11.6640625" style="113" customWidth="1"/>
    <col min="463" max="463" width="1.33203125" style="113" customWidth="1"/>
    <col min="464" max="464" width="11.6640625" style="113" customWidth="1"/>
    <col min="465" max="465" width="1.33203125" style="113" customWidth="1"/>
    <col min="466" max="466" width="11.6640625" style="113" customWidth="1"/>
    <col min="467" max="467" width="1.33203125" style="113" customWidth="1"/>
    <col min="468" max="468" width="11.6640625" style="113" customWidth="1"/>
    <col min="469" max="469" width="1.33203125" style="113" customWidth="1"/>
    <col min="470" max="470" width="11.6640625" style="113" customWidth="1"/>
    <col min="471" max="471" width="1.33203125" style="113" customWidth="1"/>
    <col min="472" max="472" width="11.6640625" style="113" customWidth="1"/>
    <col min="473" max="473" width="1.33203125" style="113" customWidth="1"/>
    <col min="474" max="474" width="11.6640625" style="113" customWidth="1"/>
    <col min="475" max="475" width="1.33203125" style="113" customWidth="1"/>
    <col min="476" max="476" width="11.6640625" style="113" customWidth="1"/>
    <col min="477" max="477" width="1.33203125" style="113" customWidth="1"/>
    <col min="478" max="478" width="11.6640625" style="113" customWidth="1"/>
    <col min="479" max="479" width="1.33203125" style="113" customWidth="1"/>
    <col min="480" max="480" width="11.6640625" style="113" customWidth="1"/>
    <col min="481" max="481" width="1.33203125" style="113" customWidth="1"/>
    <col min="482" max="482" width="11.6640625" style="113" customWidth="1"/>
    <col min="483" max="483" width="1.33203125" style="113" customWidth="1"/>
    <col min="484" max="484" width="11.6640625" style="113" customWidth="1"/>
    <col min="485" max="485" width="1.33203125" style="113" customWidth="1"/>
    <col min="486" max="486" width="11.6640625" style="113" customWidth="1"/>
    <col min="487" max="487" width="1.33203125" style="113" customWidth="1"/>
    <col min="488" max="488" width="11.6640625" style="113" customWidth="1"/>
    <col min="489" max="489" width="1.33203125" style="113" customWidth="1"/>
    <col min="490" max="490" width="11.6640625" style="113" customWidth="1"/>
    <col min="491" max="491" width="1.33203125" style="113" customWidth="1"/>
    <col min="492" max="492" width="11.6640625" style="113" customWidth="1"/>
    <col min="493" max="493" width="1.33203125" style="113" customWidth="1"/>
    <col min="494" max="494" width="11.6640625" style="113" customWidth="1"/>
    <col min="495" max="495" width="1.33203125" style="113" customWidth="1"/>
    <col min="496" max="496" width="11.6640625" style="113" customWidth="1"/>
    <col min="497" max="497" width="1.33203125" style="113" customWidth="1"/>
    <col min="498" max="498" width="11.6640625" style="113" customWidth="1"/>
    <col min="499" max="499" width="1.33203125" style="113" customWidth="1"/>
    <col min="500" max="500" width="11.6640625" style="113" customWidth="1"/>
    <col min="501" max="501" width="1.33203125" style="113" customWidth="1"/>
    <col min="502" max="502" width="11.6640625" style="113" customWidth="1"/>
    <col min="503" max="503" width="1.33203125" style="113" customWidth="1"/>
    <col min="504" max="504" width="11.6640625" style="113" customWidth="1"/>
    <col min="505" max="505" width="1.33203125" style="113" customWidth="1"/>
    <col min="506" max="506" width="11.6640625" style="113" customWidth="1"/>
    <col min="507" max="507" width="1.33203125" style="113" customWidth="1"/>
    <col min="508" max="508" width="11.6640625" style="113" customWidth="1"/>
    <col min="509" max="509" width="1.33203125" style="113" customWidth="1"/>
    <col min="510" max="510" width="11.6640625" style="113" customWidth="1"/>
    <col min="511" max="511" width="1.33203125" style="113" customWidth="1"/>
    <col min="512" max="512" width="11.6640625" style="113" customWidth="1"/>
    <col min="513" max="513" width="1.33203125" style="113" customWidth="1"/>
    <col min="514" max="514" width="11.6640625" style="113" customWidth="1"/>
    <col min="515" max="515" width="1.33203125" style="113" customWidth="1"/>
    <col min="516" max="516" width="11.6640625" style="113" customWidth="1"/>
    <col min="517" max="517" width="1.33203125" style="113" customWidth="1"/>
    <col min="518" max="518" width="11.6640625" style="113" customWidth="1"/>
    <col min="519" max="519" width="1.33203125" style="113" customWidth="1"/>
    <col min="520" max="520" width="11.6640625" style="113" customWidth="1"/>
    <col min="521" max="521" width="1.33203125" style="113" customWidth="1"/>
    <col min="522" max="522" width="11.6640625" style="113" customWidth="1"/>
    <col min="523" max="523" width="1.33203125" style="113" customWidth="1"/>
    <col min="524" max="524" width="11.6640625" style="113" customWidth="1"/>
    <col min="525" max="525" width="1.33203125" style="113" customWidth="1"/>
    <col min="526" max="526" width="11.6640625" style="113" customWidth="1"/>
    <col min="527" max="527" width="1.33203125" style="113" customWidth="1"/>
    <col min="528" max="528" width="11.6640625" style="113" customWidth="1"/>
    <col min="529" max="529" width="1.33203125" style="113" customWidth="1"/>
    <col min="530" max="530" width="11.6640625" style="113" customWidth="1"/>
    <col min="531" max="531" width="1.33203125" style="113" customWidth="1"/>
    <col min="532" max="532" width="11.6640625" style="113" customWidth="1"/>
    <col min="533" max="533" width="1.33203125" style="113" customWidth="1"/>
    <col min="534" max="534" width="11.6640625" style="113" customWidth="1"/>
    <col min="535" max="535" width="1.33203125" style="113" customWidth="1"/>
    <col min="536" max="536" width="11.6640625" style="113" customWidth="1"/>
    <col min="537" max="537" width="1.33203125" style="113" customWidth="1"/>
    <col min="538" max="538" width="11.6640625" style="113" customWidth="1"/>
    <col min="539" max="539" width="1.33203125" style="113" customWidth="1"/>
    <col min="540" max="540" width="11.6640625" style="113" customWidth="1"/>
    <col min="541" max="541" width="1.33203125" style="113" customWidth="1"/>
    <col min="542" max="542" width="11.6640625" style="113" customWidth="1"/>
    <col min="543" max="543" width="1.33203125" style="113" customWidth="1"/>
    <col min="544" max="544" width="11.6640625" style="113" customWidth="1"/>
    <col min="545" max="545" width="1.33203125" style="113" customWidth="1"/>
    <col min="546" max="546" width="11.6640625" style="113" customWidth="1"/>
    <col min="547" max="547" width="1.33203125" style="113" customWidth="1"/>
    <col min="548" max="548" width="11.6640625" style="113" customWidth="1"/>
    <col min="549" max="549" width="1.33203125" style="113" customWidth="1"/>
    <col min="550" max="550" width="11.6640625" style="113" customWidth="1"/>
    <col min="551" max="551" width="1.33203125" style="113" customWidth="1"/>
    <col min="552" max="552" width="11.6640625" style="113" customWidth="1"/>
    <col min="553" max="553" width="1.33203125" style="113" customWidth="1"/>
    <col min="554" max="16384" width="9" style="113"/>
  </cols>
  <sheetData>
    <row r="1" spans="1:553" x14ac:dyDescent="0.25">
      <c r="A1" s="5" t="s">
        <v>60</v>
      </c>
      <c r="KR1" s="84" t="s">
        <v>116</v>
      </c>
    </row>
    <row r="2" spans="1:553" x14ac:dyDescent="0.25">
      <c r="B2" s="39" t="s">
        <v>32</v>
      </c>
      <c r="C2" s="5" t="s">
        <v>62</v>
      </c>
    </row>
    <row r="3" spans="1:553" x14ac:dyDescent="0.25">
      <c r="B3" s="39" t="s">
        <v>61</v>
      </c>
      <c r="C3" s="5" t="s">
        <v>63</v>
      </c>
    </row>
    <row r="4" spans="1:553" s="53" customFormat="1" x14ac:dyDescent="0.25">
      <c r="A4" s="52"/>
      <c r="FA4" s="68"/>
      <c r="KM4" s="113"/>
      <c r="KN4" s="113"/>
      <c r="KO4" s="68"/>
      <c r="KP4" s="67">
        <v>44043</v>
      </c>
      <c r="KQ4" s="68"/>
      <c r="KR4" s="68">
        <v>44074</v>
      </c>
      <c r="KS4" s="68"/>
      <c r="KT4" s="68">
        <v>44104</v>
      </c>
      <c r="KU4" s="68"/>
      <c r="KV4" s="67">
        <v>44135</v>
      </c>
      <c r="KW4" s="68"/>
      <c r="KX4" s="68">
        <v>44165</v>
      </c>
      <c r="KY4" s="68"/>
      <c r="KZ4" s="68">
        <v>44196</v>
      </c>
      <c r="LA4" s="68"/>
      <c r="LB4" s="80">
        <v>44227</v>
      </c>
      <c r="LC4" s="68"/>
      <c r="LD4" s="68">
        <v>44255</v>
      </c>
      <c r="LE4" s="68"/>
      <c r="LF4" s="68">
        <v>44286</v>
      </c>
      <c r="LG4" s="68"/>
      <c r="LH4" s="80">
        <v>44316</v>
      </c>
      <c r="LJ4" s="68">
        <v>44347</v>
      </c>
      <c r="LK4" s="68"/>
      <c r="LL4" s="68">
        <v>44377</v>
      </c>
      <c r="LM4" s="68"/>
      <c r="LN4" s="67">
        <v>44408</v>
      </c>
      <c r="LO4" s="68"/>
      <c r="LP4" s="68">
        <v>44439</v>
      </c>
      <c r="LQ4" s="68"/>
      <c r="LR4" s="68">
        <v>44469</v>
      </c>
      <c r="LS4" s="68"/>
      <c r="LT4" s="67">
        <v>44500</v>
      </c>
      <c r="LU4" s="68"/>
      <c r="LV4" s="68">
        <v>44530</v>
      </c>
      <c r="LW4" s="68"/>
      <c r="LX4" s="68">
        <v>44561</v>
      </c>
      <c r="LY4" s="68"/>
      <c r="LZ4" s="80">
        <v>44592</v>
      </c>
      <c r="MA4" s="68"/>
      <c r="MB4" s="68">
        <v>44620</v>
      </c>
      <c r="MC4" s="68"/>
      <c r="MD4" s="68">
        <v>44651</v>
      </c>
      <c r="ME4" s="68"/>
      <c r="MF4" s="80">
        <v>44681</v>
      </c>
      <c r="MH4" s="68">
        <v>44712</v>
      </c>
      <c r="MI4" s="68"/>
      <c r="MJ4" s="68">
        <v>44742</v>
      </c>
      <c r="MK4" s="68"/>
      <c r="ML4" s="67">
        <v>44773</v>
      </c>
      <c r="MM4" s="68"/>
      <c r="MN4" s="68">
        <v>44804</v>
      </c>
      <c r="MO4" s="68"/>
      <c r="MP4" s="68">
        <v>44834</v>
      </c>
      <c r="MQ4" s="68"/>
      <c r="MR4" s="67">
        <v>44865</v>
      </c>
      <c r="MS4" s="68"/>
      <c r="MT4" s="68">
        <v>44895</v>
      </c>
      <c r="MU4" s="68"/>
      <c r="MV4" s="68">
        <v>44926</v>
      </c>
      <c r="MW4" s="68"/>
      <c r="MX4" s="80">
        <v>44957</v>
      </c>
      <c r="MY4" s="68"/>
      <c r="MZ4" s="68">
        <v>44985</v>
      </c>
      <c r="NA4" s="68"/>
      <c r="NB4" s="68">
        <v>45016</v>
      </c>
      <c r="NC4" s="68"/>
      <c r="ND4" s="80">
        <v>45046</v>
      </c>
      <c r="NF4" s="68">
        <v>45077</v>
      </c>
      <c r="NG4" s="68"/>
      <c r="NH4" s="68">
        <v>45107</v>
      </c>
      <c r="NI4" s="68"/>
      <c r="NJ4" s="67">
        <v>45138</v>
      </c>
      <c r="NK4" s="68"/>
      <c r="NL4" s="68">
        <v>45169</v>
      </c>
      <c r="NM4" s="68"/>
      <c r="NN4" s="68">
        <v>45199</v>
      </c>
      <c r="NO4" s="68"/>
      <c r="NP4" s="67">
        <v>45230</v>
      </c>
      <c r="NQ4" s="68"/>
      <c r="NR4" s="68">
        <v>45260</v>
      </c>
      <c r="NS4" s="68"/>
      <c r="NT4" s="68">
        <v>45291</v>
      </c>
      <c r="NU4" s="68"/>
      <c r="NV4" s="80">
        <v>45322</v>
      </c>
      <c r="NW4" s="68"/>
      <c r="NX4" s="68">
        <v>45350</v>
      </c>
      <c r="NY4" s="68"/>
      <c r="NZ4" s="68">
        <v>45382</v>
      </c>
      <c r="OA4" s="68"/>
      <c r="OB4" s="80">
        <v>45412</v>
      </c>
      <c r="OD4" s="68">
        <v>45443</v>
      </c>
      <c r="OE4" s="68"/>
      <c r="OF4" s="68">
        <v>45473</v>
      </c>
      <c r="OG4" s="68"/>
      <c r="OH4" s="67">
        <v>45504</v>
      </c>
      <c r="OI4" s="68"/>
      <c r="OJ4" s="68">
        <v>45535</v>
      </c>
      <c r="OK4" s="68"/>
      <c r="OL4" s="68">
        <v>45565</v>
      </c>
      <c r="OM4" s="68"/>
      <c r="ON4" s="67">
        <v>45596</v>
      </c>
      <c r="OO4" s="68"/>
      <c r="OP4" s="68">
        <v>45626</v>
      </c>
      <c r="OQ4" s="68"/>
      <c r="OR4" s="68">
        <v>45657</v>
      </c>
      <c r="OS4" s="68"/>
      <c r="OT4" s="80">
        <v>45688</v>
      </c>
      <c r="OU4" s="68"/>
      <c r="OV4" s="68">
        <v>45716</v>
      </c>
      <c r="OW4" s="68"/>
      <c r="OX4" s="68">
        <v>45747</v>
      </c>
      <c r="OY4" s="68"/>
      <c r="OZ4" s="80">
        <v>45777</v>
      </c>
      <c r="PB4" s="68">
        <v>45808</v>
      </c>
      <c r="PC4" s="68"/>
      <c r="PD4" s="68">
        <v>45838</v>
      </c>
      <c r="PE4" s="68"/>
      <c r="PF4" s="67">
        <v>45869</v>
      </c>
      <c r="PG4" s="68"/>
      <c r="PH4" s="68">
        <v>45900</v>
      </c>
      <c r="PI4" s="68"/>
      <c r="PJ4" s="68">
        <v>45930</v>
      </c>
      <c r="PK4" s="68"/>
      <c r="PL4" s="67">
        <v>45961</v>
      </c>
      <c r="PM4" s="68"/>
      <c r="PN4" s="68">
        <v>45991</v>
      </c>
      <c r="PO4" s="68"/>
      <c r="PP4" s="68">
        <v>46022</v>
      </c>
      <c r="PQ4" s="68"/>
      <c r="PR4" s="80">
        <v>45688</v>
      </c>
      <c r="PS4" s="68"/>
      <c r="PT4" s="68">
        <v>45716</v>
      </c>
      <c r="PU4" s="68"/>
      <c r="PV4" s="68">
        <v>45747</v>
      </c>
      <c r="PW4" s="68"/>
      <c r="PX4" s="80">
        <v>45777</v>
      </c>
      <c r="PZ4" s="68">
        <v>45808</v>
      </c>
      <c r="QA4" s="68"/>
      <c r="QB4" s="68">
        <v>45838</v>
      </c>
      <c r="QC4" s="68"/>
      <c r="QD4" s="67">
        <v>45869</v>
      </c>
      <c r="QE4" s="68"/>
      <c r="QF4" s="68">
        <v>45900</v>
      </c>
      <c r="QG4" s="68"/>
      <c r="QH4" s="68">
        <v>45930</v>
      </c>
      <c r="QI4" s="68"/>
      <c r="QJ4" s="67">
        <v>45961</v>
      </c>
      <c r="QK4" s="68"/>
      <c r="QL4" s="68">
        <v>45991</v>
      </c>
      <c r="QM4" s="68"/>
      <c r="QN4" s="68">
        <v>46022</v>
      </c>
      <c r="QO4" s="68"/>
      <c r="QP4" s="80">
        <v>45688</v>
      </c>
      <c r="QQ4" s="68"/>
      <c r="QR4" s="68">
        <v>45716</v>
      </c>
      <c r="QS4" s="68"/>
      <c r="QT4" s="68">
        <v>45747</v>
      </c>
      <c r="QU4" s="68"/>
      <c r="QV4" s="80">
        <v>45777</v>
      </c>
      <c r="QX4" s="68">
        <v>45808</v>
      </c>
      <c r="QY4" s="68"/>
      <c r="QZ4" s="68">
        <v>45838</v>
      </c>
      <c r="RA4" s="68"/>
      <c r="RB4" s="67">
        <v>45869</v>
      </c>
      <c r="RC4" s="68"/>
      <c r="RD4" s="68">
        <v>45900</v>
      </c>
      <c r="RE4" s="68"/>
      <c r="RF4" s="68">
        <v>45930</v>
      </c>
      <c r="RG4" s="68"/>
      <c r="RH4" s="67">
        <v>45961</v>
      </c>
      <c r="RI4" s="68"/>
      <c r="RJ4" s="68">
        <v>45991</v>
      </c>
      <c r="RK4" s="68"/>
      <c r="RL4" s="68">
        <v>46022</v>
      </c>
      <c r="RM4" s="68"/>
      <c r="RN4" s="80">
        <v>45688</v>
      </c>
      <c r="RO4" s="68"/>
      <c r="RP4" s="68">
        <v>45716</v>
      </c>
      <c r="RQ4" s="68"/>
      <c r="RR4" s="68">
        <v>45747</v>
      </c>
      <c r="RS4" s="68"/>
      <c r="RT4" s="80">
        <v>45777</v>
      </c>
      <c r="RV4" s="68">
        <v>45808</v>
      </c>
      <c r="RW4" s="68"/>
      <c r="RX4" s="68">
        <v>45838</v>
      </c>
      <c r="RY4" s="68"/>
      <c r="RZ4" s="67">
        <v>45869</v>
      </c>
      <c r="SA4" s="68"/>
      <c r="SB4" s="68">
        <v>45900</v>
      </c>
      <c r="SC4" s="68"/>
      <c r="SD4" s="68">
        <v>45930</v>
      </c>
      <c r="SE4" s="68"/>
      <c r="SF4" s="67">
        <v>45961</v>
      </c>
      <c r="SG4" s="68"/>
      <c r="SH4" s="68">
        <v>45991</v>
      </c>
      <c r="SI4" s="68"/>
      <c r="SJ4" s="68">
        <v>46022</v>
      </c>
      <c r="SK4" s="68"/>
      <c r="SL4" s="80">
        <v>45688</v>
      </c>
      <c r="SM4" s="68"/>
      <c r="SN4" s="68">
        <v>45716</v>
      </c>
      <c r="SO4" s="68"/>
      <c r="SP4" s="68">
        <v>45747</v>
      </c>
      <c r="SQ4" s="68"/>
      <c r="SR4" s="80">
        <v>45777</v>
      </c>
      <c r="ST4" s="68">
        <v>45808</v>
      </c>
      <c r="SU4" s="68"/>
      <c r="SV4" s="68">
        <v>45838</v>
      </c>
      <c r="SW4" s="68"/>
      <c r="SX4" s="67">
        <v>45869</v>
      </c>
      <c r="SY4" s="68"/>
      <c r="SZ4" s="68">
        <v>45900</v>
      </c>
      <c r="TA4" s="68"/>
      <c r="TB4" s="68">
        <v>45930</v>
      </c>
      <c r="TC4" s="68"/>
      <c r="TD4" s="67">
        <v>45961</v>
      </c>
      <c r="TE4" s="68"/>
      <c r="TF4" s="68">
        <v>45991</v>
      </c>
      <c r="TG4" s="68"/>
      <c r="TH4" s="68">
        <v>46022</v>
      </c>
      <c r="TI4" s="68"/>
      <c r="TJ4" s="80">
        <v>45688</v>
      </c>
      <c r="TK4" s="68"/>
      <c r="TL4" s="68">
        <v>45716</v>
      </c>
      <c r="TM4" s="68"/>
      <c r="TN4" s="68">
        <v>45747</v>
      </c>
      <c r="TO4" s="68"/>
      <c r="TP4" s="80">
        <v>45777</v>
      </c>
      <c r="TR4" s="68">
        <v>45808</v>
      </c>
      <c r="TS4" s="68"/>
      <c r="TT4" s="68">
        <v>45838</v>
      </c>
      <c r="TU4" s="68"/>
      <c r="TV4" s="67">
        <v>45869</v>
      </c>
      <c r="TW4" s="68"/>
      <c r="TX4" s="113"/>
      <c r="TY4" s="113"/>
      <c r="TZ4" s="113"/>
      <c r="UA4" s="113"/>
      <c r="UB4" s="113"/>
      <c r="UC4" s="113"/>
      <c r="UD4" s="113"/>
      <c r="UE4" s="113"/>
      <c r="UF4" s="113"/>
      <c r="UG4" s="113"/>
    </row>
    <row r="5" spans="1:553" x14ac:dyDescent="0.25">
      <c r="A5" s="5" t="s">
        <v>23</v>
      </c>
      <c r="KP5" s="74">
        <f>Sales!$R16</f>
        <v>284</v>
      </c>
      <c r="KR5" s="74">
        <f>Sales!$T16</f>
        <v>298</v>
      </c>
      <c r="KT5" s="81">
        <f>Sales!$V16</f>
        <v>289</v>
      </c>
      <c r="KV5" s="74">
        <f>Sales!$X16</f>
        <v>754</v>
      </c>
      <c r="KX5" s="74">
        <f>Sales!$Z16</f>
        <v>1828</v>
      </c>
      <c r="KZ5" s="74">
        <f>Sales!$AB16</f>
        <v>2501</v>
      </c>
      <c r="LB5" s="74">
        <f>Sales!$F16</f>
        <v>2547</v>
      </c>
      <c r="LD5" s="81">
        <f>Sales!$H16</f>
        <v>1912</v>
      </c>
      <c r="LE5" s="8"/>
      <c r="LF5" s="81">
        <f>Sales!$J16</f>
        <v>1990</v>
      </c>
      <c r="LH5" s="74">
        <f>Sales!$L16</f>
        <v>659</v>
      </c>
      <c r="LJ5" s="81">
        <f>Sales!$N16</f>
        <v>481</v>
      </c>
      <c r="LK5" s="8"/>
      <c r="LL5" s="81">
        <f>Sales!$P16</f>
        <v>285</v>
      </c>
      <c r="LN5" s="74">
        <f>Sales!$R16</f>
        <v>284</v>
      </c>
      <c r="LP5" s="74">
        <f>Sales!$T16</f>
        <v>298</v>
      </c>
      <c r="LR5" s="81">
        <f>Sales!$V16</f>
        <v>289</v>
      </c>
      <c r="LT5" s="74">
        <f>Sales!$X16</f>
        <v>754</v>
      </c>
      <c r="LV5" s="74">
        <f>Sales!$Z16</f>
        <v>1828</v>
      </c>
      <c r="LX5" s="74">
        <f>Sales!$AB16</f>
        <v>2501</v>
      </c>
      <c r="LZ5" s="74">
        <f>Sales!$F16</f>
        <v>2547</v>
      </c>
      <c r="MB5" s="81">
        <f>Sales!$H16</f>
        <v>1912</v>
      </c>
      <c r="MC5" s="8"/>
      <c r="MD5" s="81">
        <f>Sales!$J16</f>
        <v>1990</v>
      </c>
      <c r="MF5" s="74">
        <f>Sales!$L16</f>
        <v>659</v>
      </c>
      <c r="MH5" s="81">
        <f>Sales!$N16</f>
        <v>481</v>
      </c>
      <c r="MI5" s="8"/>
      <c r="MJ5" s="81">
        <f>Sales!$P16</f>
        <v>285</v>
      </c>
      <c r="ML5" s="74">
        <f>Sales!$R16</f>
        <v>284</v>
      </c>
      <c r="MN5" s="74">
        <f>Sales!$T16</f>
        <v>298</v>
      </c>
      <c r="MP5" s="81">
        <f>Sales!$V16</f>
        <v>289</v>
      </c>
      <c r="MR5" s="74">
        <f>Sales!$X16</f>
        <v>754</v>
      </c>
      <c r="MT5" s="74">
        <f>Sales!$Z16</f>
        <v>1828</v>
      </c>
      <c r="MV5" s="74">
        <f>Sales!$AB16</f>
        <v>2501</v>
      </c>
      <c r="MX5" s="74">
        <f>Sales!$F16</f>
        <v>2547</v>
      </c>
      <c r="MZ5" s="81">
        <f>Sales!$H16</f>
        <v>1912</v>
      </c>
      <c r="NA5" s="8"/>
      <c r="NB5" s="81">
        <f>Sales!$J16</f>
        <v>1990</v>
      </c>
      <c r="ND5" s="74">
        <f>Sales!$L16</f>
        <v>659</v>
      </c>
      <c r="NF5" s="81">
        <f>Sales!$N16</f>
        <v>481</v>
      </c>
      <c r="NG5" s="8"/>
      <c r="NH5" s="81">
        <f>Sales!$P16</f>
        <v>285</v>
      </c>
      <c r="NJ5" s="74">
        <f>Sales!$R16</f>
        <v>284</v>
      </c>
      <c r="NL5" s="74">
        <f>Sales!$T16</f>
        <v>298</v>
      </c>
      <c r="NN5" s="81">
        <f>Sales!$V16</f>
        <v>289</v>
      </c>
      <c r="NP5" s="74">
        <f>Sales!$X16</f>
        <v>754</v>
      </c>
      <c r="NR5" s="74">
        <f>Sales!$Z16</f>
        <v>1828</v>
      </c>
      <c r="NT5" s="74">
        <f>Sales!$AB16</f>
        <v>2501</v>
      </c>
      <c r="NV5" s="74">
        <f>Sales!$F16</f>
        <v>2547</v>
      </c>
      <c r="NX5" s="81">
        <f>Sales!$H16</f>
        <v>1912</v>
      </c>
      <c r="NY5" s="8"/>
      <c r="NZ5" s="81">
        <f>Sales!$J16</f>
        <v>1990</v>
      </c>
      <c r="OB5" s="74">
        <f>Sales!$L16</f>
        <v>659</v>
      </c>
      <c r="OD5" s="81">
        <f>Sales!$N16</f>
        <v>481</v>
      </c>
      <c r="OE5" s="8"/>
      <c r="OF5" s="81">
        <f>Sales!$P16</f>
        <v>285</v>
      </c>
      <c r="OH5" s="74">
        <f>Sales!$R16</f>
        <v>284</v>
      </c>
      <c r="OJ5" s="74">
        <f>Sales!$T16</f>
        <v>298</v>
      </c>
      <c r="OL5" s="81">
        <f>Sales!$V16</f>
        <v>289</v>
      </c>
      <c r="ON5" s="74">
        <f>Sales!$X16</f>
        <v>754</v>
      </c>
      <c r="OP5" s="74">
        <f>Sales!$Z16</f>
        <v>1828</v>
      </c>
      <c r="OR5" s="74">
        <f>Sales!$AB16</f>
        <v>2501</v>
      </c>
      <c r="OT5" s="74">
        <f>Sales!$F16</f>
        <v>2547</v>
      </c>
      <c r="OV5" s="81">
        <f>Sales!$H16</f>
        <v>1912</v>
      </c>
      <c r="OW5" s="8"/>
      <c r="OX5" s="81">
        <f>Sales!$J16</f>
        <v>1990</v>
      </c>
      <c r="OZ5" s="74">
        <f>Sales!$L16</f>
        <v>659</v>
      </c>
      <c r="PB5" s="81">
        <f>Sales!$N16</f>
        <v>481</v>
      </c>
      <c r="PC5" s="8"/>
      <c r="PD5" s="81">
        <f>Sales!$P16</f>
        <v>285</v>
      </c>
      <c r="PF5" s="74">
        <f>Sales!$R16</f>
        <v>284</v>
      </c>
      <c r="PH5" s="74">
        <f>Sales!$T16</f>
        <v>298</v>
      </c>
      <c r="PJ5" s="81">
        <f>Sales!$V16</f>
        <v>289</v>
      </c>
      <c r="PL5" s="74">
        <f>Sales!$X16</f>
        <v>754</v>
      </c>
      <c r="PN5" s="74">
        <f>Sales!$Z16</f>
        <v>1828</v>
      </c>
      <c r="PP5" s="74">
        <f>Sales!$AB16</f>
        <v>2501</v>
      </c>
      <c r="PR5" s="74">
        <f>Sales!$F16</f>
        <v>2547</v>
      </c>
      <c r="PT5" s="81">
        <f>Sales!$H16</f>
        <v>1912</v>
      </c>
      <c r="PU5" s="8"/>
      <c r="PV5" s="81">
        <f>Sales!$J16</f>
        <v>1990</v>
      </c>
      <c r="PX5" s="74">
        <f>Sales!$L16</f>
        <v>659</v>
      </c>
      <c r="PZ5" s="81">
        <f>Sales!$N16</f>
        <v>481</v>
      </c>
      <c r="QA5" s="8"/>
      <c r="QB5" s="81">
        <f>Sales!$P16</f>
        <v>285</v>
      </c>
      <c r="QD5" s="74">
        <f>Sales!$R16</f>
        <v>284</v>
      </c>
      <c r="QF5" s="74">
        <f>Sales!$T16</f>
        <v>298</v>
      </c>
      <c r="QH5" s="81">
        <f>Sales!$V16</f>
        <v>289</v>
      </c>
      <c r="QJ5" s="74">
        <f>Sales!$X16</f>
        <v>754</v>
      </c>
      <c r="QL5" s="74">
        <f>Sales!$Z16</f>
        <v>1828</v>
      </c>
      <c r="QN5" s="74">
        <f>Sales!$AB16</f>
        <v>2501</v>
      </c>
      <c r="QP5" s="74">
        <f>Sales!$F16</f>
        <v>2547</v>
      </c>
      <c r="QR5" s="81">
        <f>Sales!$H16</f>
        <v>1912</v>
      </c>
      <c r="QS5" s="8"/>
      <c r="QT5" s="81">
        <f>Sales!$J16</f>
        <v>1990</v>
      </c>
      <c r="QV5" s="74">
        <f>Sales!$L16</f>
        <v>659</v>
      </c>
      <c r="QX5" s="81">
        <f>Sales!$N16</f>
        <v>481</v>
      </c>
      <c r="QY5" s="8"/>
      <c r="QZ5" s="81">
        <f>Sales!$P16</f>
        <v>285</v>
      </c>
      <c r="RB5" s="74">
        <f>Sales!$R16</f>
        <v>284</v>
      </c>
      <c r="RD5" s="74">
        <f>Sales!$T16</f>
        <v>298</v>
      </c>
      <c r="RF5" s="81">
        <f>Sales!$V16</f>
        <v>289</v>
      </c>
      <c r="RH5" s="74">
        <f>Sales!$X16</f>
        <v>754</v>
      </c>
      <c r="RJ5" s="74">
        <f>Sales!$Z16</f>
        <v>1828</v>
      </c>
      <c r="RL5" s="74">
        <f>Sales!$AB16</f>
        <v>2501</v>
      </c>
      <c r="RN5" s="74">
        <f>Sales!$F16</f>
        <v>2547</v>
      </c>
      <c r="RP5" s="81">
        <f>Sales!$H16</f>
        <v>1912</v>
      </c>
      <c r="RQ5" s="8"/>
      <c r="RR5" s="81">
        <f>Sales!$J16</f>
        <v>1990</v>
      </c>
      <c r="RT5" s="74">
        <f>Sales!$L16</f>
        <v>659</v>
      </c>
      <c r="RV5" s="81">
        <f>Sales!$N16</f>
        <v>481</v>
      </c>
      <c r="RW5" s="8"/>
      <c r="RX5" s="81">
        <f>Sales!$P16</f>
        <v>285</v>
      </c>
      <c r="RZ5" s="74">
        <f>Sales!$R16</f>
        <v>284</v>
      </c>
      <c r="SB5" s="74">
        <f>Sales!$T16</f>
        <v>298</v>
      </c>
      <c r="SD5" s="81">
        <f>Sales!$V16</f>
        <v>289</v>
      </c>
      <c r="SF5" s="74">
        <f>Sales!$X16</f>
        <v>754</v>
      </c>
      <c r="SH5" s="74">
        <f>Sales!$Z16</f>
        <v>1828</v>
      </c>
      <c r="SJ5" s="74">
        <f>Sales!$AB16</f>
        <v>2501</v>
      </c>
      <c r="SL5" s="74">
        <f>Sales!$F16</f>
        <v>2547</v>
      </c>
      <c r="SN5" s="81">
        <f>Sales!$H16</f>
        <v>1912</v>
      </c>
      <c r="SO5" s="8"/>
      <c r="SP5" s="81">
        <f>Sales!$J16</f>
        <v>1990</v>
      </c>
      <c r="SR5" s="74">
        <f>Sales!$L16</f>
        <v>659</v>
      </c>
      <c r="ST5" s="81">
        <f>Sales!$N16</f>
        <v>481</v>
      </c>
      <c r="SU5" s="8"/>
      <c r="SV5" s="81">
        <f>Sales!$P16</f>
        <v>285</v>
      </c>
      <c r="SX5" s="74">
        <f>Sales!$R16</f>
        <v>284</v>
      </c>
      <c r="SZ5" s="74">
        <f>Sales!$T16</f>
        <v>298</v>
      </c>
      <c r="TB5" s="81">
        <f>Sales!$V16</f>
        <v>289</v>
      </c>
      <c r="TD5" s="74">
        <f>Sales!$X16</f>
        <v>754</v>
      </c>
      <c r="TF5" s="74">
        <f>Sales!$Z16</f>
        <v>1828</v>
      </c>
      <c r="TH5" s="74">
        <f>Sales!$AB16</f>
        <v>2501</v>
      </c>
      <c r="TJ5" s="74">
        <f>Sales!$F16</f>
        <v>2547</v>
      </c>
      <c r="TL5" s="81">
        <f>Sales!$H16</f>
        <v>1912</v>
      </c>
      <c r="TM5" s="8"/>
      <c r="TN5" s="81">
        <f>Sales!$J16</f>
        <v>1990</v>
      </c>
      <c r="TP5" s="74">
        <f>Sales!$L16</f>
        <v>659</v>
      </c>
      <c r="TR5" s="81">
        <f>Sales!$N16</f>
        <v>481</v>
      </c>
      <c r="TS5" s="8"/>
      <c r="TT5" s="81">
        <f>Sales!$P16</f>
        <v>285</v>
      </c>
      <c r="TV5" s="74">
        <f>Sales!$R16</f>
        <v>284</v>
      </c>
    </row>
    <row r="6" spans="1:553" s="33" customFormat="1" x14ac:dyDescent="0.25">
      <c r="A6" s="35"/>
      <c r="TX6" s="113"/>
      <c r="TY6" s="113"/>
      <c r="TZ6" s="113"/>
      <c r="UA6" s="113"/>
      <c r="UB6" s="113"/>
      <c r="UC6" s="113"/>
      <c r="UD6" s="113"/>
      <c r="UE6" s="113"/>
      <c r="UF6" s="113"/>
      <c r="UG6" s="113"/>
    </row>
    <row r="7" spans="1:553" s="71" customFormat="1" x14ac:dyDescent="0.25">
      <c r="A7" s="92"/>
      <c r="TX7" s="113"/>
      <c r="TY7" s="113"/>
      <c r="TZ7" s="113"/>
      <c r="UA7" s="113"/>
      <c r="UB7" s="113"/>
      <c r="UC7" s="113"/>
      <c r="UD7" s="113"/>
      <c r="UE7" s="113"/>
      <c r="UF7" s="113"/>
      <c r="UG7" s="113"/>
    </row>
    <row r="8" spans="1:553" s="71" customFormat="1" hidden="1" x14ac:dyDescent="0.25">
      <c r="A8" s="92"/>
      <c r="TX8" s="113"/>
      <c r="TY8" s="113"/>
      <c r="TZ8" s="113"/>
      <c r="UA8" s="113"/>
      <c r="UB8" s="113"/>
      <c r="UC8" s="113"/>
      <c r="UD8" s="113"/>
      <c r="UE8" s="113"/>
      <c r="UF8" s="113"/>
      <c r="UG8" s="113"/>
    </row>
    <row r="9" spans="1:553" s="71" customFormat="1" hidden="1" x14ac:dyDescent="0.25">
      <c r="A9" s="92"/>
      <c r="TX9" s="113"/>
      <c r="TY9" s="113"/>
      <c r="TZ9" s="113"/>
      <c r="UA9" s="113"/>
      <c r="UB9" s="113"/>
      <c r="UC9" s="113"/>
      <c r="UD9" s="113"/>
      <c r="UE9" s="113"/>
      <c r="UF9" s="113"/>
      <c r="UG9" s="113"/>
    </row>
    <row r="10" spans="1:553" s="71" customFormat="1" hidden="1" x14ac:dyDescent="0.25">
      <c r="A10" s="92"/>
      <c r="TX10" s="113"/>
      <c r="TY10" s="113"/>
      <c r="TZ10" s="113"/>
      <c r="UA10" s="113"/>
      <c r="UB10" s="113"/>
      <c r="UC10" s="113"/>
      <c r="UD10" s="113"/>
      <c r="UE10" s="113"/>
      <c r="UF10" s="113"/>
      <c r="UG10" s="113"/>
    </row>
    <row r="11" spans="1:553" s="71" customFormat="1" hidden="1" x14ac:dyDescent="0.25">
      <c r="A11" s="92"/>
      <c r="TX11" s="113"/>
      <c r="TY11" s="113"/>
      <c r="TZ11" s="113"/>
      <c r="UA11" s="113"/>
      <c r="UB11" s="113"/>
      <c r="UC11" s="113"/>
      <c r="UD11" s="113"/>
      <c r="UE11" s="113"/>
      <c r="UF11" s="113"/>
      <c r="UG11" s="113"/>
    </row>
    <row r="12" spans="1:553" s="71" customFormat="1" hidden="1" x14ac:dyDescent="0.25">
      <c r="A12" s="92"/>
      <c r="TX12" s="113"/>
      <c r="TY12" s="113"/>
      <c r="TZ12" s="113"/>
      <c r="UA12" s="113"/>
      <c r="UB12" s="113"/>
      <c r="UC12" s="113"/>
      <c r="UD12" s="113"/>
      <c r="UE12" s="113"/>
      <c r="UF12" s="113"/>
      <c r="UG12" s="113"/>
    </row>
    <row r="13" spans="1:553" s="71" customFormat="1" hidden="1" x14ac:dyDescent="0.25">
      <c r="A13" s="92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</row>
    <row r="14" spans="1:553" s="71" customFormat="1" hidden="1" x14ac:dyDescent="0.25">
      <c r="A14" s="92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</row>
    <row r="15" spans="1:553" s="71" customFormat="1" hidden="1" x14ac:dyDescent="0.25"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</row>
    <row r="16" spans="1:553" s="71" customFormat="1" hidden="1" x14ac:dyDescent="0.25"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</row>
    <row r="17" spans="3:553" s="71" customFormat="1" hidden="1" x14ac:dyDescent="0.25"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</row>
    <row r="18" spans="3:553" s="71" customFormat="1" hidden="1" x14ac:dyDescent="0.25"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</row>
    <row r="19" spans="3:553" s="71" customFormat="1" hidden="1" x14ac:dyDescent="0.25"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</row>
    <row r="20" spans="3:553" s="71" customFormat="1" hidden="1" x14ac:dyDescent="0.25"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</row>
    <row r="21" spans="3:553" s="71" customFormat="1" hidden="1" x14ac:dyDescent="0.25"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</row>
    <row r="22" spans="3:553" s="71" customFormat="1" hidden="1" x14ac:dyDescent="0.25">
      <c r="TX22" s="113"/>
      <c r="TY22" s="113"/>
      <c r="TZ22" s="113"/>
      <c r="UA22" s="113"/>
      <c r="UB22" s="113"/>
      <c r="UC22" s="113"/>
      <c r="UD22" s="113"/>
      <c r="UE22" s="113"/>
      <c r="UF22" s="113"/>
      <c r="UG22" s="113"/>
    </row>
    <row r="23" spans="3:553" s="71" customFormat="1" hidden="1" x14ac:dyDescent="0.25">
      <c r="TX23" s="113"/>
      <c r="TY23" s="113"/>
      <c r="TZ23" s="113"/>
      <c r="UA23" s="113"/>
      <c r="UB23" s="113"/>
      <c r="UC23" s="113"/>
      <c r="UD23" s="113"/>
      <c r="UE23" s="113"/>
      <c r="UF23" s="113"/>
      <c r="UG23" s="113"/>
    </row>
    <row r="24" spans="3:553" s="71" customFormat="1" hidden="1" x14ac:dyDescent="0.25">
      <c r="TX24" s="113"/>
      <c r="TY24" s="113"/>
      <c r="TZ24" s="113"/>
      <c r="UA24" s="113"/>
      <c r="UB24" s="113"/>
      <c r="UC24" s="113"/>
      <c r="UD24" s="113"/>
      <c r="UE24" s="113"/>
      <c r="UF24" s="113"/>
      <c r="UG24" s="113"/>
    </row>
    <row r="25" spans="3:553" s="71" customFormat="1" hidden="1" x14ac:dyDescent="0.25">
      <c r="TX25" s="113"/>
      <c r="TY25" s="113"/>
      <c r="TZ25" s="113"/>
      <c r="UA25" s="113"/>
      <c r="UB25" s="113"/>
      <c r="UC25" s="113"/>
      <c r="UD25" s="113"/>
      <c r="UE25" s="113"/>
      <c r="UF25" s="113"/>
      <c r="UG25" s="113"/>
    </row>
    <row r="26" spans="3:553" s="71" customFormat="1" hidden="1" x14ac:dyDescent="0.25">
      <c r="TX26" s="113"/>
      <c r="TY26" s="113"/>
      <c r="TZ26" s="113"/>
      <c r="UA26" s="113"/>
      <c r="UB26" s="113"/>
      <c r="UC26" s="113"/>
      <c r="UD26" s="113"/>
      <c r="UE26" s="113"/>
      <c r="UF26" s="113"/>
      <c r="UG26" s="113"/>
    </row>
    <row r="27" spans="3:553" s="71" customFormat="1" hidden="1" x14ac:dyDescent="0.25">
      <c r="TX27" s="113"/>
      <c r="TY27" s="113"/>
      <c r="TZ27" s="113"/>
      <c r="UA27" s="113"/>
      <c r="UB27" s="113"/>
      <c r="UC27" s="113"/>
      <c r="UD27" s="113"/>
      <c r="UE27" s="113"/>
      <c r="UF27" s="113"/>
      <c r="UG27" s="113"/>
    </row>
    <row r="28" spans="3:553" s="71" customFormat="1" hidden="1" x14ac:dyDescent="0.25">
      <c r="C28" s="96"/>
      <c r="TX28" s="113"/>
      <c r="TY28" s="113"/>
      <c r="TZ28" s="113"/>
      <c r="UA28" s="113"/>
      <c r="UB28" s="113"/>
      <c r="UC28" s="113"/>
      <c r="UD28" s="113"/>
      <c r="UE28" s="113"/>
      <c r="UF28" s="113"/>
      <c r="UG28" s="113"/>
    </row>
    <row r="29" spans="3:553" s="71" customFormat="1" hidden="1" x14ac:dyDescent="0.25">
      <c r="TX29" s="113"/>
      <c r="TY29" s="113"/>
      <c r="TZ29" s="113"/>
      <c r="UA29" s="113"/>
      <c r="UB29" s="113"/>
      <c r="UC29" s="113"/>
      <c r="UD29" s="113"/>
      <c r="UE29" s="113"/>
      <c r="UF29" s="113"/>
      <c r="UG29" s="113"/>
    </row>
    <row r="30" spans="3:553" s="71" customFormat="1" hidden="1" x14ac:dyDescent="0.25">
      <c r="TX30" s="113"/>
      <c r="TY30" s="113"/>
      <c r="TZ30" s="113"/>
      <c r="UA30" s="113"/>
      <c r="UB30" s="113"/>
      <c r="UC30" s="113"/>
      <c r="UD30" s="113"/>
      <c r="UE30" s="113"/>
      <c r="UF30" s="113"/>
      <c r="UG30" s="113"/>
    </row>
    <row r="31" spans="3:553" s="71" customFormat="1" hidden="1" x14ac:dyDescent="0.25">
      <c r="TX31" s="113"/>
      <c r="TY31" s="113"/>
      <c r="TZ31" s="113"/>
      <c r="UA31" s="113"/>
      <c r="UB31" s="113"/>
      <c r="UC31" s="113"/>
      <c r="UD31" s="113"/>
      <c r="UE31" s="113"/>
      <c r="UF31" s="113"/>
      <c r="UG31" s="113"/>
    </row>
    <row r="32" spans="3:553" s="71" customFormat="1" hidden="1" x14ac:dyDescent="0.25">
      <c r="C32" s="96"/>
      <c r="TX32" s="113"/>
      <c r="TY32" s="113"/>
      <c r="TZ32" s="113"/>
      <c r="UA32" s="113"/>
      <c r="UB32" s="113"/>
      <c r="UC32" s="113"/>
      <c r="UD32" s="113"/>
      <c r="UE32" s="113"/>
      <c r="UF32" s="113"/>
      <c r="UG32" s="113"/>
    </row>
    <row r="33" spans="3:553" s="71" customFormat="1" hidden="1" x14ac:dyDescent="0.25">
      <c r="TX33" s="113"/>
      <c r="TY33" s="113"/>
      <c r="TZ33" s="113"/>
      <c r="UA33" s="113"/>
      <c r="UB33" s="113"/>
      <c r="UC33" s="113"/>
      <c r="UD33" s="113"/>
      <c r="UE33" s="113"/>
      <c r="UF33" s="113"/>
      <c r="UG33" s="113"/>
    </row>
    <row r="34" spans="3:553" s="71" customFormat="1" hidden="1" x14ac:dyDescent="0.25">
      <c r="TX34" s="113"/>
      <c r="TY34" s="113"/>
      <c r="TZ34" s="113"/>
      <c r="UA34" s="113"/>
      <c r="UB34" s="113"/>
      <c r="UC34" s="113"/>
      <c r="UD34" s="113"/>
      <c r="UE34" s="113"/>
      <c r="UF34" s="113"/>
      <c r="UG34" s="113"/>
    </row>
    <row r="35" spans="3:553" s="71" customFormat="1" hidden="1" x14ac:dyDescent="0.25">
      <c r="TX35" s="113"/>
      <c r="TY35" s="113"/>
      <c r="TZ35" s="113"/>
      <c r="UA35" s="113"/>
      <c r="UB35" s="113"/>
      <c r="UC35" s="113"/>
      <c r="UD35" s="113"/>
      <c r="UE35" s="113"/>
      <c r="UF35" s="113"/>
      <c r="UG35" s="113"/>
    </row>
    <row r="36" spans="3:553" s="71" customFormat="1" hidden="1" x14ac:dyDescent="0.25">
      <c r="C36" s="96"/>
      <c r="TX36" s="113"/>
      <c r="TY36" s="113"/>
      <c r="TZ36" s="113"/>
      <c r="UA36" s="113"/>
      <c r="UB36" s="113"/>
      <c r="UC36" s="113"/>
      <c r="UD36" s="113"/>
      <c r="UE36" s="113"/>
      <c r="UF36" s="113"/>
      <c r="UG36" s="113"/>
    </row>
    <row r="37" spans="3:553" s="71" customFormat="1" hidden="1" x14ac:dyDescent="0.25">
      <c r="TX37" s="113"/>
      <c r="TY37" s="113"/>
      <c r="TZ37" s="113"/>
      <c r="UA37" s="113"/>
      <c r="UB37" s="113"/>
      <c r="UC37" s="113"/>
      <c r="UD37" s="113"/>
      <c r="UE37" s="113"/>
      <c r="UF37" s="113"/>
      <c r="UG37" s="113"/>
    </row>
    <row r="38" spans="3:553" s="71" customFormat="1" hidden="1" x14ac:dyDescent="0.25">
      <c r="TX38" s="113"/>
      <c r="TY38" s="113"/>
      <c r="TZ38" s="113"/>
      <c r="UA38" s="113"/>
      <c r="UB38" s="113"/>
      <c r="UC38" s="113"/>
      <c r="UD38" s="113"/>
      <c r="UE38" s="113"/>
      <c r="UF38" s="113"/>
      <c r="UG38" s="113"/>
    </row>
    <row r="39" spans="3:553" s="71" customFormat="1" hidden="1" x14ac:dyDescent="0.25">
      <c r="TX39" s="113"/>
      <c r="TY39" s="113"/>
      <c r="TZ39" s="113"/>
      <c r="UA39" s="113"/>
      <c r="UB39" s="113"/>
      <c r="UC39" s="113"/>
      <c r="UD39" s="113"/>
      <c r="UE39" s="113"/>
      <c r="UF39" s="113"/>
      <c r="UG39" s="113"/>
    </row>
    <row r="40" spans="3:553" s="71" customFormat="1" hidden="1" x14ac:dyDescent="0.25">
      <c r="TX40" s="113"/>
      <c r="TY40" s="113"/>
      <c r="TZ40" s="113"/>
      <c r="UA40" s="113"/>
      <c r="UB40" s="113"/>
      <c r="UC40" s="113"/>
      <c r="UD40" s="113"/>
      <c r="UE40" s="113"/>
      <c r="UF40" s="113"/>
      <c r="UG40" s="113"/>
    </row>
    <row r="41" spans="3:553" s="71" customFormat="1" hidden="1" x14ac:dyDescent="0.25">
      <c r="TX41" s="113"/>
      <c r="TY41" s="113"/>
      <c r="TZ41" s="113"/>
      <c r="UA41" s="113"/>
      <c r="UB41" s="113"/>
      <c r="UC41" s="113"/>
      <c r="UD41" s="113"/>
      <c r="UE41" s="113"/>
      <c r="UF41" s="113"/>
      <c r="UG41" s="113"/>
    </row>
    <row r="42" spans="3:553" s="71" customFormat="1" hidden="1" x14ac:dyDescent="0.25">
      <c r="TX42" s="113"/>
      <c r="TY42" s="113"/>
      <c r="TZ42" s="113"/>
      <c r="UA42" s="113"/>
      <c r="UB42" s="113"/>
      <c r="UC42" s="113"/>
      <c r="UD42" s="113"/>
      <c r="UE42" s="113"/>
      <c r="UF42" s="113"/>
      <c r="UG42" s="113"/>
    </row>
    <row r="43" spans="3:553" s="71" customFormat="1" hidden="1" x14ac:dyDescent="0.25">
      <c r="TX43" s="113"/>
      <c r="TY43" s="113"/>
      <c r="TZ43" s="113"/>
      <c r="UA43" s="113"/>
      <c r="UB43" s="113"/>
      <c r="UC43" s="113"/>
      <c r="UD43" s="113"/>
      <c r="UE43" s="113"/>
      <c r="UF43" s="113"/>
      <c r="UG43" s="113"/>
    </row>
    <row r="44" spans="3:553" s="71" customFormat="1" hidden="1" x14ac:dyDescent="0.25">
      <c r="TX44" s="113"/>
      <c r="TY44" s="113"/>
      <c r="TZ44" s="113"/>
      <c r="UA44" s="113"/>
      <c r="UB44" s="113"/>
      <c r="UC44" s="113"/>
      <c r="UD44" s="113"/>
      <c r="UE44" s="113"/>
      <c r="UF44" s="113"/>
      <c r="UG44" s="113"/>
    </row>
    <row r="45" spans="3:553" s="71" customFormat="1" hidden="1" x14ac:dyDescent="0.25">
      <c r="TX45" s="113"/>
      <c r="TY45" s="113"/>
      <c r="TZ45" s="113"/>
      <c r="UA45" s="113"/>
      <c r="UB45" s="113"/>
      <c r="UC45" s="113"/>
      <c r="UD45" s="113"/>
      <c r="UE45" s="113"/>
      <c r="UF45" s="113"/>
      <c r="UG45" s="113"/>
    </row>
    <row r="46" spans="3:553" s="71" customFormat="1" hidden="1" x14ac:dyDescent="0.25">
      <c r="TX46" s="113"/>
      <c r="TY46" s="113"/>
      <c r="TZ46" s="113"/>
      <c r="UA46" s="113"/>
      <c r="UB46" s="113"/>
      <c r="UC46" s="113"/>
      <c r="UD46" s="113"/>
      <c r="UE46" s="113"/>
      <c r="UF46" s="113"/>
      <c r="UG46" s="113"/>
    </row>
    <row r="47" spans="3:553" s="71" customFormat="1" hidden="1" x14ac:dyDescent="0.25">
      <c r="C47" s="97"/>
      <c r="TX47" s="113"/>
      <c r="TY47" s="113"/>
      <c r="TZ47" s="113"/>
      <c r="UA47" s="113"/>
      <c r="UB47" s="113"/>
      <c r="UC47" s="113"/>
      <c r="UD47" s="113"/>
      <c r="UE47" s="113"/>
      <c r="UF47" s="113"/>
      <c r="UG47" s="113"/>
    </row>
    <row r="48" spans="3:553" s="71" customFormat="1" hidden="1" x14ac:dyDescent="0.25">
      <c r="TX48" s="113"/>
      <c r="TY48" s="113"/>
      <c r="TZ48" s="113"/>
      <c r="UA48" s="113"/>
      <c r="UB48" s="113"/>
      <c r="UC48" s="113"/>
      <c r="UD48" s="113"/>
      <c r="UE48" s="113"/>
      <c r="UF48" s="113"/>
      <c r="UG48" s="113"/>
    </row>
    <row r="49" spans="3:553" s="71" customFormat="1" hidden="1" x14ac:dyDescent="0.25">
      <c r="TX49" s="113"/>
      <c r="TY49" s="113"/>
      <c r="TZ49" s="113"/>
      <c r="UA49" s="113"/>
      <c r="UB49" s="113"/>
      <c r="UC49" s="113"/>
      <c r="UD49" s="113"/>
      <c r="UE49" s="113"/>
      <c r="UF49" s="113"/>
      <c r="UG49" s="113"/>
    </row>
    <row r="50" spans="3:553" s="71" customFormat="1" hidden="1" x14ac:dyDescent="0.25">
      <c r="C50" s="96"/>
      <c r="TX50" s="113"/>
      <c r="TY50" s="113"/>
      <c r="TZ50" s="113"/>
      <c r="UA50" s="113"/>
      <c r="UB50" s="113"/>
      <c r="UC50" s="113"/>
      <c r="UD50" s="113"/>
      <c r="UE50" s="113"/>
      <c r="UF50" s="113"/>
      <c r="UG50" s="113"/>
    </row>
    <row r="51" spans="3:553" s="71" customFormat="1" hidden="1" x14ac:dyDescent="0.25">
      <c r="TX51" s="113"/>
      <c r="TY51" s="113"/>
      <c r="TZ51" s="113"/>
      <c r="UA51" s="113"/>
      <c r="UB51" s="113"/>
      <c r="UC51" s="113"/>
      <c r="UD51" s="113"/>
      <c r="UE51" s="113"/>
      <c r="UF51" s="113"/>
      <c r="UG51" s="113"/>
    </row>
    <row r="52" spans="3:553" s="71" customFormat="1" hidden="1" x14ac:dyDescent="0.25">
      <c r="TX52" s="113"/>
      <c r="TY52" s="113"/>
      <c r="TZ52" s="113"/>
      <c r="UA52" s="113"/>
      <c r="UB52" s="113"/>
      <c r="UC52" s="113"/>
      <c r="UD52" s="113"/>
      <c r="UE52" s="113"/>
      <c r="UF52" s="113"/>
      <c r="UG52" s="113"/>
    </row>
    <row r="53" spans="3:553" s="71" customFormat="1" hidden="1" x14ac:dyDescent="0.25">
      <c r="TX53" s="113"/>
      <c r="TY53" s="113"/>
      <c r="TZ53" s="113"/>
      <c r="UA53" s="113"/>
      <c r="UB53" s="113"/>
      <c r="UC53" s="113"/>
      <c r="UD53" s="113"/>
      <c r="UE53" s="113"/>
      <c r="UF53" s="113"/>
      <c r="UG53" s="113"/>
    </row>
    <row r="54" spans="3:553" s="71" customFormat="1" hidden="1" x14ac:dyDescent="0.25">
      <c r="C54" s="96"/>
      <c r="TX54" s="113"/>
      <c r="TY54" s="113"/>
      <c r="TZ54" s="113"/>
      <c r="UA54" s="113"/>
      <c r="UB54" s="113"/>
      <c r="UC54" s="113"/>
      <c r="UD54" s="113"/>
      <c r="UE54" s="113"/>
      <c r="UF54" s="113"/>
      <c r="UG54" s="113"/>
    </row>
    <row r="55" spans="3:553" s="71" customFormat="1" hidden="1" x14ac:dyDescent="0.25">
      <c r="TX55" s="113"/>
      <c r="TY55" s="113"/>
      <c r="TZ55" s="113"/>
      <c r="UA55" s="113"/>
      <c r="UB55" s="113"/>
      <c r="UC55" s="113"/>
      <c r="UD55" s="113"/>
      <c r="UE55" s="113"/>
      <c r="UF55" s="113"/>
      <c r="UG55" s="113"/>
    </row>
    <row r="56" spans="3:553" s="71" customFormat="1" hidden="1" x14ac:dyDescent="0.25">
      <c r="D56" s="98"/>
      <c r="TX56" s="113"/>
      <c r="TY56" s="113"/>
      <c r="TZ56" s="113"/>
      <c r="UA56" s="113"/>
      <c r="UB56" s="113"/>
      <c r="UC56" s="113"/>
      <c r="UD56" s="113"/>
      <c r="UE56" s="113"/>
      <c r="UF56" s="113"/>
      <c r="UG56" s="113"/>
    </row>
    <row r="57" spans="3:553" s="71" customFormat="1" hidden="1" x14ac:dyDescent="0.25">
      <c r="D57" s="98"/>
      <c r="TX57" s="113"/>
      <c r="TY57" s="113"/>
      <c r="TZ57" s="113"/>
      <c r="UA57" s="113"/>
      <c r="UB57" s="113"/>
      <c r="UC57" s="113"/>
      <c r="UD57" s="113"/>
      <c r="UE57" s="113"/>
      <c r="UF57" s="113"/>
      <c r="UG57" s="113"/>
    </row>
    <row r="58" spans="3:553" s="71" customFormat="1" hidden="1" x14ac:dyDescent="0.25">
      <c r="C58" s="96"/>
      <c r="TX58" s="113"/>
      <c r="TY58" s="113"/>
      <c r="TZ58" s="113"/>
      <c r="UA58" s="113"/>
      <c r="UB58" s="113"/>
      <c r="UC58" s="113"/>
      <c r="UD58" s="113"/>
      <c r="UE58" s="113"/>
      <c r="UF58" s="113"/>
      <c r="UG58" s="113"/>
    </row>
    <row r="59" spans="3:553" s="71" customFormat="1" hidden="1" x14ac:dyDescent="0.25">
      <c r="TX59" s="113"/>
      <c r="TY59" s="113"/>
      <c r="TZ59" s="113"/>
      <c r="UA59" s="113"/>
      <c r="UB59" s="113"/>
      <c r="UC59" s="113"/>
      <c r="UD59" s="113"/>
      <c r="UE59" s="113"/>
      <c r="UF59" s="113"/>
      <c r="UG59" s="113"/>
    </row>
    <row r="60" spans="3:553" s="71" customFormat="1" hidden="1" x14ac:dyDescent="0.25">
      <c r="TX60" s="113"/>
      <c r="TY60" s="113"/>
      <c r="TZ60" s="113"/>
      <c r="UA60" s="113"/>
      <c r="UB60" s="113"/>
      <c r="UC60" s="113"/>
      <c r="UD60" s="113"/>
      <c r="UE60" s="113"/>
      <c r="UF60" s="113"/>
      <c r="UG60" s="113"/>
    </row>
    <row r="61" spans="3:553" s="71" customFormat="1" hidden="1" x14ac:dyDescent="0.25">
      <c r="TX61" s="113"/>
      <c r="TY61" s="113"/>
      <c r="TZ61" s="113"/>
      <c r="UA61" s="113"/>
      <c r="UB61" s="113"/>
      <c r="UC61" s="113"/>
      <c r="UD61" s="113"/>
      <c r="UE61" s="113"/>
      <c r="UF61" s="113"/>
      <c r="UG61" s="113"/>
    </row>
    <row r="62" spans="3:553" s="71" customFormat="1" hidden="1" x14ac:dyDescent="0.25">
      <c r="C62" s="97"/>
      <c r="TX62" s="113"/>
      <c r="TY62" s="113"/>
      <c r="TZ62" s="113"/>
      <c r="UA62" s="113"/>
      <c r="UB62" s="113"/>
      <c r="UC62" s="113"/>
      <c r="UD62" s="113"/>
      <c r="UE62" s="113"/>
      <c r="UF62" s="113"/>
      <c r="UG62" s="113"/>
    </row>
    <row r="63" spans="3:553" s="71" customFormat="1" hidden="1" x14ac:dyDescent="0.25">
      <c r="TX63" s="113"/>
      <c r="TY63" s="113"/>
      <c r="TZ63" s="113"/>
      <c r="UA63" s="113"/>
      <c r="UB63" s="113"/>
      <c r="UC63" s="113"/>
      <c r="UD63" s="113"/>
      <c r="UE63" s="113"/>
      <c r="UF63" s="113"/>
      <c r="UG63" s="113"/>
    </row>
    <row r="64" spans="3:553" s="71" customFormat="1" hidden="1" x14ac:dyDescent="0.25">
      <c r="TX64" s="113"/>
      <c r="TY64" s="113"/>
      <c r="TZ64" s="113"/>
      <c r="UA64" s="113"/>
      <c r="UB64" s="113"/>
      <c r="UC64" s="113"/>
      <c r="UD64" s="113"/>
      <c r="UE64" s="113"/>
      <c r="UF64" s="113"/>
      <c r="UG64" s="113"/>
    </row>
    <row r="65" spans="3:553" s="71" customFormat="1" hidden="1" x14ac:dyDescent="0.25">
      <c r="TX65" s="113"/>
      <c r="TY65" s="113"/>
      <c r="TZ65" s="113"/>
      <c r="UA65" s="113"/>
      <c r="UB65" s="113"/>
      <c r="UC65" s="113"/>
      <c r="UD65" s="113"/>
      <c r="UE65" s="113"/>
      <c r="UF65" s="113"/>
      <c r="UG65" s="113"/>
    </row>
    <row r="66" spans="3:553" s="71" customFormat="1" hidden="1" x14ac:dyDescent="0.25">
      <c r="C66" s="96"/>
      <c r="TX66" s="113"/>
      <c r="TY66" s="113"/>
      <c r="TZ66" s="113"/>
      <c r="UA66" s="113"/>
      <c r="UB66" s="113"/>
      <c r="UC66" s="113"/>
      <c r="UD66" s="113"/>
      <c r="UE66" s="113"/>
      <c r="UF66" s="113"/>
      <c r="UG66" s="113"/>
    </row>
    <row r="67" spans="3:553" s="71" customFormat="1" hidden="1" x14ac:dyDescent="0.25">
      <c r="C67" s="96"/>
      <c r="TX67" s="113"/>
      <c r="TY67" s="113"/>
      <c r="TZ67" s="113"/>
      <c r="UA67" s="113"/>
      <c r="UB67" s="113"/>
      <c r="UC67" s="113"/>
      <c r="UD67" s="113"/>
      <c r="UE67" s="113"/>
      <c r="UF67" s="113"/>
      <c r="UG67" s="113"/>
    </row>
    <row r="68" spans="3:553" s="71" customFormat="1" hidden="1" x14ac:dyDescent="0.25">
      <c r="TX68" s="113"/>
      <c r="TY68" s="113"/>
      <c r="TZ68" s="113"/>
      <c r="UA68" s="113"/>
      <c r="UB68" s="113"/>
      <c r="UC68" s="113"/>
      <c r="UD68" s="113"/>
      <c r="UE68" s="113"/>
      <c r="UF68" s="113"/>
      <c r="UG68" s="113"/>
    </row>
    <row r="69" spans="3:553" s="71" customFormat="1" hidden="1" x14ac:dyDescent="0.25">
      <c r="TX69" s="113"/>
      <c r="TY69" s="113"/>
      <c r="TZ69" s="113"/>
      <c r="UA69" s="113"/>
      <c r="UB69" s="113"/>
      <c r="UC69" s="113"/>
      <c r="UD69" s="113"/>
      <c r="UE69" s="113"/>
      <c r="UF69" s="113"/>
      <c r="UG69" s="113"/>
    </row>
    <row r="70" spans="3:553" s="71" customFormat="1" hidden="1" x14ac:dyDescent="0.25">
      <c r="C70" s="96"/>
      <c r="TX70" s="113"/>
      <c r="TY70" s="113"/>
      <c r="TZ70" s="113"/>
      <c r="UA70" s="113"/>
      <c r="UB70" s="113"/>
      <c r="UC70" s="113"/>
      <c r="UD70" s="113"/>
      <c r="UE70" s="113"/>
      <c r="UF70" s="113"/>
      <c r="UG70" s="113"/>
    </row>
    <row r="71" spans="3:553" s="71" customFormat="1" hidden="1" x14ac:dyDescent="0.25">
      <c r="C71" s="96"/>
      <c r="TX71" s="113"/>
      <c r="TY71" s="113"/>
      <c r="TZ71" s="113"/>
      <c r="UA71" s="113"/>
      <c r="UB71" s="113"/>
      <c r="UC71" s="113"/>
      <c r="UD71" s="113"/>
      <c r="UE71" s="113"/>
      <c r="UF71" s="113"/>
      <c r="UG71" s="113"/>
    </row>
    <row r="72" spans="3:553" s="71" customFormat="1" hidden="1" x14ac:dyDescent="0.25">
      <c r="TX72" s="113"/>
      <c r="TY72" s="113"/>
      <c r="TZ72" s="113"/>
      <c r="UA72" s="113"/>
      <c r="UB72" s="113"/>
      <c r="UC72" s="113"/>
      <c r="UD72" s="113"/>
      <c r="UE72" s="113"/>
      <c r="UF72" s="113"/>
      <c r="UG72" s="113"/>
    </row>
    <row r="73" spans="3:553" s="71" customFormat="1" hidden="1" x14ac:dyDescent="0.25">
      <c r="TX73" s="113"/>
      <c r="TY73" s="113"/>
      <c r="TZ73" s="113"/>
      <c r="UA73" s="113"/>
      <c r="UB73" s="113"/>
      <c r="UC73" s="113"/>
      <c r="UD73" s="113"/>
      <c r="UE73" s="113"/>
      <c r="UF73" s="113"/>
      <c r="UG73" s="113"/>
    </row>
    <row r="74" spans="3:553" s="71" customFormat="1" hidden="1" x14ac:dyDescent="0.25">
      <c r="C74" s="96"/>
      <c r="TX74" s="113"/>
      <c r="TY74" s="113"/>
      <c r="TZ74" s="113"/>
      <c r="UA74" s="113"/>
      <c r="UB74" s="113"/>
      <c r="UC74" s="113"/>
      <c r="UD74" s="113"/>
      <c r="UE74" s="113"/>
      <c r="UF74" s="113"/>
      <c r="UG74" s="113"/>
    </row>
    <row r="75" spans="3:553" s="71" customFormat="1" hidden="1" x14ac:dyDescent="0.25">
      <c r="C75" s="96"/>
      <c r="TX75" s="113"/>
      <c r="TY75" s="113"/>
      <c r="TZ75" s="113"/>
      <c r="UA75" s="113"/>
      <c r="UB75" s="113"/>
      <c r="UC75" s="113"/>
      <c r="UD75" s="113"/>
      <c r="UE75" s="113"/>
      <c r="UF75" s="113"/>
      <c r="UG75" s="113"/>
    </row>
    <row r="76" spans="3:553" s="71" customFormat="1" hidden="1" x14ac:dyDescent="0.25">
      <c r="TX76" s="113"/>
      <c r="TY76" s="113"/>
      <c r="TZ76" s="113"/>
      <c r="UA76" s="113"/>
      <c r="UB76" s="113"/>
      <c r="UC76" s="113"/>
      <c r="UD76" s="113"/>
      <c r="UE76" s="113"/>
      <c r="UF76" s="113"/>
      <c r="UG76" s="113"/>
    </row>
    <row r="77" spans="3:553" s="71" customFormat="1" hidden="1" x14ac:dyDescent="0.25">
      <c r="TX77" s="113"/>
      <c r="TY77" s="113"/>
      <c r="TZ77" s="113"/>
      <c r="UA77" s="113"/>
      <c r="UB77" s="113"/>
      <c r="UC77" s="113"/>
      <c r="UD77" s="113"/>
      <c r="UE77" s="113"/>
      <c r="UF77" s="113"/>
      <c r="UG77" s="113"/>
    </row>
    <row r="78" spans="3:553" s="71" customFormat="1" hidden="1" x14ac:dyDescent="0.25">
      <c r="TX78" s="113"/>
      <c r="TY78" s="113"/>
      <c r="TZ78" s="113"/>
      <c r="UA78" s="113"/>
      <c r="UB78" s="113"/>
      <c r="UC78" s="113"/>
      <c r="UD78" s="113"/>
      <c r="UE78" s="113"/>
      <c r="UF78" s="113"/>
      <c r="UG78" s="113"/>
    </row>
    <row r="79" spans="3:553" s="71" customFormat="1" hidden="1" x14ac:dyDescent="0.25">
      <c r="TX79" s="113"/>
      <c r="TY79" s="113"/>
      <c r="TZ79" s="113"/>
      <c r="UA79" s="113"/>
      <c r="UB79" s="113"/>
      <c r="UC79" s="113"/>
      <c r="UD79" s="113"/>
      <c r="UE79" s="113"/>
      <c r="UF79" s="113"/>
      <c r="UG79" s="113"/>
    </row>
    <row r="80" spans="3:553" s="71" customFormat="1" hidden="1" x14ac:dyDescent="0.25">
      <c r="TX80" s="113"/>
      <c r="TY80" s="113"/>
      <c r="TZ80" s="113"/>
      <c r="UA80" s="113"/>
      <c r="UB80" s="113"/>
      <c r="UC80" s="113"/>
      <c r="UD80" s="113"/>
      <c r="UE80" s="113"/>
      <c r="UF80" s="113"/>
      <c r="UG80" s="113"/>
    </row>
    <row r="81" spans="3:553" s="71" customFormat="1" hidden="1" x14ac:dyDescent="0.25">
      <c r="TX81" s="113"/>
      <c r="TY81" s="113"/>
      <c r="TZ81" s="113"/>
      <c r="UA81" s="113"/>
      <c r="UB81" s="113"/>
      <c r="UC81" s="113"/>
      <c r="UD81" s="113"/>
      <c r="UE81" s="113"/>
      <c r="UF81" s="113"/>
      <c r="UG81" s="113"/>
    </row>
    <row r="82" spans="3:553" s="8" customFormat="1" hidden="1" x14ac:dyDescent="0.25">
      <c r="TX82" s="113"/>
      <c r="TY82" s="113"/>
      <c r="TZ82" s="113"/>
      <c r="UA82" s="113"/>
      <c r="UB82" s="113"/>
      <c r="UC82" s="113"/>
      <c r="UD82" s="113"/>
      <c r="UE82" s="113"/>
      <c r="UF82" s="113"/>
      <c r="UG82" s="113"/>
    </row>
    <row r="83" spans="3:553" s="8" customFormat="1" hidden="1" x14ac:dyDescent="0.25">
      <c r="TX83" s="113"/>
      <c r="TY83" s="113"/>
      <c r="TZ83" s="113"/>
      <c r="UA83" s="113"/>
      <c r="UB83" s="113"/>
      <c r="UC83" s="113"/>
      <c r="UD83" s="113"/>
      <c r="UE83" s="113"/>
      <c r="UF83" s="113"/>
      <c r="UG83" s="113"/>
    </row>
    <row r="84" spans="3:553" s="8" customFormat="1" hidden="1" x14ac:dyDescent="0.25">
      <c r="TX84" s="113"/>
      <c r="TY84" s="113"/>
      <c r="TZ84" s="113"/>
      <c r="UA84" s="113"/>
      <c r="UB84" s="113"/>
      <c r="UC84" s="113"/>
      <c r="UD84" s="113"/>
      <c r="UE84" s="113"/>
      <c r="UF84" s="113"/>
      <c r="UG84" s="113"/>
    </row>
    <row r="85" spans="3:553" s="8" customFormat="1" hidden="1" x14ac:dyDescent="0.25">
      <c r="TX85" s="113"/>
      <c r="TY85" s="113"/>
      <c r="TZ85" s="113"/>
      <c r="UA85" s="113"/>
      <c r="UB85" s="113"/>
      <c r="UC85" s="113"/>
      <c r="UD85" s="113"/>
      <c r="UE85" s="113"/>
      <c r="UF85" s="113"/>
      <c r="UG85" s="113"/>
    </row>
    <row r="86" spans="3:553" s="8" customFormat="1" hidden="1" x14ac:dyDescent="0.25">
      <c r="TX86" s="113"/>
      <c r="TY86" s="113"/>
      <c r="TZ86" s="113"/>
      <c r="UA86" s="113"/>
      <c r="UB86" s="113"/>
      <c r="UC86" s="113"/>
      <c r="UD86" s="113"/>
      <c r="UE86" s="113"/>
      <c r="UF86" s="113"/>
      <c r="UG86" s="113"/>
    </row>
    <row r="87" spans="3:553" s="8" customFormat="1" hidden="1" x14ac:dyDescent="0.25">
      <c r="TX87" s="113"/>
      <c r="TY87" s="113"/>
      <c r="TZ87" s="113"/>
      <c r="UA87" s="113"/>
      <c r="UB87" s="113"/>
      <c r="UC87" s="113"/>
      <c r="UD87" s="113"/>
      <c r="UE87" s="113"/>
      <c r="UF87" s="113"/>
      <c r="UG87" s="113"/>
    </row>
    <row r="88" spans="3:553" s="8" customFormat="1" hidden="1" x14ac:dyDescent="0.25">
      <c r="TX88" s="113"/>
      <c r="TY88" s="113"/>
      <c r="TZ88" s="113"/>
      <c r="UA88" s="113"/>
      <c r="UB88" s="113"/>
      <c r="UC88" s="113"/>
      <c r="UD88" s="113"/>
      <c r="UE88" s="113"/>
      <c r="UF88" s="113"/>
      <c r="UG88" s="113"/>
    </row>
    <row r="89" spans="3:553" s="8" customFormat="1" hidden="1" x14ac:dyDescent="0.25">
      <c r="TX89" s="113"/>
      <c r="TY89" s="113"/>
      <c r="TZ89" s="113"/>
      <c r="UA89" s="113"/>
      <c r="UB89" s="113"/>
      <c r="UC89" s="113"/>
      <c r="UD89" s="113"/>
      <c r="UE89" s="113"/>
      <c r="UF89" s="113"/>
      <c r="UG89" s="113"/>
    </row>
    <row r="90" spans="3:553" s="8" customFormat="1" hidden="1" x14ac:dyDescent="0.25">
      <c r="TX90" s="113"/>
      <c r="TY90" s="113"/>
      <c r="TZ90" s="113"/>
      <c r="UA90" s="113"/>
      <c r="UB90" s="113"/>
      <c r="UC90" s="113"/>
      <c r="UD90" s="113"/>
      <c r="UE90" s="113"/>
      <c r="UF90" s="113"/>
      <c r="UG90" s="113"/>
    </row>
    <row r="91" spans="3:553" s="8" customFormat="1" hidden="1" x14ac:dyDescent="0.25">
      <c r="TX91" s="113"/>
      <c r="TY91" s="113"/>
      <c r="TZ91" s="113"/>
      <c r="UA91" s="113"/>
      <c r="UB91" s="113"/>
      <c r="UC91" s="113"/>
      <c r="UD91" s="113"/>
      <c r="UE91" s="113"/>
      <c r="UF91" s="113"/>
      <c r="UG91" s="113"/>
    </row>
    <row r="92" spans="3:553" s="8" customFormat="1" hidden="1" x14ac:dyDescent="0.25">
      <c r="TX92" s="113"/>
      <c r="TY92" s="113"/>
      <c r="TZ92" s="113"/>
      <c r="UA92" s="113"/>
      <c r="UB92" s="113"/>
      <c r="UC92" s="113"/>
      <c r="UD92" s="113"/>
      <c r="UE92" s="113"/>
      <c r="UF92" s="113"/>
      <c r="UG92" s="113"/>
    </row>
    <row r="93" spans="3:553" s="8" customFormat="1" hidden="1" x14ac:dyDescent="0.25">
      <c r="TX93" s="113"/>
      <c r="TY93" s="113"/>
      <c r="TZ93" s="113"/>
      <c r="UA93" s="113"/>
      <c r="UB93" s="113"/>
      <c r="UC93" s="113"/>
      <c r="UD93" s="113"/>
      <c r="UE93" s="113"/>
      <c r="UF93" s="113"/>
      <c r="UG93" s="113"/>
    </row>
    <row r="94" spans="3:553" hidden="1" x14ac:dyDescent="0.25">
      <c r="C94" s="8"/>
    </row>
    <row r="95" spans="3:553" hidden="1" x14ac:dyDescent="0.25">
      <c r="C95" s="8"/>
    </row>
    <row r="96" spans="3:553" hidden="1" x14ac:dyDescent="0.25">
      <c r="C96" s="8"/>
    </row>
    <row r="97" spans="3:3" hidden="1" x14ac:dyDescent="0.25">
      <c r="C97" s="8"/>
    </row>
    <row r="98" spans="3:3" hidden="1" x14ac:dyDescent="0.25">
      <c r="C98" s="8"/>
    </row>
    <row r="99" spans="3:3" hidden="1" x14ac:dyDescent="0.25">
      <c r="C99" s="8"/>
    </row>
    <row r="100" spans="3:3" hidden="1" x14ac:dyDescent="0.25">
      <c r="C100" s="8"/>
    </row>
    <row r="101" spans="3:3" hidden="1" x14ac:dyDescent="0.25">
      <c r="C101" s="8"/>
    </row>
    <row r="102" spans="3:3" hidden="1" x14ac:dyDescent="0.25"/>
    <row r="103" spans="3:3" hidden="1" x14ac:dyDescent="0.25"/>
    <row r="104" spans="3:3" hidden="1" x14ac:dyDescent="0.25"/>
    <row r="105" spans="3:3" hidden="1" x14ac:dyDescent="0.25"/>
    <row r="106" spans="3:3" hidden="1" x14ac:dyDescent="0.25"/>
    <row r="107" spans="3:3" hidden="1" x14ac:dyDescent="0.25"/>
    <row r="108" spans="3:3" hidden="1" x14ac:dyDescent="0.25"/>
    <row r="109" spans="3:3" hidden="1" x14ac:dyDescent="0.25"/>
    <row r="110" spans="3:3" hidden="1" x14ac:dyDescent="0.25"/>
    <row r="111" spans="3:3" hidden="1" x14ac:dyDescent="0.25"/>
    <row r="112" spans="3:3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spans="3:543" hidden="1" x14ac:dyDescent="0.25"/>
    <row r="210" spans="3:543" hidden="1" x14ac:dyDescent="0.25"/>
    <row r="211" spans="3:543" hidden="1" x14ac:dyDescent="0.25"/>
    <row r="212" spans="3:543" hidden="1" x14ac:dyDescent="0.25"/>
    <row r="213" spans="3:543" hidden="1" x14ac:dyDescent="0.25"/>
    <row r="215" spans="3:543" x14ac:dyDescent="0.25">
      <c r="KP215" s="54"/>
      <c r="KR215" s="113">
        <v>1</v>
      </c>
      <c r="KT215" s="113">
        <f>KR215+1</f>
        <v>2</v>
      </c>
      <c r="KV215" s="113">
        <f>KT215+1</f>
        <v>3</v>
      </c>
      <c r="KX215" s="113">
        <f>KV215+1</f>
        <v>4</v>
      </c>
      <c r="KZ215" s="113">
        <f>KX215+1</f>
        <v>5</v>
      </c>
      <c r="LB215" s="113">
        <f>KZ215+1</f>
        <v>6</v>
      </c>
      <c r="LD215" s="113">
        <f>LB215+1</f>
        <v>7</v>
      </c>
      <c r="LF215" s="113">
        <f>LD215+1</f>
        <v>8</v>
      </c>
      <c r="LH215" s="113">
        <f>LF215+1</f>
        <v>9</v>
      </c>
      <c r="LJ215" s="113">
        <f>LH215+1</f>
        <v>10</v>
      </c>
      <c r="LL215" s="113">
        <f>LJ215+1</f>
        <v>11</v>
      </c>
      <c r="LN215" s="113">
        <f>LL215+1</f>
        <v>12</v>
      </c>
      <c r="LP215" s="113">
        <f>LN215+1</f>
        <v>13</v>
      </c>
      <c r="LR215" s="113">
        <f>LP215+1</f>
        <v>14</v>
      </c>
      <c r="LT215" s="113">
        <f>LR215+1</f>
        <v>15</v>
      </c>
      <c r="LV215" s="113">
        <f>LT215+1</f>
        <v>16</v>
      </c>
      <c r="LX215" s="113">
        <f>LV215+1</f>
        <v>17</v>
      </c>
      <c r="LZ215" s="113">
        <f>LX215+1</f>
        <v>18</v>
      </c>
      <c r="MB215" s="113">
        <f>LZ215+1</f>
        <v>19</v>
      </c>
      <c r="MD215" s="113">
        <f>MB215+1</f>
        <v>20</v>
      </c>
      <c r="MF215" s="113">
        <f>MD215+1</f>
        <v>21</v>
      </c>
      <c r="MH215" s="113">
        <f>MF215+1</f>
        <v>22</v>
      </c>
      <c r="MJ215" s="113">
        <f>MH215+1</f>
        <v>23</v>
      </c>
      <c r="ML215" s="113">
        <f>MJ215+1</f>
        <v>24</v>
      </c>
      <c r="MN215" s="113">
        <f>ML215+1</f>
        <v>25</v>
      </c>
      <c r="MP215" s="113">
        <f>MN215+1</f>
        <v>26</v>
      </c>
      <c r="MR215" s="113">
        <f>MP215+1</f>
        <v>27</v>
      </c>
      <c r="MT215" s="113">
        <f>MR215+1</f>
        <v>28</v>
      </c>
      <c r="MV215" s="113">
        <f>MT215+1</f>
        <v>29</v>
      </c>
      <c r="MX215" s="113">
        <f>MV215+1</f>
        <v>30</v>
      </c>
      <c r="MZ215" s="113">
        <f>MX215+1</f>
        <v>31</v>
      </c>
      <c r="NB215" s="113">
        <f>MZ215+1</f>
        <v>32</v>
      </c>
      <c r="ND215" s="113">
        <f>NB215+1</f>
        <v>33</v>
      </c>
      <c r="NF215" s="113">
        <f>ND215+1</f>
        <v>34</v>
      </c>
      <c r="NH215" s="113">
        <f>NF215+1</f>
        <v>35</v>
      </c>
      <c r="NJ215" s="113">
        <f>NH215+1</f>
        <v>36</v>
      </c>
      <c r="NL215" s="113">
        <f>NJ215+1</f>
        <v>37</v>
      </c>
      <c r="NN215" s="113">
        <f>NL215+1</f>
        <v>38</v>
      </c>
      <c r="NP215" s="113">
        <f>NN215+1</f>
        <v>39</v>
      </c>
      <c r="NR215" s="113">
        <f>NP215+1</f>
        <v>40</v>
      </c>
      <c r="NT215" s="113">
        <f>NR215+1</f>
        <v>41</v>
      </c>
      <c r="NV215" s="113">
        <f>NT215+1</f>
        <v>42</v>
      </c>
      <c r="NX215" s="113">
        <f>NV215+1</f>
        <v>43</v>
      </c>
      <c r="NZ215" s="113">
        <f>NX215+1</f>
        <v>44</v>
      </c>
      <c r="OB215" s="113">
        <f>NZ215+1</f>
        <v>45</v>
      </c>
      <c r="OD215" s="113">
        <f>OB215+1</f>
        <v>46</v>
      </c>
      <c r="OF215" s="113">
        <f>OD215+1</f>
        <v>47</v>
      </c>
      <c r="OH215" s="113">
        <f>OF215+1</f>
        <v>48</v>
      </c>
      <c r="OJ215" s="113">
        <f>OH215+1</f>
        <v>49</v>
      </c>
      <c r="OL215" s="113">
        <f>OJ215+1</f>
        <v>50</v>
      </c>
      <c r="ON215" s="113">
        <f>OL215+1</f>
        <v>51</v>
      </c>
      <c r="OP215" s="113">
        <f>ON215+1</f>
        <v>52</v>
      </c>
      <c r="OR215" s="113">
        <f>OP215+1</f>
        <v>53</v>
      </c>
      <c r="OT215" s="113">
        <f>OR215+1</f>
        <v>54</v>
      </c>
      <c r="OV215" s="113">
        <f>OT215+1</f>
        <v>55</v>
      </c>
      <c r="OX215" s="113">
        <f>OV215+1</f>
        <v>56</v>
      </c>
      <c r="OZ215" s="113">
        <f>OX215+1</f>
        <v>57</v>
      </c>
      <c r="PB215" s="113">
        <f>OZ215+1</f>
        <v>58</v>
      </c>
      <c r="PD215" s="113">
        <f>PB215+1</f>
        <v>59</v>
      </c>
      <c r="PF215" s="113">
        <f>PD215+1</f>
        <v>60</v>
      </c>
      <c r="PH215" s="113">
        <f>PF215+1</f>
        <v>61</v>
      </c>
      <c r="PJ215" s="113">
        <f>PH215+1</f>
        <v>62</v>
      </c>
      <c r="PL215" s="113">
        <f>PJ215+1</f>
        <v>63</v>
      </c>
      <c r="PN215" s="113">
        <f>PL215+1</f>
        <v>64</v>
      </c>
      <c r="PP215" s="113">
        <f>PN215+1</f>
        <v>65</v>
      </c>
      <c r="PR215" s="113">
        <f>PP215+1</f>
        <v>66</v>
      </c>
      <c r="PT215" s="113">
        <f>PR215+1</f>
        <v>67</v>
      </c>
      <c r="PV215" s="113">
        <f>PT215+1</f>
        <v>68</v>
      </c>
      <c r="PX215" s="113">
        <f>PV215+1</f>
        <v>69</v>
      </c>
      <c r="PZ215" s="113">
        <f>PX215+1</f>
        <v>70</v>
      </c>
      <c r="QB215" s="113">
        <f>PZ215+1</f>
        <v>71</v>
      </c>
      <c r="QD215" s="113">
        <f>QB215+1</f>
        <v>72</v>
      </c>
      <c r="QF215" s="113">
        <f>QD215+1</f>
        <v>73</v>
      </c>
      <c r="QH215" s="113">
        <f>QF215+1</f>
        <v>74</v>
      </c>
      <c r="QJ215" s="113">
        <f>QH215+1</f>
        <v>75</v>
      </c>
      <c r="QL215" s="113">
        <f>QJ215+1</f>
        <v>76</v>
      </c>
      <c r="QN215" s="113">
        <f>QL215+1</f>
        <v>77</v>
      </c>
      <c r="QP215" s="113">
        <f>QN215+1</f>
        <v>78</v>
      </c>
      <c r="QR215" s="113">
        <f>QP215+1</f>
        <v>79</v>
      </c>
      <c r="QT215" s="113">
        <f>QR215+1</f>
        <v>80</v>
      </c>
      <c r="QV215" s="113">
        <f>QT215+1</f>
        <v>81</v>
      </c>
      <c r="QX215" s="113">
        <f>QV215+1</f>
        <v>82</v>
      </c>
      <c r="QZ215" s="113">
        <f>QX215+1</f>
        <v>83</v>
      </c>
      <c r="RB215" s="113">
        <f>QZ215+1</f>
        <v>84</v>
      </c>
      <c r="RD215" s="113">
        <f>RB215+1</f>
        <v>85</v>
      </c>
      <c r="RF215" s="113">
        <f>RD215+1</f>
        <v>86</v>
      </c>
      <c r="RH215" s="113">
        <f>RF215+1</f>
        <v>87</v>
      </c>
      <c r="RJ215" s="113">
        <f>RH215+1</f>
        <v>88</v>
      </c>
      <c r="RL215" s="113">
        <f>RJ215+1</f>
        <v>89</v>
      </c>
      <c r="RN215" s="113">
        <f>RL215+1</f>
        <v>90</v>
      </c>
      <c r="RP215" s="113">
        <f>RN215+1</f>
        <v>91</v>
      </c>
      <c r="RR215" s="113">
        <f>RP215+1</f>
        <v>92</v>
      </c>
      <c r="RT215" s="113">
        <f>RR215+1</f>
        <v>93</v>
      </c>
      <c r="RV215" s="113">
        <f>RT215+1</f>
        <v>94</v>
      </c>
      <c r="RX215" s="113">
        <f>RV215+1</f>
        <v>95</v>
      </c>
      <c r="RZ215" s="113">
        <f>RX215+1</f>
        <v>96</v>
      </c>
      <c r="SB215" s="113">
        <f>RZ215+1</f>
        <v>97</v>
      </c>
      <c r="SD215" s="113">
        <f>SB215+1</f>
        <v>98</v>
      </c>
      <c r="SF215" s="113">
        <f>SD215+1</f>
        <v>99</v>
      </c>
      <c r="SH215" s="113">
        <f>SF215+1</f>
        <v>100</v>
      </c>
      <c r="SJ215" s="113">
        <f>SH215+1</f>
        <v>101</v>
      </c>
      <c r="SL215" s="113">
        <f>SJ215+1</f>
        <v>102</v>
      </c>
      <c r="SN215" s="113">
        <f>SL215+1</f>
        <v>103</v>
      </c>
      <c r="SP215" s="113">
        <f>SN215+1</f>
        <v>104</v>
      </c>
      <c r="SR215" s="113">
        <f>SP215+1</f>
        <v>105</v>
      </c>
      <c r="ST215" s="113">
        <f>SR215+1</f>
        <v>106</v>
      </c>
      <c r="SV215" s="113">
        <f>ST215+1</f>
        <v>107</v>
      </c>
      <c r="SX215" s="113">
        <f>SV215+1</f>
        <v>108</v>
      </c>
      <c r="SZ215" s="113">
        <f>SX215+1</f>
        <v>109</v>
      </c>
      <c r="TB215" s="113">
        <f>SZ215+1</f>
        <v>110</v>
      </c>
      <c r="TD215" s="113">
        <f>TB215+1</f>
        <v>111</v>
      </c>
      <c r="TF215" s="113">
        <f>TD215+1</f>
        <v>112</v>
      </c>
      <c r="TH215" s="113">
        <f>TF215+1</f>
        <v>113</v>
      </c>
      <c r="TJ215" s="113">
        <f>TH215+1</f>
        <v>114</v>
      </c>
      <c r="TL215" s="113">
        <f>TJ215+1</f>
        <v>115</v>
      </c>
      <c r="TN215" s="113">
        <f>TL215+1</f>
        <v>116</v>
      </c>
      <c r="TP215" s="113">
        <f>TN215+1</f>
        <v>117</v>
      </c>
      <c r="TR215" s="113">
        <f>TP215+1</f>
        <v>118</v>
      </c>
      <c r="TT215" s="113">
        <f>TR215+1</f>
        <v>119</v>
      </c>
      <c r="TV215" s="113">
        <f>TT215+1</f>
        <v>120</v>
      </c>
    </row>
    <row r="216" spans="3:543" x14ac:dyDescent="0.25">
      <c r="KO216" s="30"/>
      <c r="KP216" s="54"/>
      <c r="KR216" s="45">
        <v>0.24</v>
      </c>
      <c r="KS216" s="66"/>
      <c r="KT216" s="32">
        <f>KR216</f>
        <v>0.24</v>
      </c>
      <c r="KU216" s="30"/>
      <c r="KV216" s="100">
        <f>KT216</f>
        <v>0.24</v>
      </c>
      <c r="KW216" s="30"/>
      <c r="KX216" s="32">
        <f>KV216</f>
        <v>0.24</v>
      </c>
      <c r="KY216" s="30"/>
      <c r="KZ216" s="32">
        <f>KX216</f>
        <v>0.24</v>
      </c>
      <c r="LA216" s="30"/>
      <c r="LB216" s="100">
        <f>KZ216</f>
        <v>0.24</v>
      </c>
      <c r="LC216" s="30"/>
      <c r="LD216" s="32">
        <f>LB216</f>
        <v>0.24</v>
      </c>
      <c r="LE216" s="30"/>
      <c r="LF216" s="32">
        <f>LD216</f>
        <v>0.24</v>
      </c>
      <c r="LG216" s="30"/>
      <c r="LH216" s="100">
        <f>LF216</f>
        <v>0.24</v>
      </c>
      <c r="LI216" s="30"/>
      <c r="LJ216" s="32">
        <f>LH216</f>
        <v>0.24</v>
      </c>
      <c r="LK216" s="30"/>
      <c r="LL216" s="32">
        <f>LJ216</f>
        <v>0.24</v>
      </c>
      <c r="LM216" s="30"/>
      <c r="LN216" s="100">
        <f>LL216</f>
        <v>0.24</v>
      </c>
      <c r="LP216" s="32">
        <f>LN216</f>
        <v>0.24</v>
      </c>
      <c r="LQ216" s="30"/>
      <c r="LR216" s="32">
        <f>LP216</f>
        <v>0.24</v>
      </c>
      <c r="LS216" s="30"/>
      <c r="LT216" s="100">
        <f>LR216</f>
        <v>0.24</v>
      </c>
      <c r="LU216" s="30"/>
      <c r="LV216" s="32">
        <f>LT216</f>
        <v>0.24</v>
      </c>
      <c r="LW216" s="30"/>
      <c r="LX216" s="32">
        <f>LV216</f>
        <v>0.24</v>
      </c>
      <c r="LY216" s="30"/>
      <c r="LZ216" s="100">
        <f>LX216</f>
        <v>0.24</v>
      </c>
      <c r="MA216" s="30"/>
      <c r="MB216" s="32">
        <f>LZ216</f>
        <v>0.24</v>
      </c>
      <c r="MC216" s="30"/>
      <c r="MD216" s="32">
        <f>MB216</f>
        <v>0.24</v>
      </c>
      <c r="ME216" s="30"/>
      <c r="MF216" s="100">
        <f>MD216</f>
        <v>0.24</v>
      </c>
      <c r="MG216" s="30"/>
      <c r="MH216" s="32">
        <f>MF216</f>
        <v>0.24</v>
      </c>
      <c r="MI216" s="30"/>
      <c r="MJ216" s="32">
        <f>MH216</f>
        <v>0.24</v>
      </c>
      <c r="MK216" s="30"/>
      <c r="ML216" s="100">
        <f>MJ216</f>
        <v>0.24</v>
      </c>
      <c r="MN216" s="32">
        <f>ML216</f>
        <v>0.24</v>
      </c>
      <c r="MO216" s="30"/>
      <c r="MP216" s="32">
        <f>MN216</f>
        <v>0.24</v>
      </c>
      <c r="MQ216" s="30"/>
      <c r="MR216" s="100">
        <f>MP216</f>
        <v>0.24</v>
      </c>
      <c r="MS216" s="30"/>
      <c r="MT216" s="32">
        <f>MR216</f>
        <v>0.24</v>
      </c>
      <c r="MU216" s="30"/>
      <c r="MV216" s="32">
        <f>MT216</f>
        <v>0.24</v>
      </c>
      <c r="MW216" s="30"/>
      <c r="MX216" s="100">
        <f>MV216</f>
        <v>0.24</v>
      </c>
      <c r="MY216" s="30"/>
      <c r="MZ216" s="32">
        <f>MX216</f>
        <v>0.24</v>
      </c>
      <c r="NA216" s="30"/>
      <c r="NB216" s="32">
        <f>MZ216</f>
        <v>0.24</v>
      </c>
      <c r="NC216" s="30"/>
      <c r="ND216" s="100">
        <f>NB216</f>
        <v>0.24</v>
      </c>
      <c r="NE216" s="30"/>
      <c r="NF216" s="32">
        <f>ND216</f>
        <v>0.24</v>
      </c>
      <c r="NG216" s="30"/>
      <c r="NH216" s="32">
        <f>NF216</f>
        <v>0.24</v>
      </c>
      <c r="NI216" s="30"/>
      <c r="NJ216" s="100">
        <f>NH216</f>
        <v>0.24</v>
      </c>
      <c r="NL216" s="32">
        <f>NJ216</f>
        <v>0.24</v>
      </c>
      <c r="NM216" s="30"/>
      <c r="NN216" s="32">
        <f>NL216</f>
        <v>0.24</v>
      </c>
      <c r="NO216" s="30"/>
      <c r="NP216" s="100">
        <f>NN216</f>
        <v>0.24</v>
      </c>
      <c r="NQ216" s="30"/>
      <c r="NR216" s="32">
        <f>NP216</f>
        <v>0.24</v>
      </c>
      <c r="NS216" s="30"/>
      <c r="NT216" s="32">
        <f>NR216</f>
        <v>0.24</v>
      </c>
      <c r="NU216" s="30"/>
      <c r="NV216" s="100">
        <f>NT216</f>
        <v>0.24</v>
      </c>
      <c r="NW216" s="30"/>
      <c r="NX216" s="32">
        <f>NV216</f>
        <v>0.24</v>
      </c>
      <c r="NY216" s="30"/>
      <c r="NZ216" s="32">
        <f>NX216</f>
        <v>0.24</v>
      </c>
      <c r="OA216" s="30"/>
      <c r="OB216" s="100">
        <f>NZ216</f>
        <v>0.24</v>
      </c>
      <c r="OC216" s="30"/>
      <c r="OD216" s="32">
        <f>OB216</f>
        <v>0.24</v>
      </c>
      <c r="OE216" s="30"/>
      <c r="OF216" s="32">
        <f>OD216</f>
        <v>0.24</v>
      </c>
      <c r="OG216" s="30"/>
      <c r="OH216" s="100">
        <f>OF216</f>
        <v>0.24</v>
      </c>
      <c r="OJ216" s="32">
        <f>OH216</f>
        <v>0.24</v>
      </c>
      <c r="OK216" s="30"/>
      <c r="OL216" s="32">
        <f>OJ216</f>
        <v>0.24</v>
      </c>
      <c r="OM216" s="30"/>
      <c r="ON216" s="100">
        <f>OL216</f>
        <v>0.24</v>
      </c>
      <c r="OO216" s="30"/>
      <c r="OP216" s="32">
        <f>ON216</f>
        <v>0.24</v>
      </c>
      <c r="OQ216" s="30"/>
      <c r="OR216" s="32">
        <f>OP216</f>
        <v>0.24</v>
      </c>
      <c r="OS216" s="30"/>
      <c r="OT216" s="100">
        <f>OR216</f>
        <v>0.24</v>
      </c>
      <c r="OU216" s="30"/>
      <c r="OV216" s="32">
        <f>OT216</f>
        <v>0.24</v>
      </c>
      <c r="OW216" s="30"/>
      <c r="OX216" s="32">
        <f>OV216</f>
        <v>0.24</v>
      </c>
      <c r="OY216" s="30"/>
      <c r="OZ216" s="100">
        <f>OX216</f>
        <v>0.24</v>
      </c>
      <c r="PA216" s="30"/>
      <c r="PB216" s="32">
        <f>OZ216</f>
        <v>0.24</v>
      </c>
      <c r="PC216" s="30"/>
      <c r="PD216" s="32">
        <f>PB216</f>
        <v>0.24</v>
      </c>
      <c r="PE216" s="30"/>
      <c r="PF216" s="100">
        <f>PD216</f>
        <v>0.24</v>
      </c>
      <c r="PH216" s="32">
        <f>PF216</f>
        <v>0.24</v>
      </c>
      <c r="PI216" s="30"/>
      <c r="PJ216" s="32">
        <f>PH216</f>
        <v>0.24</v>
      </c>
      <c r="PK216" s="30"/>
      <c r="PL216" s="100">
        <f>PJ216</f>
        <v>0.24</v>
      </c>
      <c r="PM216" s="30"/>
      <c r="PN216" s="32">
        <f>PL216</f>
        <v>0.24</v>
      </c>
      <c r="PO216" s="30"/>
      <c r="PP216" s="32">
        <f>PN216</f>
        <v>0.24</v>
      </c>
      <c r="PQ216" s="30"/>
      <c r="PR216" s="100">
        <f>PP216</f>
        <v>0.24</v>
      </c>
      <c r="PS216" s="30"/>
      <c r="PT216" s="32">
        <f>PR216</f>
        <v>0.24</v>
      </c>
      <c r="PU216" s="30"/>
      <c r="PV216" s="32">
        <f>PT216</f>
        <v>0.24</v>
      </c>
      <c r="PW216" s="30"/>
      <c r="PX216" s="100">
        <f>PV216</f>
        <v>0.24</v>
      </c>
      <c r="PY216" s="30"/>
      <c r="PZ216" s="32">
        <f>PX216</f>
        <v>0.24</v>
      </c>
      <c r="QA216" s="30"/>
      <c r="QB216" s="32">
        <f>PZ216</f>
        <v>0.24</v>
      </c>
      <c r="QC216" s="30"/>
      <c r="QD216" s="100">
        <f>QB216</f>
        <v>0.24</v>
      </c>
      <c r="QF216" s="32">
        <f>QD216</f>
        <v>0.24</v>
      </c>
      <c r="QG216" s="30"/>
      <c r="QH216" s="32">
        <f>QF216</f>
        <v>0.24</v>
      </c>
      <c r="QI216" s="30"/>
      <c r="QJ216" s="100">
        <f>QH216</f>
        <v>0.24</v>
      </c>
      <c r="QK216" s="30"/>
      <c r="QL216" s="32">
        <f>QJ216</f>
        <v>0.24</v>
      </c>
      <c r="QM216" s="30"/>
      <c r="QN216" s="32">
        <f>QL216</f>
        <v>0.24</v>
      </c>
      <c r="QO216" s="30"/>
      <c r="QP216" s="100">
        <f>QN216</f>
        <v>0.24</v>
      </c>
      <c r="QQ216" s="30"/>
      <c r="QR216" s="32">
        <f>QP216</f>
        <v>0.24</v>
      </c>
      <c r="QS216" s="30"/>
      <c r="QT216" s="32">
        <f>QR216</f>
        <v>0.24</v>
      </c>
      <c r="QU216" s="30"/>
      <c r="QV216" s="100">
        <f>QT216</f>
        <v>0.24</v>
      </c>
      <c r="QW216" s="30"/>
      <c r="QX216" s="32">
        <f>QV216</f>
        <v>0.24</v>
      </c>
      <c r="QY216" s="30"/>
      <c r="QZ216" s="32">
        <f>QX216</f>
        <v>0.24</v>
      </c>
      <c r="RA216" s="30"/>
      <c r="RB216" s="100">
        <f>QZ216</f>
        <v>0.24</v>
      </c>
      <c r="RD216" s="32">
        <f>RB216</f>
        <v>0.24</v>
      </c>
      <c r="RE216" s="30"/>
      <c r="RF216" s="32">
        <f>RD216</f>
        <v>0.24</v>
      </c>
      <c r="RG216" s="30"/>
      <c r="RH216" s="100">
        <f>RF216</f>
        <v>0.24</v>
      </c>
      <c r="RI216" s="30"/>
      <c r="RJ216" s="32">
        <f>RH216</f>
        <v>0.24</v>
      </c>
      <c r="RK216" s="30"/>
      <c r="RL216" s="32">
        <f>RJ216</f>
        <v>0.24</v>
      </c>
      <c r="RM216" s="30"/>
      <c r="RN216" s="100">
        <f>RL216</f>
        <v>0.24</v>
      </c>
      <c r="RO216" s="30"/>
      <c r="RP216" s="32">
        <f>RN216</f>
        <v>0.24</v>
      </c>
      <c r="RQ216" s="30"/>
      <c r="RR216" s="32">
        <f>RP216</f>
        <v>0.24</v>
      </c>
      <c r="RS216" s="30"/>
      <c r="RT216" s="100">
        <f>RR216</f>
        <v>0.24</v>
      </c>
      <c r="RU216" s="30"/>
      <c r="RV216" s="32">
        <f>RT216</f>
        <v>0.24</v>
      </c>
      <c r="RW216" s="30"/>
      <c r="RX216" s="32">
        <f>RV216</f>
        <v>0.24</v>
      </c>
      <c r="RY216" s="30"/>
      <c r="RZ216" s="100">
        <f>RX216</f>
        <v>0.24</v>
      </c>
      <c r="SB216" s="32">
        <f>RZ216</f>
        <v>0.24</v>
      </c>
      <c r="SC216" s="30"/>
      <c r="SD216" s="32">
        <f>SB216</f>
        <v>0.24</v>
      </c>
      <c r="SE216" s="30"/>
      <c r="SF216" s="100">
        <f>SD216</f>
        <v>0.24</v>
      </c>
      <c r="SG216" s="30"/>
      <c r="SH216" s="32">
        <f>SF216</f>
        <v>0.24</v>
      </c>
      <c r="SI216" s="30"/>
      <c r="SJ216" s="32">
        <f>SH216</f>
        <v>0.24</v>
      </c>
      <c r="SK216" s="30"/>
      <c r="SL216" s="100">
        <f>SJ216</f>
        <v>0.24</v>
      </c>
      <c r="SM216" s="30"/>
      <c r="SN216" s="32">
        <f>SL216</f>
        <v>0.24</v>
      </c>
      <c r="SO216" s="30"/>
      <c r="SP216" s="32">
        <f>SN216</f>
        <v>0.24</v>
      </c>
      <c r="SQ216" s="30"/>
      <c r="SR216" s="100">
        <f>SP216</f>
        <v>0.24</v>
      </c>
      <c r="SS216" s="30"/>
      <c r="ST216" s="32">
        <f>SR216</f>
        <v>0.24</v>
      </c>
      <c r="SU216" s="30"/>
      <c r="SV216" s="32">
        <f>ST216</f>
        <v>0.24</v>
      </c>
      <c r="SW216" s="30"/>
      <c r="SX216" s="100">
        <f>SV216</f>
        <v>0.24</v>
      </c>
      <c r="SZ216" s="32">
        <f>SX216</f>
        <v>0.24</v>
      </c>
      <c r="TA216" s="30"/>
      <c r="TB216" s="32">
        <f>SZ216</f>
        <v>0.24</v>
      </c>
      <c r="TC216" s="30"/>
      <c r="TD216" s="100">
        <f>TB216</f>
        <v>0.24</v>
      </c>
      <c r="TE216" s="30"/>
      <c r="TF216" s="32">
        <f>TD216</f>
        <v>0.24</v>
      </c>
      <c r="TG216" s="30"/>
      <c r="TH216" s="32">
        <f>TF216</f>
        <v>0.24</v>
      </c>
      <c r="TI216" s="30"/>
      <c r="TJ216" s="100">
        <f>TH216</f>
        <v>0.24</v>
      </c>
      <c r="TK216" s="30"/>
      <c r="TL216" s="32">
        <f>TJ216</f>
        <v>0.24</v>
      </c>
      <c r="TM216" s="30"/>
      <c r="TN216" s="32">
        <f>TL216</f>
        <v>0.24</v>
      </c>
      <c r="TO216" s="30"/>
      <c r="TP216" s="100">
        <f>TN216</f>
        <v>0.24</v>
      </c>
      <c r="TQ216" s="30"/>
      <c r="TR216" s="32">
        <f>TP216</f>
        <v>0.24</v>
      </c>
      <c r="TS216" s="30"/>
      <c r="TT216" s="32">
        <f>TR216</f>
        <v>0.24</v>
      </c>
      <c r="TU216" s="30"/>
      <c r="TV216" s="100">
        <f>TT216</f>
        <v>0.24</v>
      </c>
    </row>
    <row r="217" spans="3:543" x14ac:dyDescent="0.25">
      <c r="C217" s="23" t="s">
        <v>115</v>
      </c>
      <c r="KP217" s="64">
        <v>235337.66</v>
      </c>
      <c r="KR217" s="29">
        <f>KP217-(KR$5*KR216)</f>
        <v>235266.14</v>
      </c>
      <c r="KT217" s="29">
        <f>KR217-(KT$5*KT216)</f>
        <v>235196.78000000003</v>
      </c>
      <c r="KV217" s="55">
        <f>KT217-(KV$5*KV216)</f>
        <v>235015.82000000004</v>
      </c>
      <c r="KX217" s="29">
        <f>KV217-(KX$5*KX216)</f>
        <v>234577.10000000003</v>
      </c>
      <c r="KZ217" s="29">
        <f>KX217-(KZ$5*KZ216)</f>
        <v>233976.86000000004</v>
      </c>
      <c r="LB217" s="55">
        <f>KZ217-(LB$5*LB216)</f>
        <v>233365.58000000005</v>
      </c>
      <c r="LD217" s="29">
        <f>LB217-(LD$5*LD216)</f>
        <v>232906.70000000004</v>
      </c>
      <c r="LF217" s="29">
        <f>LD217-(LF$5*LF216)</f>
        <v>232429.10000000003</v>
      </c>
      <c r="LH217" s="55">
        <f>LF217-(LH$5*LH216)</f>
        <v>232270.94000000003</v>
      </c>
      <c r="LJ217" s="29">
        <f>LH217-(LJ$5*LJ216)</f>
        <v>232155.50000000003</v>
      </c>
      <c r="LL217" s="29">
        <f>LJ217-(LL$5*LL216)</f>
        <v>232087.10000000003</v>
      </c>
      <c r="LN217" s="55">
        <f>LL217-(LN$5*LN216)</f>
        <v>232018.94000000003</v>
      </c>
      <c r="LP217" s="55">
        <f>LN217-(LP$5*LP216)</f>
        <v>231947.42000000004</v>
      </c>
      <c r="LR217" s="55">
        <f>LP217-(LR$5*LR216)</f>
        <v>231878.06000000006</v>
      </c>
      <c r="LT217" s="55">
        <f>LR217-(LT$5*LT216)</f>
        <v>231697.10000000006</v>
      </c>
      <c r="LV217" s="29">
        <f>LT217-(LV$5*LV216)</f>
        <v>231258.38000000006</v>
      </c>
      <c r="LX217" s="29">
        <f>LV217-(LX$5*LX216)</f>
        <v>230658.14000000007</v>
      </c>
      <c r="LZ217" s="55">
        <f>LX217-(LZ$5*LZ216)</f>
        <v>230046.86000000007</v>
      </c>
      <c r="MB217" s="29">
        <f>LZ217-(MB$5*MB216)</f>
        <v>229587.98000000007</v>
      </c>
      <c r="MD217" s="29">
        <f>MB217-(MD$5*MD216)</f>
        <v>229110.38000000006</v>
      </c>
      <c r="MF217" s="55">
        <f>MD217-(MF$5*MF216)</f>
        <v>228952.22000000006</v>
      </c>
      <c r="MH217" s="29">
        <f>MF217-(MH$5*MH216)</f>
        <v>228836.78000000006</v>
      </c>
      <c r="MJ217" s="29">
        <f>MH217-(MJ$5*MJ216)</f>
        <v>228768.38000000006</v>
      </c>
      <c r="ML217" s="55">
        <f>MJ217-(ML$5*ML216)</f>
        <v>228700.22000000006</v>
      </c>
      <c r="MN217" s="55">
        <f>ML217-(MN$5*MN216)</f>
        <v>228628.70000000007</v>
      </c>
      <c r="MP217" s="55">
        <f>MN217-(MP$5*MP216)</f>
        <v>228559.34000000008</v>
      </c>
      <c r="MR217" s="55">
        <f>MP217-(MR$5*MR216)</f>
        <v>228378.38000000009</v>
      </c>
      <c r="MT217" s="29">
        <f>MR217-(MT$5*MT216)</f>
        <v>227939.66000000009</v>
      </c>
      <c r="MV217" s="29">
        <f>MT217-(MV$5*MV216)</f>
        <v>227339.4200000001</v>
      </c>
      <c r="MX217" s="55">
        <f>MV217-(MX$5*MX216)</f>
        <v>226728.1400000001</v>
      </c>
      <c r="MZ217" s="29">
        <f>MX217-(MZ$5*MZ216)</f>
        <v>226269.2600000001</v>
      </c>
      <c r="NB217" s="29">
        <f>MZ217-(NB$5*NB216)</f>
        <v>225791.66000000009</v>
      </c>
      <c r="ND217" s="55">
        <f>NB217-(ND$5*ND216)</f>
        <v>225633.50000000009</v>
      </c>
      <c r="NF217" s="29">
        <f>ND217-(NF$5*NF216)</f>
        <v>225518.06000000008</v>
      </c>
      <c r="NH217" s="29">
        <f>NF217-(NH$5*NH216)</f>
        <v>225449.66000000009</v>
      </c>
      <c r="NJ217" s="55">
        <f>NH217-(NJ$5*NJ216)</f>
        <v>225381.50000000009</v>
      </c>
      <c r="NL217" s="55">
        <f>NJ217-(NL$5*NL216)</f>
        <v>225309.9800000001</v>
      </c>
      <c r="NN217" s="55">
        <f>NL217-(NN$5*NN216)</f>
        <v>225240.62000000011</v>
      </c>
      <c r="NP217" s="55">
        <f>NN217-(NP$5*NP216)</f>
        <v>225059.66000000012</v>
      </c>
      <c r="NR217" s="29">
        <f>NP217-(NR$5*NR216)</f>
        <v>224620.94000000012</v>
      </c>
      <c r="NT217" s="29">
        <f>NR217-(NT$5*NT216)</f>
        <v>224020.70000000013</v>
      </c>
      <c r="NV217" s="55">
        <f>NT217-(NV$5*NV216)</f>
        <v>223409.42000000013</v>
      </c>
      <c r="NX217" s="29">
        <f>NV217-(NX$5*NX216)</f>
        <v>222950.54000000012</v>
      </c>
      <c r="NZ217" s="29">
        <f>NX217-(NZ$5*NZ216)</f>
        <v>222472.94000000012</v>
      </c>
      <c r="OB217" s="55">
        <f>NZ217-(OB$5*OB216)</f>
        <v>222314.78000000012</v>
      </c>
      <c r="OD217" s="29">
        <f>OB217-(OD$5*OD216)</f>
        <v>222199.34000000011</v>
      </c>
      <c r="OF217" s="29">
        <f>OD217-(OF$5*OF216)</f>
        <v>222130.94000000012</v>
      </c>
      <c r="OH217" s="55">
        <f>OF217-(OH$5*OH216)</f>
        <v>222062.78000000012</v>
      </c>
      <c r="OJ217" s="55">
        <f>OH217-(OJ$5*OJ216)</f>
        <v>221991.26000000013</v>
      </c>
      <c r="OL217" s="55">
        <f>OJ217-(OL$5*OL216)</f>
        <v>221921.90000000014</v>
      </c>
      <c r="ON217" s="55">
        <f>OL217-(ON$5*ON216)</f>
        <v>221740.94000000015</v>
      </c>
      <c r="OP217" s="29">
        <f>ON217-(OP$5*OP216)</f>
        <v>221302.22000000015</v>
      </c>
      <c r="OR217" s="29">
        <f>OP217-(OR$5*OR216)</f>
        <v>220701.98000000016</v>
      </c>
      <c r="OT217" s="55">
        <f>OR217-(OT$5*OT216)</f>
        <v>220090.70000000016</v>
      </c>
      <c r="OV217" s="29">
        <f>OT217-(OV$5*OV216)</f>
        <v>219631.82000000015</v>
      </c>
      <c r="OX217" s="29">
        <f>OV217-(OX$5*OX216)</f>
        <v>219154.22000000015</v>
      </c>
      <c r="OZ217" s="55">
        <f>OX217-(OZ$5*OZ216)</f>
        <v>218996.06000000014</v>
      </c>
      <c r="PB217" s="29">
        <f>OZ217-(PB$5*PB216)</f>
        <v>218880.62000000014</v>
      </c>
      <c r="PD217" s="29">
        <f>PB217-(PD$5*PD216)</f>
        <v>218812.22000000015</v>
      </c>
      <c r="PF217" s="55">
        <f>PD217-(PF$5*PF216)</f>
        <v>218744.06000000014</v>
      </c>
      <c r="PH217" s="55">
        <f>PF217-(PH$5*PH216)</f>
        <v>218672.54000000015</v>
      </c>
      <c r="PJ217" s="55">
        <f>PH217-(PJ$5*PJ216)</f>
        <v>218603.18000000017</v>
      </c>
      <c r="PL217" s="55">
        <f>PJ217-(PL$5*PL216)</f>
        <v>218422.22000000018</v>
      </c>
      <c r="PN217" s="29">
        <f>PL217-(PN$5*PN216)</f>
        <v>217983.50000000017</v>
      </c>
      <c r="PP217" s="29">
        <f>PN217-(PP$5*PP216)</f>
        <v>217383.26000000018</v>
      </c>
      <c r="PR217" s="55">
        <f>PP217-(PR$5*PR216)</f>
        <v>216771.98000000019</v>
      </c>
      <c r="PT217" s="29">
        <f>PR217-(PT$5*PT216)</f>
        <v>216313.10000000018</v>
      </c>
      <c r="PV217" s="29">
        <f>PT217-(PV$5*PV216)</f>
        <v>215835.50000000017</v>
      </c>
      <c r="PX217" s="55">
        <f>PV217-(PX$5*PX216)</f>
        <v>215677.34000000017</v>
      </c>
      <c r="PZ217" s="29">
        <f>PX217-(PZ$5*PZ216)</f>
        <v>215561.90000000017</v>
      </c>
      <c r="QB217" s="29">
        <f>PZ217-(QB$5*QB216)</f>
        <v>215493.50000000017</v>
      </c>
      <c r="QD217" s="55">
        <f>QB217-(QD$5*QD216)</f>
        <v>215425.34000000017</v>
      </c>
      <c r="QF217" s="55">
        <f>QD217-(QF$5*QF216)</f>
        <v>215353.82000000018</v>
      </c>
      <c r="QH217" s="55">
        <f>QF217-(QH$5*QH216)</f>
        <v>215284.4600000002</v>
      </c>
      <c r="QJ217" s="55">
        <f>QH217-(QJ$5*QJ216)</f>
        <v>215103.5000000002</v>
      </c>
      <c r="QL217" s="29">
        <f>QJ217-(QL$5*QL216)</f>
        <v>214664.7800000002</v>
      </c>
      <c r="QN217" s="29">
        <f>QL217-(QN$5*QN216)</f>
        <v>214064.54000000021</v>
      </c>
      <c r="QP217" s="55">
        <f>QN217-(QP$5*QP216)</f>
        <v>213453.26000000021</v>
      </c>
      <c r="QR217" s="29">
        <f>QP217-(QR$5*QR216)</f>
        <v>212994.38000000021</v>
      </c>
      <c r="QT217" s="29">
        <f>QR217-(QT$5*QT216)</f>
        <v>212516.7800000002</v>
      </c>
      <c r="QV217" s="55">
        <f>QT217-(QV$5*QV216)</f>
        <v>212358.6200000002</v>
      </c>
      <c r="QX217" s="29">
        <f>QV217-(QX$5*QX216)</f>
        <v>212243.1800000002</v>
      </c>
      <c r="QZ217" s="29">
        <f>QX217-(QZ$5*QZ216)</f>
        <v>212174.7800000002</v>
      </c>
      <c r="RB217" s="55">
        <f>QZ217-(RB$5*RB216)</f>
        <v>212106.6200000002</v>
      </c>
      <c r="RD217" s="55">
        <f>RB217-(RD$5*RD216)</f>
        <v>212035.10000000021</v>
      </c>
      <c r="RF217" s="55">
        <f>RD217-(RF$5*RF216)</f>
        <v>211965.74000000022</v>
      </c>
      <c r="RH217" s="55">
        <f>RF217-(RH$5*RH216)</f>
        <v>211784.78000000023</v>
      </c>
      <c r="RJ217" s="29">
        <f>RH217-(RJ$5*RJ216)</f>
        <v>211346.06000000023</v>
      </c>
      <c r="RL217" s="29">
        <f>RJ217-(RL$5*RL216)</f>
        <v>210745.82000000024</v>
      </c>
      <c r="RN217" s="55">
        <f>RL217-(RN$5*RN216)</f>
        <v>210134.54000000024</v>
      </c>
      <c r="RP217" s="29">
        <f>RN217-(RP$5*RP216)</f>
        <v>209675.66000000024</v>
      </c>
      <c r="RR217" s="29">
        <f>RP217-(RR$5*RR216)</f>
        <v>209198.06000000023</v>
      </c>
      <c r="RT217" s="55">
        <f>RR217-(RT$5*RT216)</f>
        <v>209039.90000000023</v>
      </c>
      <c r="RV217" s="29">
        <f>RT217-(RV$5*RV216)</f>
        <v>208924.46000000022</v>
      </c>
      <c r="RX217" s="29">
        <f>RV217-(RX$5*RX216)</f>
        <v>208856.06000000023</v>
      </c>
      <c r="RZ217" s="55">
        <f>RX217-(RZ$5*RZ216)</f>
        <v>208787.90000000023</v>
      </c>
      <c r="SB217" s="55">
        <f>RZ217-(SB$5*SB216)</f>
        <v>208716.38000000024</v>
      </c>
      <c r="SD217" s="55">
        <f>SB217-(SD$5*SD216)</f>
        <v>208647.02000000025</v>
      </c>
      <c r="SF217" s="55">
        <f>SD217-(SF$5*SF216)</f>
        <v>208466.06000000026</v>
      </c>
      <c r="SH217" s="29">
        <f>SF217-(SH$5*SH216)</f>
        <v>208027.34000000026</v>
      </c>
      <c r="SJ217" s="29">
        <f>SH217-(SJ$5*SJ216)</f>
        <v>207427.10000000027</v>
      </c>
      <c r="SL217" s="55">
        <f>SJ217-(SL$5*SL216)</f>
        <v>206815.82000000027</v>
      </c>
      <c r="SN217" s="29">
        <f>SL217-(SN$5*SN216)</f>
        <v>206356.94000000026</v>
      </c>
      <c r="SP217" s="29">
        <f>SN217-(SP$5*SP216)</f>
        <v>205879.34000000026</v>
      </c>
      <c r="SR217" s="55">
        <f>SP217-(SR$5*SR216)</f>
        <v>205721.18000000025</v>
      </c>
      <c r="ST217" s="29">
        <f>SR217-(ST$5*ST216)</f>
        <v>205605.74000000025</v>
      </c>
      <c r="SV217" s="29">
        <f>ST217-(SV$5*SV216)</f>
        <v>205537.34000000026</v>
      </c>
      <c r="SX217" s="55">
        <f>SV217-(SX$5*SX216)</f>
        <v>205469.18000000025</v>
      </c>
      <c r="SZ217" s="55">
        <f>SX217-(SZ$5*SZ216)</f>
        <v>205397.66000000027</v>
      </c>
      <c r="TB217" s="55">
        <f>SZ217-(TB$5*TB216)</f>
        <v>205328.30000000028</v>
      </c>
      <c r="TD217" s="55">
        <f>TB217-(TD$5*TD216)</f>
        <v>205147.34000000029</v>
      </c>
      <c r="TF217" s="29">
        <f>TD217-(TF$5*TF216)</f>
        <v>204708.62000000029</v>
      </c>
      <c r="TH217" s="29">
        <f>TF217-(TH$5*TH216)</f>
        <v>204108.3800000003</v>
      </c>
      <c r="TJ217" s="55">
        <f>TH217-(TJ$5*TJ216)</f>
        <v>203497.1000000003</v>
      </c>
      <c r="TL217" s="29">
        <f>TJ217-(TL$5*TL216)</f>
        <v>203038.22000000029</v>
      </c>
      <c r="TN217" s="29">
        <f>TL217-(TN$5*TN216)</f>
        <v>202560.62000000029</v>
      </c>
      <c r="TP217" s="55">
        <f>TN217-(TP$5*TP216)</f>
        <v>202402.46000000028</v>
      </c>
      <c r="TR217" s="29">
        <f>TP217-(TR$5*TR216)</f>
        <v>202287.02000000028</v>
      </c>
      <c r="TT217" s="29">
        <f>TR217-(TT$5*TT216)</f>
        <v>202218.62000000029</v>
      </c>
      <c r="TV217" s="55">
        <f>TT217-(TV$5*TV216)</f>
        <v>202150.46000000028</v>
      </c>
    </row>
    <row r="218" spans="3:543" x14ac:dyDescent="0.25">
      <c r="KP218" s="54"/>
      <c r="KV218" s="54"/>
      <c r="LB218" s="54"/>
      <c r="LH218" s="54"/>
      <c r="LN218" s="168"/>
      <c r="LT218" s="54"/>
      <c r="LZ218" s="54"/>
      <c r="MF218" s="54"/>
      <c r="ML218" s="168"/>
      <c r="MR218" s="54"/>
      <c r="MX218" s="54"/>
      <c r="ND218" s="54"/>
      <c r="NJ218" s="168"/>
      <c r="NP218" s="54"/>
      <c r="NV218" s="54"/>
      <c r="OB218" s="54"/>
      <c r="OH218" s="168"/>
      <c r="ON218" s="54"/>
      <c r="OT218" s="54"/>
      <c r="OZ218" s="54"/>
      <c r="PF218" s="168"/>
      <c r="PL218" s="54"/>
      <c r="PR218" s="54"/>
      <c r="PX218" s="54"/>
      <c r="QD218" s="168"/>
      <c r="QJ218" s="54"/>
      <c r="QP218" s="54"/>
      <c r="QV218" s="54"/>
      <c r="RB218" s="168"/>
      <c r="RH218" s="54"/>
      <c r="RN218" s="54"/>
      <c r="RT218" s="54"/>
      <c r="RZ218" s="168"/>
      <c r="SF218" s="54"/>
      <c r="SL218" s="54"/>
      <c r="SR218" s="54"/>
      <c r="SX218" s="168"/>
      <c r="TD218" s="54"/>
      <c r="TJ218" s="54"/>
      <c r="TP218" s="54"/>
      <c r="TV218" s="168"/>
    </row>
    <row r="219" spans="3:543" x14ac:dyDescent="0.25">
      <c r="KO219" s="8"/>
      <c r="KP219" s="8"/>
      <c r="KQ219" s="8"/>
      <c r="KR219" s="8"/>
      <c r="KS219" s="8"/>
      <c r="KT219" s="8"/>
      <c r="KU219" s="8"/>
      <c r="KV219" s="8"/>
      <c r="KW219" s="8"/>
      <c r="KX219" s="8"/>
      <c r="KY219" s="8"/>
      <c r="KZ219" s="8"/>
      <c r="LA219" s="8"/>
      <c r="LB219" s="8"/>
      <c r="LC219" s="8"/>
      <c r="LD219" s="8"/>
      <c r="LE219" s="8"/>
      <c r="LF219" s="8"/>
      <c r="LG219" s="8"/>
      <c r="LH219" s="8"/>
      <c r="LI219" s="8"/>
      <c r="LJ219" s="8"/>
      <c r="LK219" s="8"/>
      <c r="LL219" s="8"/>
      <c r="LM219" s="8"/>
      <c r="LN219" s="8"/>
      <c r="LO219" s="8"/>
      <c r="LP219" s="8"/>
      <c r="LQ219" s="8"/>
      <c r="LR219" s="8"/>
      <c r="LS219" s="8"/>
      <c r="LT219" s="8"/>
      <c r="LU219" s="8"/>
      <c r="LV219" s="8"/>
      <c r="LW219" s="8"/>
      <c r="LX219" s="8"/>
      <c r="LY219" s="8"/>
      <c r="LZ219" s="8"/>
      <c r="MA219" s="8"/>
      <c r="MB219" s="8"/>
      <c r="MC219" s="8"/>
      <c r="MD219" s="8"/>
      <c r="ME219" s="8"/>
      <c r="MF219" s="8"/>
      <c r="MG219" s="8"/>
      <c r="MH219" s="8"/>
      <c r="MI219" s="8"/>
      <c r="MJ219" s="8"/>
      <c r="MK219" s="8"/>
      <c r="ML219" s="8"/>
      <c r="MM219" s="8"/>
      <c r="MN219" s="8"/>
      <c r="MO219" s="8"/>
      <c r="MP219" s="8"/>
      <c r="MQ219" s="8"/>
      <c r="MR219" s="8"/>
      <c r="MS219" s="8"/>
      <c r="MT219" s="8"/>
      <c r="MU219" s="8"/>
      <c r="MV219" s="8"/>
      <c r="MW219" s="8"/>
      <c r="MX219" s="8"/>
      <c r="MY219" s="8"/>
      <c r="MZ219" s="8"/>
      <c r="NA219" s="8"/>
      <c r="NB219" s="8"/>
      <c r="NC219" s="8"/>
      <c r="ND219" s="8"/>
      <c r="NE219" s="8"/>
      <c r="NF219" s="8"/>
      <c r="NG219" s="8"/>
      <c r="NH219" s="8"/>
      <c r="NI219" s="8"/>
      <c r="NJ219" s="8"/>
      <c r="NK219" s="8"/>
      <c r="NL219" s="8"/>
      <c r="NM219" s="8"/>
      <c r="NN219" s="8"/>
      <c r="NO219" s="8"/>
      <c r="NP219" s="8"/>
      <c r="NQ219" s="8"/>
      <c r="NR219" s="8"/>
      <c r="NS219" s="8"/>
      <c r="NT219" s="8"/>
      <c r="NU219" s="8"/>
      <c r="NV219" s="8"/>
      <c r="NW219" s="8"/>
      <c r="NX219" s="8"/>
      <c r="NY219" s="8"/>
      <c r="NZ219" s="8"/>
      <c r="OA219" s="8"/>
      <c r="OB219" s="8"/>
      <c r="OC219" s="8"/>
      <c r="OD219" s="8"/>
      <c r="OE219" s="8"/>
      <c r="OF219" s="8"/>
      <c r="OG219" s="8"/>
      <c r="OH219" s="8"/>
      <c r="OI219" s="8"/>
      <c r="OJ219" s="8"/>
      <c r="OK219" s="8"/>
      <c r="OL219" s="8"/>
      <c r="OM219" s="8"/>
      <c r="ON219" s="8"/>
      <c r="OO219" s="8"/>
      <c r="OP219" s="8"/>
      <c r="OQ219" s="8"/>
      <c r="OR219" s="8"/>
      <c r="OS219" s="8"/>
      <c r="OT219" s="8"/>
      <c r="OU219" s="8"/>
      <c r="OV219" s="8"/>
      <c r="OW219" s="8"/>
      <c r="OX219" s="8"/>
      <c r="OY219" s="8"/>
      <c r="OZ219" s="8"/>
      <c r="PA219" s="8"/>
      <c r="PB219" s="8"/>
      <c r="PC219" s="8"/>
      <c r="PD219" s="8"/>
      <c r="PE219" s="8"/>
      <c r="PF219" s="8"/>
      <c r="PG219" s="8"/>
      <c r="PH219" s="8"/>
      <c r="PI219" s="8"/>
      <c r="PJ219" s="8"/>
      <c r="PK219" s="8"/>
      <c r="PL219" s="8"/>
      <c r="PM219" s="8"/>
      <c r="PN219" s="8"/>
      <c r="PO219" s="8"/>
      <c r="PP219" s="8"/>
      <c r="PQ219" s="8"/>
      <c r="PR219" s="8"/>
      <c r="PS219" s="8"/>
      <c r="PT219" s="8"/>
      <c r="PU219" s="8"/>
      <c r="PV219" s="8"/>
      <c r="PW219" s="8"/>
      <c r="PX219" s="8"/>
      <c r="PY219" s="8"/>
      <c r="PZ219" s="8"/>
      <c r="QA219" s="8"/>
      <c r="QB219" s="8"/>
      <c r="QC219" s="8"/>
      <c r="QD219" s="8"/>
      <c r="QE219" s="8"/>
      <c r="QF219" s="8"/>
      <c r="QG219" s="8"/>
      <c r="QH219" s="8"/>
      <c r="QI219" s="8"/>
      <c r="QJ219" s="8"/>
      <c r="QK219" s="8"/>
      <c r="QL219" s="8"/>
      <c r="QM219" s="8"/>
      <c r="QN219" s="8"/>
      <c r="QO219" s="8"/>
      <c r="QP219" s="8"/>
      <c r="QQ219" s="8"/>
      <c r="QR219" s="8"/>
      <c r="QS219" s="8"/>
      <c r="QT219" s="8"/>
      <c r="QU219" s="8"/>
      <c r="QV219" s="8"/>
      <c r="QW219" s="8"/>
      <c r="QX219" s="8"/>
      <c r="QY219" s="8"/>
      <c r="QZ219" s="8"/>
      <c r="RA219" s="8"/>
      <c r="RB219" s="8"/>
      <c r="RC219" s="8"/>
      <c r="RD219" s="8"/>
      <c r="RE219" s="8"/>
      <c r="RF219" s="8"/>
      <c r="RG219" s="8"/>
      <c r="RH219" s="8"/>
      <c r="RI219" s="8"/>
      <c r="RJ219" s="8"/>
      <c r="RK219" s="8"/>
      <c r="RL219" s="8"/>
      <c r="RM219" s="8"/>
      <c r="RN219" s="8"/>
      <c r="RO219" s="8"/>
      <c r="RP219" s="8"/>
      <c r="RQ219" s="8"/>
      <c r="RR219" s="8"/>
      <c r="RS219" s="8"/>
      <c r="RT219" s="8"/>
      <c r="RU219" s="8"/>
      <c r="RV219" s="8"/>
      <c r="RW219" s="8"/>
      <c r="RX219" s="8"/>
      <c r="RY219" s="8"/>
      <c r="RZ219" s="8"/>
      <c r="SA219" s="8"/>
      <c r="SB219" s="8"/>
      <c r="SC219" s="8"/>
      <c r="SD219" s="8"/>
      <c r="SE219" s="8"/>
      <c r="SF219" s="8"/>
      <c r="SG219" s="8"/>
      <c r="SH219" s="8"/>
      <c r="SI219" s="8"/>
      <c r="SJ219" s="8"/>
      <c r="SK219" s="8"/>
      <c r="SL219" s="8"/>
      <c r="SM219" s="8"/>
      <c r="SN219" s="8"/>
      <c r="SO219" s="8"/>
      <c r="SP219" s="8"/>
      <c r="SQ219" s="8"/>
      <c r="SR219" s="8"/>
      <c r="SS219" s="8"/>
      <c r="ST219" s="8"/>
      <c r="SU219" s="8"/>
      <c r="SV219" s="8"/>
      <c r="SW219" s="8"/>
      <c r="SX219" s="8"/>
      <c r="SY219" s="8"/>
      <c r="SZ219" s="8"/>
      <c r="TA219" s="8"/>
      <c r="TB219" s="8"/>
      <c r="TC219" s="8"/>
      <c r="TD219" s="8"/>
      <c r="TE219" s="8"/>
      <c r="TF219" s="8"/>
      <c r="TG219" s="8"/>
      <c r="TH219" s="8"/>
      <c r="TI219" s="8"/>
      <c r="TJ219" s="8"/>
      <c r="TK219" s="8"/>
      <c r="TL219" s="8"/>
      <c r="TM219" s="8"/>
      <c r="TN219" s="8"/>
      <c r="TO219" s="8"/>
      <c r="TP219" s="8"/>
      <c r="TQ219" s="8"/>
      <c r="TR219" s="8"/>
      <c r="TS219" s="8"/>
      <c r="TT219" s="8"/>
      <c r="TU219" s="8"/>
      <c r="TV219" s="8"/>
      <c r="TW219" s="8"/>
    </row>
  </sheetData>
  <pageMargins left="0.5" right="0.5" top="1" bottom="1" header="0.5" footer="0.5"/>
  <pageSetup scale="50" orientation="landscape" blackAndWhite="1" r:id="rId1"/>
  <headerFooter>
    <oddHeader>&amp;C&amp;"Arial,Bold"Schedule III&amp;"Arial,Regular"
Supplier Refund Adjustment&amp;R&amp;"Arial,Bold"Navitas KY NG, LLC</oddHeader>
    <oddFooter>&amp;CPage 4&amp;R&amp;D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8227A-55C8-409A-9886-0E3C005CE1DE}">
  <dimension ref="A1:ID53"/>
  <sheetViews>
    <sheetView workbookViewId="0">
      <pane xSplit="4" ySplit="5" topLeftCell="EH6" activePane="bottomRight" state="frozen"/>
      <selection pane="topRight" activeCell="E1" sqref="E1"/>
      <selection pane="bottomLeft" activeCell="A6" sqref="A6"/>
      <selection pane="bottomRight" activeCell="FF20" sqref="FF20"/>
    </sheetView>
  </sheetViews>
  <sheetFormatPr defaultColWidth="9" defaultRowHeight="13.2" x14ac:dyDescent="0.25"/>
  <cols>
    <col min="1" max="2" width="1.77734375" style="71" customWidth="1"/>
    <col min="3" max="3" width="12.6640625" style="71" bestFit="1" customWidth="1"/>
    <col min="4" max="5" width="1.77734375" style="71" customWidth="1"/>
    <col min="6" max="6" width="7.6640625" style="71" customWidth="1"/>
    <col min="7" max="7" width="0.88671875" style="71" customWidth="1"/>
    <col min="8" max="8" width="7.6640625" style="71" hidden="1" customWidth="1"/>
    <col min="9" max="9" width="0.88671875" style="71" hidden="1" customWidth="1"/>
    <col min="10" max="10" width="7.6640625" style="71" hidden="1" customWidth="1"/>
    <col min="11" max="11" width="0.88671875" style="71" hidden="1" customWidth="1"/>
    <col min="12" max="12" width="7.6640625" style="71" hidden="1" customWidth="1"/>
    <col min="13" max="13" width="0.88671875" style="71" hidden="1" customWidth="1"/>
    <col min="14" max="14" width="7.6640625" style="71" hidden="1" customWidth="1"/>
    <col min="15" max="15" width="0.88671875" style="71" hidden="1" customWidth="1"/>
    <col min="16" max="16" width="7.6640625" style="71" hidden="1" customWidth="1"/>
    <col min="17" max="17" width="0.88671875" style="71" hidden="1" customWidth="1"/>
    <col min="18" max="18" width="7.6640625" style="71" hidden="1" customWidth="1"/>
    <col min="19" max="19" width="0.88671875" style="71" hidden="1" customWidth="1"/>
    <col min="20" max="20" width="7.6640625" style="71" hidden="1" customWidth="1"/>
    <col min="21" max="21" width="0.88671875" style="71" customWidth="1"/>
    <col min="22" max="22" width="7.6640625" style="71" customWidth="1"/>
    <col min="23" max="23" width="0.88671875" style="71" customWidth="1"/>
    <col min="24" max="24" width="7.6640625" style="71" customWidth="1"/>
    <col min="25" max="25" width="0.88671875" style="71" customWidth="1"/>
    <col min="26" max="26" width="7.6640625" style="71" hidden="1" customWidth="1"/>
    <col min="27" max="27" width="0.88671875" style="71" hidden="1" customWidth="1"/>
    <col min="28" max="28" width="7.6640625" style="71" hidden="1" customWidth="1"/>
    <col min="29" max="29" width="0.88671875" style="71" customWidth="1"/>
    <col min="30" max="30" width="7.6640625" style="71" customWidth="1"/>
    <col min="31" max="31" width="0.88671875" style="71" customWidth="1"/>
    <col min="32" max="32" width="7.6640625" style="71" hidden="1" customWidth="1"/>
    <col min="33" max="33" width="0.88671875" style="71" hidden="1" customWidth="1"/>
    <col min="34" max="34" width="7.6640625" style="71" hidden="1" customWidth="1"/>
    <col min="35" max="35" width="0.88671875" style="71" hidden="1" customWidth="1"/>
    <col min="36" max="36" width="7.6640625" style="71" hidden="1" customWidth="1"/>
    <col min="37" max="37" width="0.88671875" style="71" hidden="1" customWidth="1"/>
    <col min="38" max="38" width="7.6640625" style="71" hidden="1" customWidth="1"/>
    <col min="39" max="39" width="0.88671875" style="71" hidden="1" customWidth="1"/>
    <col min="40" max="40" width="7.6640625" style="71" hidden="1" customWidth="1"/>
    <col min="41" max="41" width="0.88671875" style="71" customWidth="1"/>
    <col min="42" max="42" width="7.6640625" style="71" customWidth="1"/>
    <col min="43" max="43" width="0.88671875" style="71" customWidth="1"/>
    <col min="44" max="44" width="7.6640625" style="71" hidden="1" customWidth="1"/>
    <col min="45" max="45" width="0.88671875" style="71" hidden="1" customWidth="1"/>
    <col min="46" max="46" width="7.6640625" style="71" hidden="1" customWidth="1"/>
    <col min="47" max="47" width="0.88671875" style="71" customWidth="1"/>
    <col min="48" max="48" width="7.6640625" style="71" customWidth="1"/>
    <col min="49" max="49" width="0.88671875" style="71" customWidth="1"/>
    <col min="50" max="50" width="7.6640625" style="71" hidden="1" customWidth="1"/>
    <col min="51" max="51" width="0.88671875" style="71" hidden="1" customWidth="1"/>
    <col min="52" max="52" width="7.6640625" style="71" hidden="1" customWidth="1"/>
    <col min="53" max="53" width="0.88671875" style="71" customWidth="1"/>
    <col min="54" max="54" width="7.6640625" style="71" customWidth="1"/>
    <col min="55" max="55" width="0.88671875" style="71" customWidth="1"/>
    <col min="56" max="56" width="7.6640625" style="71" hidden="1" customWidth="1"/>
    <col min="57" max="57" width="0.88671875" style="71" hidden="1" customWidth="1"/>
    <col min="58" max="58" width="7.6640625" style="71" hidden="1" customWidth="1"/>
    <col min="59" max="59" width="0.88671875" style="71" customWidth="1"/>
    <col min="60" max="60" width="7.6640625" style="71" customWidth="1"/>
    <col min="61" max="61" width="0.88671875" style="71" customWidth="1"/>
    <col min="62" max="62" width="7.6640625" style="71" hidden="1" customWidth="1"/>
    <col min="63" max="63" width="0.88671875" style="71" hidden="1" customWidth="1"/>
    <col min="64" max="64" width="7.6640625" style="71" hidden="1" customWidth="1"/>
    <col min="65" max="65" width="0.88671875" style="71" customWidth="1"/>
    <col min="66" max="66" width="7.6640625" style="71" customWidth="1"/>
    <col min="67" max="67" width="0.88671875" style="71" customWidth="1"/>
    <col min="68" max="68" width="7.6640625" style="71" hidden="1" customWidth="1"/>
    <col min="69" max="69" width="0.88671875" style="71" hidden="1" customWidth="1"/>
    <col min="70" max="70" width="7.6640625" style="71" hidden="1" customWidth="1"/>
    <col min="71" max="71" width="0.88671875" style="71" customWidth="1"/>
    <col min="72" max="72" width="7.6640625" style="71" customWidth="1"/>
    <col min="73" max="73" width="0.88671875" style="71" customWidth="1"/>
    <col min="74" max="74" width="7.6640625" style="71" hidden="1" customWidth="1"/>
    <col min="75" max="75" width="0.88671875" style="71" hidden="1" customWidth="1"/>
    <col min="76" max="76" width="7.6640625" style="71" hidden="1" customWidth="1"/>
    <col min="77" max="77" width="0.88671875" style="71" customWidth="1"/>
    <col min="78" max="78" width="7.6640625" style="71" customWidth="1"/>
    <col min="79" max="79" width="0.88671875" style="71" customWidth="1"/>
    <col min="80" max="80" width="7.6640625" style="71" hidden="1" customWidth="1"/>
    <col min="81" max="81" width="0.88671875" style="71" hidden="1" customWidth="1"/>
    <col min="82" max="82" width="7.6640625" style="71" hidden="1" customWidth="1"/>
    <col min="83" max="83" width="0.88671875" style="71" customWidth="1"/>
    <col min="84" max="84" width="7.6640625" style="71" customWidth="1"/>
    <col min="85" max="85" width="0.88671875" style="71" customWidth="1"/>
    <col min="86" max="86" width="7.6640625" style="71" hidden="1" customWidth="1"/>
    <col min="87" max="87" width="0.88671875" style="71" hidden="1" customWidth="1"/>
    <col min="88" max="88" width="7.6640625" style="71" hidden="1" customWidth="1"/>
    <col min="89" max="89" width="0.88671875" style="71" customWidth="1"/>
    <col min="90" max="90" width="7.6640625" style="71" customWidth="1"/>
    <col min="91" max="91" width="0.88671875" style="71" customWidth="1"/>
    <col min="92" max="92" width="7.6640625" style="71" hidden="1" customWidth="1"/>
    <col min="93" max="93" width="0.88671875" style="71" hidden="1" customWidth="1"/>
    <col min="94" max="94" width="7.6640625" style="71" hidden="1" customWidth="1"/>
    <col min="95" max="95" width="0.88671875" style="71" customWidth="1"/>
    <col min="96" max="96" width="7.6640625" style="71" customWidth="1"/>
    <col min="97" max="97" width="0.88671875" style="71" customWidth="1"/>
    <col min="98" max="98" width="7.6640625" style="71" hidden="1" customWidth="1"/>
    <col min="99" max="99" width="0.88671875" style="71" hidden="1" customWidth="1"/>
    <col min="100" max="100" width="7.6640625" style="71" hidden="1" customWidth="1"/>
    <col min="101" max="101" width="0.88671875" style="71" customWidth="1"/>
    <col min="102" max="102" width="7.6640625" style="71" customWidth="1"/>
    <col min="103" max="103" width="0.88671875" style="71" customWidth="1"/>
    <col min="104" max="104" width="7.6640625" style="71" hidden="1" customWidth="1"/>
    <col min="105" max="105" width="0.88671875" style="71" hidden="1" customWidth="1"/>
    <col min="106" max="106" width="7.6640625" style="71" hidden="1" customWidth="1"/>
    <col min="107" max="107" width="0.88671875" style="71" customWidth="1"/>
    <col min="108" max="108" width="7.6640625" style="71" customWidth="1"/>
    <col min="109" max="109" width="0.88671875" style="71" customWidth="1"/>
    <col min="110" max="110" width="7.6640625" style="71" hidden="1" customWidth="1"/>
    <col min="111" max="111" width="0.88671875" style="71" hidden="1" customWidth="1"/>
    <col min="112" max="112" width="7.6640625" style="71" hidden="1" customWidth="1"/>
    <col min="113" max="113" width="0.88671875" style="71" customWidth="1"/>
    <col min="114" max="114" width="7.6640625" style="71" customWidth="1"/>
    <col min="115" max="115" width="0.88671875" style="71" customWidth="1"/>
    <col min="116" max="116" width="7.6640625" style="71" hidden="1" customWidth="1"/>
    <col min="117" max="117" width="0.88671875" style="71" hidden="1" customWidth="1"/>
    <col min="118" max="118" width="7.6640625" style="71" hidden="1" customWidth="1"/>
    <col min="119" max="119" width="0.88671875" style="71" customWidth="1"/>
    <col min="120" max="120" width="7.6640625" style="71" customWidth="1"/>
    <col min="121" max="121" width="0.88671875" style="71" customWidth="1"/>
    <col min="122" max="122" width="7.6640625" style="71" hidden="1" customWidth="1"/>
    <col min="123" max="123" width="0.88671875" style="71" hidden="1" customWidth="1"/>
    <col min="124" max="124" width="7.6640625" style="71" hidden="1" customWidth="1"/>
    <col min="125" max="125" width="0.88671875" style="71" customWidth="1"/>
    <col min="126" max="126" width="7.6640625" style="71" customWidth="1"/>
    <col min="127" max="127" width="0.88671875" style="71" customWidth="1"/>
    <col min="128" max="128" width="7.6640625" style="71" hidden="1" customWidth="1"/>
    <col min="129" max="129" width="0.88671875" style="71" hidden="1" customWidth="1"/>
    <col min="130" max="130" width="7.6640625" style="71" hidden="1" customWidth="1"/>
    <col min="131" max="131" width="0.88671875" style="71" customWidth="1"/>
    <col min="132" max="132" width="7.6640625" style="71" customWidth="1"/>
    <col min="133" max="133" width="0.88671875" style="71" customWidth="1"/>
    <col min="134" max="134" width="7.6640625" style="71" hidden="1" customWidth="1"/>
    <col min="135" max="135" width="0.88671875" style="71" hidden="1" customWidth="1"/>
    <col min="136" max="136" width="7.6640625" style="71" hidden="1" customWidth="1"/>
    <col min="137" max="137" width="0.88671875" style="71" customWidth="1"/>
    <col min="138" max="138" width="7.6640625" style="71" customWidth="1"/>
    <col min="139" max="139" width="0.88671875" style="71" customWidth="1"/>
    <col min="140" max="140" width="7.6640625" style="71" hidden="1" customWidth="1"/>
    <col min="141" max="141" width="0.88671875" style="71" hidden="1" customWidth="1"/>
    <col min="142" max="142" width="7.6640625" style="71" hidden="1" customWidth="1"/>
    <col min="143" max="143" width="0.88671875" style="71" customWidth="1"/>
    <col min="144" max="144" width="7.6640625" style="71" customWidth="1"/>
    <col min="145" max="145" width="0.88671875" style="71" customWidth="1"/>
    <col min="146" max="146" width="7.6640625" style="71" hidden="1" customWidth="1"/>
    <col min="147" max="147" width="0.88671875" style="71" hidden="1" customWidth="1"/>
    <col min="148" max="148" width="7.6640625" style="71" hidden="1" customWidth="1"/>
    <col min="149" max="149" width="0.88671875" style="71" customWidth="1"/>
    <col min="150" max="150" width="7.6640625" style="71" customWidth="1"/>
    <col min="151" max="151" width="0.88671875" style="71" customWidth="1"/>
    <col min="152" max="152" width="7.6640625" style="71" hidden="1" customWidth="1"/>
    <col min="153" max="153" width="0.88671875" style="71" hidden="1" customWidth="1"/>
    <col min="154" max="154" width="7.6640625" style="71" hidden="1" customWidth="1"/>
    <col min="155" max="155" width="0.88671875" style="71" customWidth="1"/>
    <col min="156" max="156" width="7.6640625" style="71" customWidth="1"/>
    <col min="157" max="157" width="0.88671875" style="71" customWidth="1"/>
    <col min="158" max="158" width="7.6640625" style="71" hidden="1" customWidth="1"/>
    <col min="159" max="159" width="0.88671875" style="71" hidden="1" customWidth="1"/>
    <col min="160" max="160" width="7.6640625" style="71" hidden="1" customWidth="1"/>
    <col min="161" max="161" width="0.88671875" style="71" customWidth="1"/>
    <col min="162" max="162" width="7.6640625" style="71" customWidth="1"/>
    <col min="163" max="163" width="0.88671875" style="71" customWidth="1"/>
    <col min="164" max="164" width="7.6640625" style="71" hidden="1" customWidth="1"/>
    <col min="165" max="165" width="0.88671875" style="71" hidden="1" customWidth="1"/>
    <col min="166" max="166" width="7.6640625" style="71" hidden="1" customWidth="1"/>
    <col min="167" max="167" width="0.88671875" style="71" customWidth="1"/>
    <col min="168" max="168" width="7.6640625" style="71" customWidth="1"/>
    <col min="169" max="169" width="0.88671875" style="71" customWidth="1"/>
    <col min="170" max="170" width="7.6640625" style="71" customWidth="1"/>
    <col min="171" max="171" width="0.88671875" style="71" customWidth="1"/>
    <col min="172" max="172" width="7.6640625" style="71" hidden="1" customWidth="1"/>
    <col min="173" max="173" width="0.88671875" style="71" customWidth="1"/>
    <col min="174" max="174" width="7.6640625" style="71" customWidth="1"/>
    <col min="175" max="175" width="0.88671875" style="71" customWidth="1"/>
    <col min="176" max="176" width="7.6640625" style="71" hidden="1" customWidth="1"/>
    <col min="177" max="177" width="0.88671875" style="71" hidden="1" customWidth="1"/>
    <col min="178" max="178" width="7.6640625" style="71" hidden="1" customWidth="1"/>
    <col min="179" max="179" width="0.88671875" style="71" customWidth="1"/>
    <col min="180" max="180" width="7.6640625" style="71" customWidth="1"/>
    <col min="181" max="181" width="0.88671875" style="71" customWidth="1"/>
    <col min="182" max="182" width="7.6640625" style="71" hidden="1" customWidth="1"/>
    <col min="183" max="183" width="0.88671875" style="71" hidden="1" customWidth="1"/>
    <col min="184" max="184" width="7.6640625" style="71" hidden="1" customWidth="1"/>
    <col min="185" max="185" width="0.88671875" style="71" customWidth="1"/>
    <col min="186" max="186" width="7.6640625" style="71" customWidth="1"/>
    <col min="187" max="187" width="0.88671875" style="71" customWidth="1"/>
    <col min="188" max="188" width="8.6640625" style="71" hidden="1" customWidth="1"/>
    <col min="189" max="189" width="0.88671875" style="71" hidden="1" customWidth="1"/>
    <col min="190" max="190" width="7.6640625" style="71" hidden="1" customWidth="1"/>
    <col min="191" max="191" width="0.88671875" style="71" customWidth="1"/>
    <col min="192" max="192" width="7.6640625" style="71" customWidth="1"/>
    <col min="193" max="193" width="0.88671875" style="71" customWidth="1"/>
    <col min="194" max="194" width="7.6640625" style="71" hidden="1" customWidth="1"/>
    <col min="195" max="195" width="0.88671875" style="71" hidden="1" customWidth="1"/>
    <col min="196" max="196" width="7.6640625" style="71" hidden="1" customWidth="1"/>
    <col min="197" max="197" width="0.88671875" style="71" customWidth="1"/>
    <col min="198" max="198" width="7.6640625" style="71" customWidth="1"/>
    <col min="199" max="199" width="0.88671875" style="71" customWidth="1"/>
    <col min="200" max="200" width="7.6640625" style="71" customWidth="1"/>
    <col min="201" max="201" width="0.88671875" style="71" customWidth="1"/>
    <col min="202" max="202" width="7.6640625" style="71" customWidth="1"/>
    <col min="203" max="203" width="0.88671875" style="71" customWidth="1"/>
    <col min="204" max="204" width="7.6640625" style="71" customWidth="1"/>
    <col min="205" max="205" width="0.88671875" style="71" customWidth="1"/>
    <col min="206" max="206" width="7.6640625" style="71" hidden="1" customWidth="1"/>
    <col min="207" max="207" width="0.88671875" style="71" hidden="1" customWidth="1"/>
    <col min="208" max="208" width="7.6640625" style="71" hidden="1" customWidth="1"/>
    <col min="209" max="209" width="0.88671875" style="71" hidden="1" customWidth="1"/>
    <col min="210" max="210" width="7.6640625" style="71" hidden="1" customWidth="1"/>
    <col min="211" max="211" width="0.88671875" style="71" hidden="1" customWidth="1"/>
    <col min="212" max="212" width="7.6640625" style="71" hidden="1" customWidth="1"/>
    <col min="213" max="214" width="7.6640625" style="71" customWidth="1"/>
    <col min="215" max="215" width="0.88671875" style="71" customWidth="1"/>
    <col min="216" max="216" width="12.77734375" style="71" customWidth="1"/>
    <col min="217" max="217" width="1.77734375" style="71" customWidth="1"/>
    <col min="218" max="218" width="12.77734375" style="71" customWidth="1"/>
    <col min="219" max="219" width="1.77734375" style="71" customWidth="1"/>
    <col min="220" max="220" width="12.77734375" style="71" customWidth="1"/>
    <col min="221" max="221" width="0.88671875" style="71" customWidth="1"/>
    <col min="222" max="222" width="12.77734375" style="71" customWidth="1"/>
    <col min="223" max="223" width="1.77734375" style="71" customWidth="1"/>
    <col min="224" max="224" width="12.77734375" style="71" customWidth="1"/>
    <col min="225" max="225" width="1.77734375" style="71" customWidth="1"/>
    <col min="226" max="226" width="12.77734375" style="71" customWidth="1"/>
    <col min="227" max="227" width="0.88671875" style="71" customWidth="1"/>
    <col min="228" max="228" width="12.77734375" style="71" customWidth="1"/>
    <col min="229" max="229" width="1.77734375" style="71" customWidth="1"/>
    <col min="230" max="230" width="12.77734375" style="71" customWidth="1"/>
    <col min="231" max="231" width="1.77734375" style="71" customWidth="1"/>
    <col min="232" max="232" width="12.77734375" style="71" customWidth="1"/>
    <col min="233" max="233" width="0.88671875" style="71" customWidth="1"/>
    <col min="234" max="234" width="12.77734375" style="71" customWidth="1"/>
    <col min="235" max="235" width="1.77734375" style="71" customWidth="1"/>
    <col min="236" max="236" width="12.77734375" style="71" customWidth="1"/>
    <col min="237" max="237" width="1.77734375" style="71" customWidth="1"/>
    <col min="238" max="238" width="12.77734375" style="71" customWidth="1"/>
    <col min="239" max="16384" width="9" style="71"/>
  </cols>
  <sheetData>
    <row r="1" spans="1:238" x14ac:dyDescent="0.25">
      <c r="H1" s="141"/>
      <c r="J1" s="141"/>
      <c r="N1" s="141"/>
      <c r="T1" s="142"/>
      <c r="Z1" s="141"/>
      <c r="AF1" s="141"/>
      <c r="AL1" s="141"/>
      <c r="AR1" s="142"/>
      <c r="AX1" s="142"/>
      <c r="BD1" s="142"/>
      <c r="BJ1" s="141"/>
      <c r="BP1" s="141"/>
      <c r="BV1" s="142"/>
      <c r="CB1" s="142"/>
      <c r="CH1" s="142"/>
      <c r="CN1" s="142"/>
      <c r="CT1" s="142"/>
      <c r="CZ1" s="142"/>
      <c r="DF1" s="142"/>
      <c r="DL1" s="142"/>
      <c r="DR1" s="142"/>
      <c r="DX1" s="142"/>
      <c r="ED1" s="142"/>
      <c r="EJ1" s="142"/>
      <c r="EP1" s="142"/>
      <c r="EV1" s="142"/>
      <c r="FB1" s="142"/>
      <c r="FH1" s="142"/>
      <c r="FN1" s="142"/>
      <c r="FT1" s="142"/>
      <c r="FZ1" s="142"/>
      <c r="GF1" s="142"/>
      <c r="GL1" s="142"/>
      <c r="GR1" s="142"/>
      <c r="GX1" s="142"/>
      <c r="HD1" s="141"/>
      <c r="HJ1" s="141"/>
      <c r="HP1" s="142"/>
      <c r="HV1" s="142"/>
      <c r="IB1" s="142"/>
    </row>
    <row r="2" spans="1:238" x14ac:dyDescent="0.25">
      <c r="A2" s="119" t="s">
        <v>104</v>
      </c>
      <c r="F2" s="144">
        <v>40755</v>
      </c>
      <c r="G2" s="144"/>
      <c r="H2" s="144">
        <v>40786</v>
      </c>
      <c r="I2" s="144"/>
      <c r="J2" s="144">
        <v>40816</v>
      </c>
      <c r="K2" s="144"/>
      <c r="L2" s="144">
        <v>40847</v>
      </c>
      <c r="M2" s="144"/>
      <c r="N2" s="144">
        <v>40877</v>
      </c>
      <c r="O2" s="143"/>
      <c r="P2" s="144">
        <v>40908</v>
      </c>
      <c r="Q2" s="144"/>
      <c r="R2" s="144">
        <v>40939</v>
      </c>
      <c r="S2" s="144"/>
      <c r="T2" s="143">
        <v>40967</v>
      </c>
      <c r="U2" s="143"/>
      <c r="V2" s="144">
        <v>40999</v>
      </c>
      <c r="W2" s="144"/>
      <c r="X2" s="144">
        <v>41029</v>
      </c>
      <c r="Y2" s="144"/>
      <c r="Z2" s="143">
        <v>41060</v>
      </c>
      <c r="AA2" s="143"/>
      <c r="AB2" s="144">
        <v>41090</v>
      </c>
      <c r="AC2" s="144"/>
      <c r="AD2" s="144">
        <v>41121</v>
      </c>
      <c r="AE2" s="144"/>
      <c r="AF2" s="143">
        <v>41152</v>
      </c>
      <c r="AG2" s="143"/>
      <c r="AH2" s="144">
        <v>41182</v>
      </c>
      <c r="AI2" s="144"/>
      <c r="AJ2" s="144">
        <v>41213</v>
      </c>
      <c r="AK2" s="144"/>
      <c r="AL2" s="143">
        <v>41243</v>
      </c>
      <c r="AM2" s="143"/>
      <c r="AN2" s="144">
        <v>41274</v>
      </c>
      <c r="AO2" s="144"/>
      <c r="AP2" s="144">
        <v>41305</v>
      </c>
      <c r="AQ2" s="144"/>
      <c r="AR2" s="143">
        <v>41333</v>
      </c>
      <c r="AS2" s="143"/>
      <c r="AT2" s="144">
        <v>41364</v>
      </c>
      <c r="AU2" s="144"/>
      <c r="AV2" s="144">
        <v>41394</v>
      </c>
      <c r="AW2" s="144"/>
      <c r="AX2" s="143">
        <v>41425</v>
      </c>
      <c r="AY2" s="143"/>
      <c r="AZ2" s="144">
        <v>41455</v>
      </c>
      <c r="BA2" s="144"/>
      <c r="BB2" s="144">
        <v>41486</v>
      </c>
      <c r="BC2" s="144"/>
      <c r="BD2" s="143">
        <v>41517</v>
      </c>
      <c r="BE2" s="143"/>
      <c r="BF2" s="144">
        <v>41547</v>
      </c>
      <c r="BG2" s="144"/>
      <c r="BH2" s="144">
        <v>41578</v>
      </c>
      <c r="BI2" s="144"/>
      <c r="BJ2" s="143">
        <v>41608</v>
      </c>
      <c r="BK2" s="143"/>
      <c r="BL2" s="144">
        <v>41639</v>
      </c>
      <c r="BM2" s="144"/>
      <c r="BN2" s="144">
        <v>41670</v>
      </c>
      <c r="BO2" s="144"/>
      <c r="BP2" s="143">
        <v>41698</v>
      </c>
      <c r="BQ2" s="143"/>
      <c r="BR2" s="144">
        <v>41729</v>
      </c>
      <c r="BS2" s="144"/>
      <c r="BT2" s="144">
        <v>41759</v>
      </c>
      <c r="BU2" s="144"/>
      <c r="BV2" s="143">
        <v>41790</v>
      </c>
      <c r="BW2" s="143"/>
      <c r="BX2" s="144">
        <v>41820</v>
      </c>
      <c r="BY2" s="144"/>
      <c r="BZ2" s="144">
        <v>41851</v>
      </c>
      <c r="CA2" s="144"/>
      <c r="CB2" s="143">
        <v>41882</v>
      </c>
      <c r="CC2" s="143"/>
      <c r="CD2" s="144">
        <v>41912</v>
      </c>
      <c r="CE2" s="144"/>
      <c r="CF2" s="144">
        <v>41943</v>
      </c>
      <c r="CG2" s="144"/>
      <c r="CH2" s="143">
        <v>41973</v>
      </c>
      <c r="CI2" s="143"/>
      <c r="CJ2" s="144">
        <v>42004</v>
      </c>
      <c r="CK2" s="144"/>
      <c r="CL2" s="144">
        <v>42035</v>
      </c>
      <c r="CM2" s="144"/>
      <c r="CN2" s="143">
        <v>42063</v>
      </c>
      <c r="CO2" s="143"/>
      <c r="CP2" s="144">
        <v>42094</v>
      </c>
      <c r="CQ2" s="144"/>
      <c r="CR2" s="144">
        <v>42124</v>
      </c>
      <c r="CS2" s="144"/>
      <c r="CT2" s="143">
        <v>42155</v>
      </c>
      <c r="CU2" s="143"/>
      <c r="CV2" s="144">
        <v>42185</v>
      </c>
      <c r="CW2" s="144"/>
      <c r="CX2" s="144">
        <v>42216</v>
      </c>
      <c r="CY2" s="144"/>
      <c r="CZ2" s="143">
        <v>42247</v>
      </c>
      <c r="DA2" s="143"/>
      <c r="DB2" s="144">
        <v>42277</v>
      </c>
      <c r="DC2" s="144"/>
      <c r="DD2" s="144">
        <v>42308</v>
      </c>
      <c r="DE2" s="144"/>
      <c r="DF2" s="143">
        <v>42338</v>
      </c>
      <c r="DG2" s="143"/>
      <c r="DH2" s="144">
        <v>42369</v>
      </c>
      <c r="DI2" s="144"/>
      <c r="DJ2" s="144">
        <v>42385</v>
      </c>
      <c r="DK2" s="144"/>
      <c r="DL2" s="143">
        <v>42429</v>
      </c>
      <c r="DM2" s="143"/>
      <c r="DN2" s="144">
        <v>42460</v>
      </c>
      <c r="DO2" s="144"/>
      <c r="DP2" s="144">
        <v>42490</v>
      </c>
      <c r="DQ2" s="144"/>
      <c r="DR2" s="143">
        <v>42521</v>
      </c>
      <c r="DS2" s="143"/>
      <c r="DT2" s="144">
        <v>42551</v>
      </c>
      <c r="DU2" s="144"/>
      <c r="DV2" s="144">
        <v>42582</v>
      </c>
      <c r="DW2" s="144"/>
      <c r="DX2" s="143">
        <v>42613</v>
      </c>
      <c r="DY2" s="143"/>
      <c r="DZ2" s="144">
        <v>42643</v>
      </c>
      <c r="EA2" s="144"/>
      <c r="EB2" s="144">
        <v>42674</v>
      </c>
      <c r="EC2" s="144"/>
      <c r="ED2" s="143">
        <v>42704</v>
      </c>
      <c r="EE2" s="143"/>
      <c r="EF2" s="144">
        <v>42735</v>
      </c>
      <c r="EG2" s="144"/>
      <c r="EH2" s="144">
        <v>42766</v>
      </c>
      <c r="EI2" s="144"/>
      <c r="EJ2" s="143">
        <v>42794</v>
      </c>
      <c r="EK2" s="143"/>
      <c r="EL2" s="144">
        <v>42825</v>
      </c>
      <c r="EM2" s="144"/>
      <c r="EN2" s="144">
        <v>42855</v>
      </c>
      <c r="EO2" s="144"/>
      <c r="EP2" s="143">
        <v>42886</v>
      </c>
      <c r="EQ2" s="143"/>
      <c r="ER2" s="144">
        <v>42916</v>
      </c>
      <c r="ES2" s="144"/>
      <c r="ET2" s="144">
        <v>42947</v>
      </c>
      <c r="EU2" s="144"/>
      <c r="EV2" s="143">
        <v>42978</v>
      </c>
      <c r="EW2" s="143"/>
      <c r="EX2" s="144">
        <v>43008</v>
      </c>
      <c r="EY2" s="144"/>
      <c r="EZ2" s="144">
        <v>43039</v>
      </c>
      <c r="FA2" s="144"/>
      <c r="FB2" s="143">
        <v>43069</v>
      </c>
      <c r="FC2" s="143"/>
      <c r="FD2" s="144">
        <v>43100</v>
      </c>
      <c r="FE2" s="144"/>
      <c r="FF2" s="144">
        <v>43131</v>
      </c>
      <c r="FG2" s="144"/>
      <c r="FH2" s="143">
        <v>43159</v>
      </c>
      <c r="FI2" s="143"/>
      <c r="FJ2" s="144">
        <v>43190</v>
      </c>
      <c r="FK2" s="144"/>
      <c r="FL2" s="144">
        <v>43220</v>
      </c>
      <c r="FM2" s="144"/>
      <c r="FN2" s="143">
        <v>43250</v>
      </c>
      <c r="FO2" s="143"/>
      <c r="FP2" s="144">
        <v>43281</v>
      </c>
      <c r="FQ2" s="143"/>
      <c r="FR2" s="144">
        <v>43312</v>
      </c>
      <c r="FS2" s="144"/>
      <c r="FT2" s="143">
        <v>43343</v>
      </c>
      <c r="FU2" s="143"/>
      <c r="FV2" s="144">
        <v>43373</v>
      </c>
      <c r="FW2" s="143"/>
      <c r="FX2" s="144">
        <v>43404</v>
      </c>
      <c r="FY2" s="144"/>
      <c r="FZ2" s="143">
        <v>43434</v>
      </c>
      <c r="GA2" s="143"/>
      <c r="GB2" s="144">
        <v>43465</v>
      </c>
      <c r="GC2" s="143"/>
      <c r="GD2" s="144">
        <v>43496</v>
      </c>
      <c r="GE2" s="144"/>
      <c r="GF2" s="143">
        <v>43497</v>
      </c>
      <c r="GG2" s="143"/>
      <c r="GH2" s="144">
        <v>43525</v>
      </c>
      <c r="GI2" s="143"/>
      <c r="GJ2" s="144">
        <v>43556</v>
      </c>
      <c r="GK2" s="144"/>
      <c r="GL2" s="143">
        <v>43586</v>
      </c>
      <c r="GM2" s="143"/>
      <c r="GN2" s="144">
        <v>43617</v>
      </c>
      <c r="GO2" s="144"/>
      <c r="GP2" s="144">
        <v>43647</v>
      </c>
      <c r="GQ2" s="144"/>
      <c r="GR2" s="143">
        <v>43678</v>
      </c>
      <c r="GS2" s="143"/>
      <c r="GT2" s="144">
        <v>43709</v>
      </c>
      <c r="GU2" s="143"/>
      <c r="GV2" s="144">
        <v>43739</v>
      </c>
      <c r="GW2" s="144"/>
      <c r="GX2" s="143">
        <v>43770</v>
      </c>
      <c r="GY2" s="143"/>
      <c r="GZ2" s="144">
        <v>43800</v>
      </c>
      <c r="HA2" s="143"/>
      <c r="HB2" s="144">
        <v>43831</v>
      </c>
      <c r="HC2" s="144"/>
      <c r="HD2" s="143">
        <v>43862</v>
      </c>
      <c r="HE2" s="141"/>
      <c r="HJ2" s="141"/>
      <c r="HK2" s="141"/>
      <c r="HP2" s="141"/>
      <c r="HQ2" s="141"/>
      <c r="HV2" s="141"/>
      <c r="HW2" s="141"/>
      <c r="IB2" s="141"/>
      <c r="IC2" s="141"/>
    </row>
    <row r="3" spans="1:238" s="144" customFormat="1" x14ac:dyDescent="0.25">
      <c r="A3" s="143"/>
      <c r="C3" s="145"/>
    </row>
    <row r="4" spans="1:238" x14ac:dyDescent="0.25">
      <c r="A4" s="92"/>
      <c r="B4" s="119" t="s">
        <v>23</v>
      </c>
      <c r="F4" s="147">
        <v>739.4</v>
      </c>
      <c r="G4" s="147"/>
      <c r="H4" s="147">
        <v>877.1</v>
      </c>
      <c r="I4" s="147"/>
      <c r="J4" s="147">
        <v>810</v>
      </c>
      <c r="K4" s="147"/>
      <c r="L4" s="147">
        <v>1253.3</v>
      </c>
      <c r="M4" s="147"/>
      <c r="N4" s="147">
        <v>2602.1999999999998</v>
      </c>
      <c r="O4" s="147"/>
      <c r="P4" s="147">
        <v>3335.3</v>
      </c>
      <c r="Q4" s="147"/>
      <c r="R4" s="147">
        <v>5134.3</v>
      </c>
      <c r="S4" s="147"/>
      <c r="T4" s="147">
        <v>3660.8</v>
      </c>
      <c r="U4" s="147"/>
      <c r="V4" s="147">
        <v>1928.7</v>
      </c>
      <c r="W4" s="147"/>
      <c r="X4" s="147">
        <v>1176.5999999999999</v>
      </c>
      <c r="Y4" s="147"/>
      <c r="Z4" s="147">
        <v>1253</v>
      </c>
      <c r="AA4" s="147"/>
      <c r="AB4" s="147">
        <v>880.1</v>
      </c>
      <c r="AC4" s="147"/>
      <c r="AD4" s="147">
        <v>1045.5999999999999</v>
      </c>
      <c r="AE4" s="147"/>
      <c r="AF4" s="147">
        <v>1227.3</v>
      </c>
      <c r="AG4" s="147"/>
      <c r="AH4" s="147">
        <v>1048.7</v>
      </c>
      <c r="AI4" s="147"/>
      <c r="AJ4" s="147">
        <v>1812.8</v>
      </c>
      <c r="AK4" s="147"/>
      <c r="AL4" s="147">
        <v>3672.7</v>
      </c>
      <c r="AM4" s="147"/>
      <c r="AN4" s="147">
        <v>2853.5</v>
      </c>
      <c r="AO4" s="147"/>
      <c r="AP4" s="147">
        <v>6072.5</v>
      </c>
      <c r="AQ4" s="147"/>
      <c r="AR4" s="147">
        <v>4304.3</v>
      </c>
      <c r="AS4" s="147"/>
      <c r="AT4" s="147">
        <v>5380.1</v>
      </c>
      <c r="AU4" s="147"/>
      <c r="AV4" s="147">
        <v>2530.9</v>
      </c>
      <c r="AW4" s="147"/>
      <c r="AX4" s="147">
        <v>1603</v>
      </c>
      <c r="AY4" s="147"/>
      <c r="AZ4" s="147">
        <v>911.2</v>
      </c>
      <c r="BA4" s="147"/>
      <c r="BB4" s="147">
        <v>809.8</v>
      </c>
      <c r="BC4" s="147"/>
      <c r="BD4" s="147">
        <v>1047.2</v>
      </c>
      <c r="BE4" s="147"/>
      <c r="BF4" s="147">
        <v>1050.7</v>
      </c>
      <c r="BG4" s="147"/>
      <c r="BH4" s="147">
        <v>1618.4</v>
      </c>
      <c r="BI4" s="147"/>
      <c r="BJ4" s="147">
        <v>2334</v>
      </c>
      <c r="BK4" s="147"/>
      <c r="BL4" s="147">
        <v>3906</v>
      </c>
      <c r="BM4" s="147"/>
      <c r="BN4" s="147">
        <v>6465</v>
      </c>
      <c r="BO4" s="147"/>
      <c r="BP4" s="147">
        <v>5710</v>
      </c>
      <c r="BQ4" s="147"/>
      <c r="BR4" s="147">
        <v>3962</v>
      </c>
      <c r="BS4" s="147"/>
      <c r="BT4" s="147">
        <v>2176</v>
      </c>
      <c r="BU4" s="147"/>
      <c r="BV4" s="147">
        <v>1037</v>
      </c>
      <c r="BW4" s="147"/>
      <c r="BX4" s="147">
        <v>999</v>
      </c>
      <c r="BY4" s="147"/>
      <c r="BZ4" s="147">
        <v>957</v>
      </c>
      <c r="CA4" s="147"/>
      <c r="CB4" s="147">
        <v>854</v>
      </c>
      <c r="CC4" s="147"/>
      <c r="CD4" s="147">
        <v>969</v>
      </c>
      <c r="CE4" s="147"/>
      <c r="CF4" s="147">
        <v>1749</v>
      </c>
      <c r="CG4" s="147"/>
      <c r="CH4" s="147">
        <v>3252</v>
      </c>
      <c r="CI4" s="147"/>
      <c r="CJ4" s="147">
        <v>4410</v>
      </c>
      <c r="CK4" s="147"/>
      <c r="CL4" s="147">
        <v>9046</v>
      </c>
      <c r="CM4" s="147"/>
      <c r="CN4" s="147">
        <v>11867</v>
      </c>
      <c r="CO4" s="147"/>
      <c r="CP4" s="147">
        <v>13351</v>
      </c>
      <c r="CQ4" s="147"/>
      <c r="CR4" s="147">
        <v>9115</v>
      </c>
      <c r="CS4" s="147"/>
      <c r="CT4" s="147">
        <v>8724</v>
      </c>
      <c r="CU4" s="147"/>
      <c r="CV4" s="147">
        <v>6472</v>
      </c>
      <c r="CW4" s="147"/>
      <c r="CX4" s="147">
        <v>6062</v>
      </c>
      <c r="CY4" s="147"/>
      <c r="CZ4" s="147">
        <v>5148</v>
      </c>
      <c r="DA4" s="147"/>
      <c r="DB4" s="147">
        <v>5562</v>
      </c>
      <c r="DC4" s="147"/>
      <c r="DD4" s="147">
        <v>7939</v>
      </c>
      <c r="DE4" s="147"/>
      <c r="DF4" s="147">
        <v>8721</v>
      </c>
      <c r="DG4" s="147"/>
      <c r="DH4" s="147">
        <v>7043</v>
      </c>
      <c r="DI4" s="147"/>
      <c r="DJ4" s="147">
        <v>11015</v>
      </c>
      <c r="DK4" s="147"/>
      <c r="DL4" s="147">
        <v>10109</v>
      </c>
      <c r="DM4" s="147"/>
      <c r="DN4" s="147">
        <v>9340</v>
      </c>
      <c r="DO4" s="147"/>
      <c r="DP4" s="147">
        <v>7794</v>
      </c>
      <c r="DQ4" s="147"/>
      <c r="DR4" s="147">
        <v>5474</v>
      </c>
      <c r="DS4" s="147"/>
      <c r="DT4" s="147">
        <v>4778</v>
      </c>
      <c r="DU4" s="147"/>
      <c r="DV4" s="147">
        <v>4594</v>
      </c>
      <c r="DW4" s="147"/>
      <c r="DX4" s="147">
        <v>4462</v>
      </c>
      <c r="DY4" s="147"/>
      <c r="DZ4" s="147">
        <v>5505</v>
      </c>
      <c r="EA4" s="147"/>
      <c r="EB4" s="147">
        <v>5465</v>
      </c>
      <c r="EC4" s="147"/>
      <c r="ED4" s="147">
        <v>7363</v>
      </c>
      <c r="EE4" s="147"/>
      <c r="EF4" s="147">
        <v>8826</v>
      </c>
      <c r="EG4" s="147"/>
      <c r="EH4" s="147">
        <v>7634</v>
      </c>
      <c r="EI4" s="147"/>
      <c r="EJ4" s="147">
        <v>6393</v>
      </c>
      <c r="EK4" s="147"/>
      <c r="EL4" s="147">
        <v>7774</v>
      </c>
      <c r="EM4" s="147"/>
      <c r="EN4" s="147">
        <v>6650</v>
      </c>
      <c r="EO4" s="147"/>
      <c r="EP4" s="147">
        <v>3981</v>
      </c>
      <c r="EQ4" s="147"/>
      <c r="ER4" s="147">
        <v>3459</v>
      </c>
      <c r="ES4" s="147"/>
      <c r="ET4" s="147">
        <v>2704</v>
      </c>
      <c r="EU4" s="147"/>
      <c r="EV4" s="147">
        <v>4983</v>
      </c>
      <c r="EW4" s="147"/>
      <c r="EX4" s="147">
        <v>6437</v>
      </c>
      <c r="EY4" s="147"/>
      <c r="EZ4" s="147">
        <v>6306</v>
      </c>
      <c r="FA4" s="147"/>
      <c r="FB4" s="147">
        <v>10869</v>
      </c>
      <c r="FC4" s="147"/>
      <c r="FD4" s="147">
        <v>12716</v>
      </c>
      <c r="FE4" s="147"/>
      <c r="FF4" s="147">
        <v>12306</v>
      </c>
      <c r="FG4" s="147"/>
      <c r="FH4" s="147">
        <v>12391</v>
      </c>
      <c r="FI4" s="147"/>
      <c r="FJ4" s="147">
        <v>13164</v>
      </c>
      <c r="FK4" s="147"/>
      <c r="FL4" s="147">
        <v>10761</v>
      </c>
      <c r="FM4" s="147"/>
      <c r="FN4" s="147">
        <v>6961</v>
      </c>
      <c r="FO4" s="147"/>
      <c r="FP4" s="147">
        <v>6678</v>
      </c>
      <c r="FQ4" s="147"/>
      <c r="FR4" s="147">
        <v>5672</v>
      </c>
      <c r="FS4" s="147"/>
      <c r="FT4" s="147">
        <v>6855</v>
      </c>
      <c r="FU4" s="147"/>
      <c r="FV4" s="147">
        <v>6082.8</v>
      </c>
      <c r="FW4" s="147"/>
      <c r="FX4" s="147">
        <v>7301.3</v>
      </c>
      <c r="FY4" s="147"/>
      <c r="FZ4" s="147">
        <v>13375.6</v>
      </c>
      <c r="GA4" s="147"/>
      <c r="GB4" s="147">
        <v>13910</v>
      </c>
      <c r="GC4" s="147"/>
      <c r="GD4" s="147">
        <v>12228</v>
      </c>
      <c r="GE4" s="147"/>
      <c r="GF4" s="147">
        <v>14660</v>
      </c>
      <c r="GG4" s="147"/>
      <c r="GH4" s="147">
        <v>12783</v>
      </c>
      <c r="GI4" s="147"/>
      <c r="GJ4" s="147">
        <v>9302</v>
      </c>
      <c r="GK4" s="147"/>
      <c r="GL4" s="147">
        <v>9488</v>
      </c>
      <c r="GM4" s="147"/>
      <c r="GN4" s="147">
        <v>6501</v>
      </c>
      <c r="GO4" s="147"/>
      <c r="GP4" s="147">
        <v>6289</v>
      </c>
      <c r="GQ4" s="147"/>
      <c r="GR4" s="147">
        <v>6925</v>
      </c>
      <c r="GS4" s="147"/>
      <c r="GT4" s="147">
        <v>4629</v>
      </c>
      <c r="GU4" s="147"/>
      <c r="GV4" s="147">
        <v>5670</v>
      </c>
      <c r="GW4" s="147"/>
      <c r="GX4" s="147">
        <v>11476.2</v>
      </c>
      <c r="GY4" s="147"/>
      <c r="GZ4" s="147">
        <v>11060.8</v>
      </c>
      <c r="HA4" s="147"/>
      <c r="HB4" s="147">
        <v>12602.6</v>
      </c>
      <c r="HC4" s="147"/>
      <c r="HD4" s="147">
        <v>12157.6</v>
      </c>
    </row>
    <row r="5" spans="1:238" x14ac:dyDescent="0.25">
      <c r="B5" s="92"/>
    </row>
    <row r="6" spans="1:238" x14ac:dyDescent="0.25">
      <c r="B6" s="119" t="s">
        <v>105</v>
      </c>
    </row>
    <row r="7" spans="1:238" x14ac:dyDescent="0.25">
      <c r="C7" s="119" t="s">
        <v>38</v>
      </c>
      <c r="F7" s="159">
        <v>7.3955000000000002</v>
      </c>
      <c r="G7" s="159"/>
      <c r="H7" s="159">
        <v>7.7431000000000001</v>
      </c>
      <c r="I7" s="159"/>
      <c r="J7" s="159">
        <v>7.7431000000000001</v>
      </c>
      <c r="K7" s="159"/>
      <c r="L7" s="159">
        <v>7.7431000000000001</v>
      </c>
      <c r="M7" s="159"/>
      <c r="N7" s="159">
        <v>7.7431000000000001</v>
      </c>
      <c r="O7" s="159"/>
      <c r="P7" s="159">
        <v>7.7431000000000001</v>
      </c>
      <c r="Q7" s="159"/>
      <c r="R7" s="159">
        <v>7.7431000000000001</v>
      </c>
      <c r="S7" s="159"/>
      <c r="T7" s="159">
        <v>7.7431000000000001</v>
      </c>
      <c r="U7" s="159"/>
      <c r="V7" s="159">
        <v>7.7431000000000001</v>
      </c>
      <c r="W7" s="159"/>
      <c r="X7" s="159">
        <v>8.1425999999999998</v>
      </c>
      <c r="Y7" s="159"/>
      <c r="Z7" s="159">
        <v>4.9969000000000001</v>
      </c>
      <c r="AA7" s="159"/>
      <c r="AB7" s="159">
        <v>4.9969000000000001</v>
      </c>
      <c r="AC7" s="159"/>
      <c r="AD7" s="159">
        <v>4.9969000000000001</v>
      </c>
      <c r="AE7" s="159"/>
      <c r="AF7" s="159">
        <v>5.1054000000000004</v>
      </c>
      <c r="AG7" s="159"/>
      <c r="AH7" s="159">
        <v>5.1054000000000004</v>
      </c>
      <c r="AI7" s="159"/>
      <c r="AJ7" s="159">
        <v>5.1054000000000004</v>
      </c>
      <c r="AK7" s="159"/>
      <c r="AL7" s="159">
        <v>5.1051000000000002</v>
      </c>
      <c r="AM7" s="159"/>
      <c r="AN7" s="159">
        <v>5.1051000000000002</v>
      </c>
      <c r="AO7" s="159"/>
      <c r="AP7" s="159">
        <v>5.1051000000000002</v>
      </c>
      <c r="AQ7" s="159"/>
      <c r="AR7" s="159">
        <v>5.0707000000000004</v>
      </c>
      <c r="AS7" s="159"/>
      <c r="AT7" s="159">
        <v>5.0707000000000004</v>
      </c>
      <c r="AU7" s="159"/>
      <c r="AV7" s="159">
        <v>5.0707000000000004</v>
      </c>
      <c r="AW7" s="159"/>
      <c r="AX7" s="159">
        <v>5.8171999999999997</v>
      </c>
      <c r="AY7" s="159"/>
      <c r="AZ7" s="159">
        <v>5.8171999999999997</v>
      </c>
      <c r="BA7" s="159"/>
      <c r="BB7" s="159">
        <v>5.8171999999999997</v>
      </c>
      <c r="BC7" s="159"/>
      <c r="BD7" s="159">
        <v>5.6890000000000001</v>
      </c>
      <c r="BE7" s="159"/>
      <c r="BF7" s="159">
        <v>5.6890000000000001</v>
      </c>
      <c r="BG7" s="159"/>
      <c r="BH7" s="159">
        <v>5.6890000000000001</v>
      </c>
      <c r="BI7" s="159"/>
      <c r="BJ7" s="159">
        <v>6.1924999999999999</v>
      </c>
      <c r="BK7" s="159"/>
      <c r="BL7" s="159">
        <v>6.1924999999999999</v>
      </c>
      <c r="BM7" s="159"/>
      <c r="BN7" s="159">
        <v>6.1924999999999999</v>
      </c>
      <c r="BO7" s="159"/>
      <c r="BP7" s="159">
        <v>6.1997999999999998</v>
      </c>
      <c r="BQ7" s="159"/>
      <c r="BR7" s="159">
        <v>6.1997999999999998</v>
      </c>
      <c r="BS7" s="159"/>
      <c r="BT7" s="159">
        <v>6.1997999999999998</v>
      </c>
      <c r="BU7" s="159"/>
      <c r="BV7" s="159">
        <v>7.1894</v>
      </c>
      <c r="BW7" s="159"/>
      <c r="BX7" s="159">
        <v>7.1894</v>
      </c>
      <c r="BY7" s="159"/>
      <c r="BZ7" s="159">
        <v>7.1894</v>
      </c>
      <c r="CA7" s="159"/>
      <c r="CB7" s="159">
        <v>7.7015000000000002</v>
      </c>
      <c r="CC7" s="159"/>
      <c r="CD7" s="159">
        <v>7.7015000000000002</v>
      </c>
      <c r="CE7" s="159"/>
      <c r="CF7" s="159">
        <v>7.7015000000000002</v>
      </c>
      <c r="CG7" s="159"/>
      <c r="CH7" s="159">
        <v>8.2132000000000005</v>
      </c>
      <c r="CI7" s="159"/>
      <c r="CJ7" s="159">
        <v>8.2132000000000005</v>
      </c>
      <c r="CK7" s="159"/>
      <c r="CL7" s="159">
        <v>8.2132000000000005</v>
      </c>
      <c r="CM7" s="159"/>
      <c r="CN7" s="159">
        <v>7.2031000000000001</v>
      </c>
      <c r="CO7" s="159"/>
      <c r="CP7" s="159">
        <v>7.2031000000000001</v>
      </c>
      <c r="CQ7" s="159"/>
      <c r="CR7" s="159">
        <v>7.2031000000000001</v>
      </c>
      <c r="CS7" s="159"/>
      <c r="CT7" s="159">
        <v>7.1909999999999998</v>
      </c>
      <c r="CU7" s="159"/>
      <c r="CV7" s="159">
        <v>7.1909999999999998</v>
      </c>
      <c r="CW7" s="159"/>
      <c r="CX7" s="159">
        <v>7.1909999999999998</v>
      </c>
      <c r="CY7" s="159"/>
      <c r="CZ7" s="159">
        <v>6.0007000000000001</v>
      </c>
      <c r="DA7" s="159"/>
      <c r="DB7" s="159">
        <v>6.0007000000000001</v>
      </c>
      <c r="DC7" s="159"/>
      <c r="DD7" s="159">
        <v>6.0007000000000001</v>
      </c>
      <c r="DE7" s="159"/>
      <c r="DF7" s="159">
        <v>6.4382000000000001</v>
      </c>
      <c r="DG7" s="159"/>
      <c r="DH7" s="159">
        <v>6.4382000000000001</v>
      </c>
      <c r="DI7" s="159"/>
      <c r="DJ7" s="159">
        <v>6.4382000000000001</v>
      </c>
      <c r="DK7" s="159"/>
      <c r="DL7" s="159">
        <v>5.9337999999999997</v>
      </c>
      <c r="DM7" s="159"/>
      <c r="DN7" s="159">
        <v>5.9337999999999997</v>
      </c>
      <c r="DO7" s="159"/>
      <c r="DP7" s="159">
        <v>5.9337999999999997</v>
      </c>
      <c r="DQ7" s="159"/>
      <c r="DR7" s="159">
        <v>5.1559999999999997</v>
      </c>
      <c r="DS7" s="159"/>
      <c r="DT7" s="159">
        <v>5.1559999999999997</v>
      </c>
      <c r="DU7" s="159"/>
      <c r="DV7" s="159">
        <v>5.1559999999999997</v>
      </c>
      <c r="DW7" s="159"/>
      <c r="DX7" s="159">
        <v>5.8266999999999998</v>
      </c>
      <c r="DY7" s="159"/>
      <c r="DZ7" s="159">
        <v>5.8266999999999998</v>
      </c>
      <c r="EA7" s="159"/>
      <c r="EB7" s="159">
        <v>5.8266999999999998</v>
      </c>
      <c r="EC7" s="159"/>
      <c r="ED7" s="159">
        <v>6.2869999999999999</v>
      </c>
      <c r="EE7" s="159"/>
      <c r="EF7" s="159">
        <v>6.2869999999999999</v>
      </c>
      <c r="EG7" s="159"/>
      <c r="EH7" s="159">
        <v>6.2869999999999999</v>
      </c>
      <c r="EI7" s="159"/>
      <c r="EJ7" s="159">
        <v>6.4717000000000002</v>
      </c>
      <c r="EK7" s="159"/>
      <c r="EL7" s="159">
        <v>6.4717000000000002</v>
      </c>
      <c r="EM7" s="159"/>
      <c r="EN7" s="159">
        <v>6.4717000000000002</v>
      </c>
      <c r="EO7" s="159"/>
      <c r="EP7" s="159">
        <v>6.7502000000000004</v>
      </c>
      <c r="EQ7" s="159"/>
      <c r="ER7" s="159">
        <v>6.7502000000000004</v>
      </c>
      <c r="ES7" s="159"/>
      <c r="ET7" s="159">
        <v>6.7502000000000004</v>
      </c>
      <c r="EU7" s="159"/>
      <c r="EV7" s="159">
        <v>6.4114000000000004</v>
      </c>
      <c r="EW7" s="159"/>
      <c r="EX7" s="159">
        <v>6.4114000000000004</v>
      </c>
      <c r="EY7" s="159"/>
      <c r="EZ7" s="159">
        <v>6.4114000000000004</v>
      </c>
      <c r="FA7" s="159"/>
      <c r="FB7" s="159">
        <v>7.0568</v>
      </c>
      <c r="FC7" s="159"/>
      <c r="FD7" s="159">
        <v>7.0568</v>
      </c>
      <c r="FE7" s="159"/>
      <c r="FF7" s="159">
        <v>7.0568</v>
      </c>
      <c r="FG7" s="159"/>
      <c r="FH7" s="159">
        <v>7.4535</v>
      </c>
      <c r="FI7" s="159"/>
      <c r="FJ7" s="159">
        <v>7.4535</v>
      </c>
      <c r="FK7" s="159"/>
      <c r="FL7" s="159">
        <v>7.4535</v>
      </c>
      <c r="FM7" s="159"/>
      <c r="FN7" s="159">
        <f>7.6224-(7.7428-7.9256)</f>
        <v>7.8052000000000001</v>
      </c>
      <c r="FO7" s="159"/>
      <c r="FP7" s="159">
        <v>7.6223999999999998</v>
      </c>
      <c r="FQ7" s="159"/>
      <c r="FR7" s="159">
        <v>7.6223999999999998</v>
      </c>
      <c r="FS7" s="159"/>
      <c r="FT7" s="159">
        <v>6.6455000000000002</v>
      </c>
      <c r="FU7" s="159"/>
      <c r="FV7" s="159">
        <v>6.6455000000000002</v>
      </c>
      <c r="FW7" s="159"/>
      <c r="FX7" s="159">
        <v>6.6455000000000002</v>
      </c>
      <c r="FY7" s="159"/>
      <c r="FZ7" s="159">
        <f>6.863-(6.4673-6.4672)</f>
        <v>6.8629000000000007</v>
      </c>
      <c r="GA7" s="159"/>
      <c r="GB7" s="159">
        <v>6.8630000000000004</v>
      </c>
      <c r="GC7" s="159"/>
      <c r="GD7" s="159">
        <v>6.8630000000000004</v>
      </c>
      <c r="GE7" s="159"/>
      <c r="GF7" s="159">
        <v>6.8250000000000002</v>
      </c>
      <c r="GG7" s="159"/>
      <c r="GH7" s="159">
        <v>6.8250000000000002</v>
      </c>
      <c r="GI7" s="159"/>
      <c r="GJ7" s="159">
        <v>6.8250000000000002</v>
      </c>
      <c r="GK7" s="159"/>
      <c r="GL7" s="159">
        <v>7.7325999999999997</v>
      </c>
      <c r="GM7" s="159"/>
      <c r="GN7" s="159">
        <v>7.7325999999999997</v>
      </c>
      <c r="GO7" s="159"/>
      <c r="GP7" s="159">
        <v>7.7325999999999997</v>
      </c>
      <c r="GQ7" s="159"/>
      <c r="GR7" s="159">
        <v>7.7163000000000004</v>
      </c>
      <c r="GS7" s="159"/>
      <c r="GT7" s="159">
        <f>7.7163+(8.9337-8.938)</f>
        <v>7.7119999999999997</v>
      </c>
      <c r="GU7" s="159"/>
      <c r="GV7" s="159">
        <v>7.7163000000000004</v>
      </c>
      <c r="GW7" s="159"/>
      <c r="GX7" s="159">
        <v>6</v>
      </c>
      <c r="GY7" s="159"/>
      <c r="GZ7" s="159">
        <v>6</v>
      </c>
      <c r="HA7" s="159"/>
      <c r="HB7" s="159">
        <v>6</v>
      </c>
      <c r="HC7" s="159"/>
      <c r="HD7" s="159">
        <v>6</v>
      </c>
      <c r="HE7" s="73"/>
      <c r="HF7" s="94"/>
      <c r="HH7" s="94"/>
      <c r="HJ7" s="94"/>
      <c r="HK7" s="73"/>
      <c r="HL7" s="94"/>
      <c r="HN7" s="94"/>
      <c r="HP7" s="94"/>
      <c r="HQ7" s="73"/>
      <c r="HR7" s="94"/>
      <c r="HT7" s="94"/>
      <c r="HV7" s="94"/>
      <c r="HW7" s="73"/>
      <c r="HX7" s="94"/>
      <c r="HZ7" s="94"/>
      <c r="IB7" s="94"/>
      <c r="IC7" s="73"/>
      <c r="ID7" s="94"/>
    </row>
    <row r="8" spans="1:238" x14ac:dyDescent="0.25">
      <c r="B8" s="92"/>
      <c r="C8" s="119" t="s">
        <v>106</v>
      </c>
      <c r="F8" s="165">
        <f>F$4*F7</f>
        <v>5468.2326999999996</v>
      </c>
      <c r="G8" s="94"/>
      <c r="H8" s="165">
        <f>H$4*H7</f>
        <v>6791.4730100000006</v>
      </c>
      <c r="I8" s="94"/>
      <c r="J8" s="165">
        <f>J$4*J7</f>
        <v>6271.9110000000001</v>
      </c>
      <c r="K8" s="94"/>
      <c r="L8" s="165">
        <f>L$4*L7</f>
        <v>9704.4272299999993</v>
      </c>
      <c r="M8" s="94"/>
      <c r="N8" s="165">
        <f>N$4*N7</f>
        <v>20149.094819999998</v>
      </c>
      <c r="P8" s="165">
        <f>P$4*P7</f>
        <v>25825.561430000002</v>
      </c>
      <c r="Q8" s="94"/>
      <c r="R8" s="165">
        <f>R$4*R7</f>
        <v>39755.398330000004</v>
      </c>
      <c r="T8" s="165">
        <f>T$4*T7</f>
        <v>28345.940480000001</v>
      </c>
      <c r="V8" s="165">
        <f>V$4*V7</f>
        <v>14934.116970000001</v>
      </c>
      <c r="X8" s="165">
        <f>X$4*X7</f>
        <v>9580.5831599999983</v>
      </c>
      <c r="Z8" s="165">
        <f>Z$4*Z7</f>
        <v>6261.1157000000003</v>
      </c>
      <c r="AB8" s="165">
        <f>AB$4*AB7</f>
        <v>4397.7716900000005</v>
      </c>
      <c r="AD8" s="165">
        <f>AD$4*AD7</f>
        <v>5224.75864</v>
      </c>
      <c r="AF8" s="165">
        <f>AF$4*AF7</f>
        <v>6265.8574200000003</v>
      </c>
      <c r="AH8" s="165">
        <f>AH$4*AH7</f>
        <v>5354.0329800000009</v>
      </c>
      <c r="AJ8" s="165">
        <f>AJ$4*AJ7</f>
        <v>9255.0691200000001</v>
      </c>
      <c r="AL8" s="165">
        <f>AL$4*AL7</f>
        <v>18749.500769999999</v>
      </c>
      <c r="AN8" s="165">
        <f>AN$4*AN7</f>
        <v>14567.40285</v>
      </c>
      <c r="AP8" s="165">
        <f>AP$4*AP7</f>
        <v>31000.71975</v>
      </c>
      <c r="AR8" s="165">
        <f>AR$4*AR7</f>
        <v>21825.814010000002</v>
      </c>
      <c r="AT8" s="165">
        <f>AT$4*AT7</f>
        <v>27280.873070000005</v>
      </c>
      <c r="AV8" s="165">
        <f>AV$4*AV7</f>
        <v>12833.434630000002</v>
      </c>
      <c r="AX8" s="165">
        <f>AX$4*AX7</f>
        <v>9324.9715999999989</v>
      </c>
      <c r="AZ8" s="165">
        <f>AZ$4*AZ7</f>
        <v>5300.6326399999998</v>
      </c>
      <c r="BB8" s="165">
        <f>BB$4*BB7</f>
        <v>4710.7685599999995</v>
      </c>
      <c r="BD8" s="165">
        <f>BD$4*BD7</f>
        <v>5957.5208000000002</v>
      </c>
      <c r="BF8" s="165">
        <f>BF$4*BF7</f>
        <v>5977.4323000000004</v>
      </c>
      <c r="BH8" s="165">
        <f>BH$4*BH7</f>
        <v>9207.0776000000005</v>
      </c>
      <c r="BJ8" s="165">
        <f>BJ$4*BJ7</f>
        <v>14453.295</v>
      </c>
      <c r="BL8" s="165">
        <f>BL$4*BL7</f>
        <v>24187.904999999999</v>
      </c>
      <c r="BN8" s="165">
        <f>BN$4*BN7</f>
        <v>40034.512499999997</v>
      </c>
      <c r="BP8" s="165">
        <f>BP$4*BP7</f>
        <v>35400.858</v>
      </c>
      <c r="BR8" s="165">
        <f>BR$4*BR7</f>
        <v>24563.607599999999</v>
      </c>
      <c r="BT8" s="165">
        <f>BT$4*BT7</f>
        <v>13490.764799999999</v>
      </c>
      <c r="BV8" s="165">
        <f>BV$4*BV7</f>
        <v>7455.4078</v>
      </c>
      <c r="BX8" s="165">
        <f>BX$4*BX7</f>
        <v>7182.2106000000003</v>
      </c>
      <c r="BZ8" s="165">
        <f>BZ$4*BZ7</f>
        <v>6880.2557999999999</v>
      </c>
      <c r="CB8" s="165">
        <f>CB$4*CB7</f>
        <v>6577.0810000000001</v>
      </c>
      <c r="CD8" s="165">
        <f>CD$4*CD7</f>
        <v>7462.7534999999998</v>
      </c>
      <c r="CF8" s="165">
        <f>CF$4*CF7</f>
        <v>13469.923500000001</v>
      </c>
      <c r="CH8" s="165">
        <f>CH$4*CH7</f>
        <v>26709.326400000002</v>
      </c>
      <c r="CJ8" s="165">
        <f>CJ$4*CJ7</f>
        <v>36220.212</v>
      </c>
      <c r="CL8" s="165">
        <f>CL$4*CL7</f>
        <v>74296.607199999999</v>
      </c>
      <c r="CN8" s="165">
        <f>CN$4*CN7</f>
        <v>85479.187699999995</v>
      </c>
      <c r="CP8" s="165">
        <f>CP$4*CP7</f>
        <v>96168.588099999994</v>
      </c>
      <c r="CR8" s="165">
        <f>CR$4*CR7</f>
        <v>65656.256500000003</v>
      </c>
      <c r="CT8" s="165">
        <f>CT$4*CT7</f>
        <v>62734.284</v>
      </c>
      <c r="CV8" s="165">
        <f>CV$4*CV7</f>
        <v>46540.152000000002</v>
      </c>
      <c r="CX8" s="165">
        <f>CX$4*CX7</f>
        <v>43591.841999999997</v>
      </c>
      <c r="CZ8" s="165">
        <f>CZ$4*CZ7</f>
        <v>30891.603600000002</v>
      </c>
      <c r="DB8" s="165">
        <f>DB$4*DB7</f>
        <v>33375.893400000001</v>
      </c>
      <c r="DD8" s="165">
        <f>DD$4*DD7</f>
        <v>47639.5573</v>
      </c>
      <c r="DF8" s="165">
        <f>DF$4*DF7</f>
        <v>56147.542200000004</v>
      </c>
      <c r="DH8" s="165">
        <f>DH$4*DH7</f>
        <v>45344.242599999998</v>
      </c>
      <c r="DJ8" s="165">
        <f>DJ$4*DJ7</f>
        <v>70916.773000000001</v>
      </c>
      <c r="DL8" s="165">
        <f>DL$4*DL7</f>
        <v>59984.784199999995</v>
      </c>
      <c r="DN8" s="165">
        <f>DN$4*DN7</f>
        <v>55421.691999999995</v>
      </c>
      <c r="DP8" s="165">
        <f>DP$4*DP7</f>
        <v>46248.037199999999</v>
      </c>
      <c r="DR8" s="165">
        <f>DR$4*DR7</f>
        <v>28223.944</v>
      </c>
      <c r="DT8" s="165">
        <f>DT$4*DT7</f>
        <v>24635.367999999999</v>
      </c>
      <c r="DV8" s="165">
        <f>DV$4*DV7</f>
        <v>23686.663999999997</v>
      </c>
      <c r="DX8" s="165">
        <f>DX$4*DX7</f>
        <v>25998.735399999998</v>
      </c>
      <c r="DZ8" s="165">
        <f>DZ$4*DZ7</f>
        <v>32075.983499999998</v>
      </c>
      <c r="EB8" s="165">
        <f>EB$4*EB7</f>
        <v>31842.915499999999</v>
      </c>
      <c r="ED8" s="165">
        <f>ED$4*ED7</f>
        <v>46291.180999999997</v>
      </c>
      <c r="EF8" s="165">
        <f>EF$4*EF7</f>
        <v>55489.061999999998</v>
      </c>
      <c r="EH8" s="165">
        <f>EH$4*EH7</f>
        <v>47994.957999999999</v>
      </c>
      <c r="EJ8" s="165">
        <f>EJ$4*EJ7</f>
        <v>41373.578099999999</v>
      </c>
      <c r="EL8" s="165">
        <f>EL$4*EL7</f>
        <v>50310.995800000004</v>
      </c>
      <c r="EN8" s="165">
        <f>EN$4*EN7</f>
        <v>43036.805</v>
      </c>
      <c r="EP8" s="165">
        <f>EP$4*EP7</f>
        <v>26872.546200000001</v>
      </c>
      <c r="ER8" s="165">
        <f>ER$4*ER7</f>
        <v>23348.941800000001</v>
      </c>
      <c r="ET8" s="165">
        <f>ET$4*ET7</f>
        <v>18252.540800000002</v>
      </c>
      <c r="EV8" s="165">
        <f>EV$4*EV7</f>
        <v>31948.006200000003</v>
      </c>
      <c r="EX8" s="165">
        <f>EX$4*EX7</f>
        <v>41270.181800000006</v>
      </c>
      <c r="EZ8" s="165">
        <f>EZ$4*EZ7</f>
        <v>40430.288400000005</v>
      </c>
      <c r="FB8" s="165">
        <f>FB$4*FB7</f>
        <v>76700.359200000006</v>
      </c>
      <c r="FD8" s="165">
        <f>FD$4*FD7</f>
        <v>89734.268800000005</v>
      </c>
      <c r="FF8" s="165">
        <f>FF$4*FF7</f>
        <v>86840.980800000005</v>
      </c>
      <c r="FH8" s="165">
        <f>FH$4*FH7</f>
        <v>92356.318499999994</v>
      </c>
      <c r="FJ8" s="165">
        <f>FJ$4*FJ7</f>
        <v>98117.873999999996</v>
      </c>
      <c r="FL8" s="165">
        <f>FL$4*FL7</f>
        <v>80207.113500000007</v>
      </c>
      <c r="FN8" s="165">
        <f>FN$4*FN7</f>
        <v>54331.997199999998</v>
      </c>
      <c r="FP8" s="165">
        <f>FP$4*FP7</f>
        <v>50902.387199999997</v>
      </c>
      <c r="FR8" s="165">
        <f>FR$4*FR7</f>
        <v>43234.252800000002</v>
      </c>
      <c r="FT8" s="165">
        <f>FT$4*FT7</f>
        <v>45554.902500000004</v>
      </c>
      <c r="FV8" s="165">
        <f>FV$4*FV7</f>
        <v>40423.2474</v>
      </c>
      <c r="FX8" s="165">
        <f>FX$4*FX7</f>
        <v>48520.789150000004</v>
      </c>
      <c r="FZ8" s="165">
        <f>FZ$4*FZ7</f>
        <v>91795.405240000007</v>
      </c>
      <c r="GB8" s="165">
        <f>GB$4*GB7</f>
        <v>95464.33</v>
      </c>
      <c r="GD8" s="165">
        <f>GD$4*GD7</f>
        <v>83920.76400000001</v>
      </c>
      <c r="GF8" s="165">
        <f>GF$4*GF7</f>
        <v>100054.5</v>
      </c>
      <c r="GH8" s="165">
        <f>GH$4*GH7</f>
        <v>87243.975000000006</v>
      </c>
      <c r="GJ8" s="165">
        <f>GJ$4*GJ7</f>
        <v>63486.15</v>
      </c>
      <c r="GL8" s="165">
        <f>GL$4*GL7</f>
        <v>73366.90879999999</v>
      </c>
      <c r="GN8" s="165">
        <f>GN$4*GN7</f>
        <v>50269.632599999997</v>
      </c>
      <c r="GP8" s="165">
        <f>GP$4*GP7</f>
        <v>48630.321400000001</v>
      </c>
      <c r="GR8" s="165">
        <f>GR$4*GR7</f>
        <v>53435.377500000002</v>
      </c>
      <c r="GT8" s="165">
        <f>GT$4*GT7</f>
        <v>35698.847999999998</v>
      </c>
      <c r="GV8" s="165">
        <f>GV$4*GV7</f>
        <v>43751.421000000002</v>
      </c>
      <c r="GX8" s="165">
        <f>GX$4*GX7</f>
        <v>68857.200000000012</v>
      </c>
      <c r="GZ8" s="165">
        <f>GZ$4*GZ7</f>
        <v>66364.799999999988</v>
      </c>
      <c r="HB8" s="165">
        <f>HB$4*HB7</f>
        <v>75615.600000000006</v>
      </c>
      <c r="HD8" s="165"/>
      <c r="HF8" s="94"/>
      <c r="HH8" s="94"/>
      <c r="HJ8" s="94"/>
      <c r="HL8" s="94"/>
      <c r="HN8" s="94"/>
      <c r="HP8" s="94"/>
      <c r="HR8" s="94"/>
      <c r="HT8" s="94"/>
      <c r="HV8" s="94"/>
      <c r="HX8" s="94"/>
      <c r="HZ8" s="94"/>
      <c r="IB8" s="94"/>
      <c r="ID8" s="94"/>
    </row>
    <row r="9" spans="1:238" x14ac:dyDescent="0.25">
      <c r="F9" s="94"/>
      <c r="G9" s="94"/>
      <c r="H9" s="94"/>
      <c r="I9" s="94"/>
      <c r="J9" s="94"/>
      <c r="K9" s="94"/>
      <c r="L9" s="94"/>
      <c r="M9" s="94"/>
      <c r="N9" s="94"/>
      <c r="P9" s="94"/>
      <c r="Q9" s="94"/>
      <c r="R9" s="94"/>
      <c r="T9" s="94"/>
      <c r="V9" s="94"/>
      <c r="X9" s="94"/>
      <c r="Z9" s="94"/>
      <c r="AB9" s="94"/>
      <c r="AD9" s="94"/>
      <c r="AF9" s="94"/>
      <c r="AH9" s="94"/>
      <c r="AJ9" s="94"/>
      <c r="AL9" s="94"/>
      <c r="AN9" s="94"/>
      <c r="AP9" s="94"/>
      <c r="AR9" s="94"/>
      <c r="AT9" s="94"/>
      <c r="AV9" s="94"/>
      <c r="AX9" s="94"/>
      <c r="AZ9" s="94"/>
      <c r="BB9" s="94"/>
      <c r="BD9" s="94"/>
      <c r="BF9" s="94"/>
      <c r="BH9" s="94"/>
      <c r="BJ9" s="94"/>
      <c r="BL9" s="94"/>
      <c r="BN9" s="94"/>
      <c r="BP9" s="94"/>
      <c r="BR9" s="94"/>
      <c r="BT9" s="94"/>
      <c r="BV9" s="94"/>
      <c r="BX9" s="94"/>
      <c r="BZ9" s="94"/>
      <c r="CB9" s="94"/>
      <c r="CD9" s="94"/>
      <c r="CF9" s="94"/>
      <c r="CH9" s="94"/>
      <c r="CJ9" s="94"/>
      <c r="CL9" s="94"/>
      <c r="CN9" s="94"/>
      <c r="CP9" s="94"/>
      <c r="CR9" s="94"/>
      <c r="CT9" s="94"/>
      <c r="CV9" s="94"/>
      <c r="CX9" s="94"/>
      <c r="CZ9" s="94"/>
      <c r="DB9" s="94"/>
      <c r="DD9" s="94"/>
      <c r="DF9" s="94"/>
      <c r="DH9" s="94"/>
      <c r="DJ9" s="94"/>
      <c r="DL9" s="94"/>
      <c r="DN9" s="94"/>
      <c r="DP9" s="94"/>
      <c r="DR9" s="94"/>
      <c r="DT9" s="94"/>
      <c r="DV9" s="94"/>
      <c r="DX9" s="94"/>
      <c r="DZ9" s="94"/>
      <c r="EB9" s="94"/>
      <c r="ED9" s="94"/>
      <c r="EF9" s="94"/>
      <c r="EH9" s="94"/>
      <c r="EJ9" s="94"/>
      <c r="EL9" s="94"/>
      <c r="EN9" s="94"/>
      <c r="EP9" s="94"/>
      <c r="ER9" s="94"/>
      <c r="ET9" s="94"/>
      <c r="EV9" s="94"/>
      <c r="EX9" s="94"/>
      <c r="EZ9" s="94"/>
      <c r="FB9" s="94"/>
      <c r="FD9" s="94"/>
      <c r="FF9" s="94"/>
      <c r="FH9" s="94"/>
      <c r="FJ9" s="94"/>
      <c r="FL9" s="94"/>
      <c r="FN9" s="94"/>
      <c r="FP9" s="94"/>
      <c r="FR9" s="94"/>
      <c r="FT9" s="94"/>
      <c r="FV9" s="94"/>
      <c r="FX9" s="94"/>
      <c r="FZ9" s="94"/>
      <c r="GB9" s="94"/>
      <c r="GD9" s="94"/>
      <c r="GF9" s="94"/>
      <c r="GH9" s="94"/>
      <c r="GJ9" s="94"/>
      <c r="GL9" s="94"/>
      <c r="GN9" s="94"/>
      <c r="GP9" s="94"/>
      <c r="GR9" s="94"/>
      <c r="GT9" s="94"/>
      <c r="GV9" s="94"/>
      <c r="GX9" s="94"/>
      <c r="GZ9" s="94"/>
      <c r="HB9" s="94"/>
      <c r="HD9" s="94"/>
      <c r="HF9" s="94"/>
      <c r="HH9" s="94"/>
      <c r="HJ9" s="94"/>
      <c r="HL9" s="94"/>
      <c r="HN9" s="94"/>
      <c r="HP9" s="94"/>
      <c r="HR9" s="94"/>
      <c r="HT9" s="94"/>
      <c r="HV9" s="94"/>
      <c r="HX9" s="94"/>
      <c r="HZ9" s="94"/>
      <c r="IB9" s="94"/>
      <c r="ID9" s="94"/>
    </row>
    <row r="10" spans="1:238" x14ac:dyDescent="0.25">
      <c r="B10" s="119" t="s">
        <v>22</v>
      </c>
      <c r="C10" s="92"/>
      <c r="F10" s="94"/>
      <c r="G10" s="94"/>
      <c r="H10" s="94"/>
      <c r="I10" s="94"/>
      <c r="J10" s="94"/>
      <c r="K10" s="94"/>
      <c r="L10" s="94"/>
      <c r="M10" s="94"/>
      <c r="N10" s="94"/>
      <c r="P10" s="94"/>
      <c r="Q10" s="94"/>
      <c r="R10" s="94"/>
      <c r="T10" s="94"/>
      <c r="V10" s="94"/>
      <c r="X10" s="94"/>
      <c r="Z10" s="94"/>
      <c r="AB10" s="94"/>
      <c r="AD10" s="94"/>
      <c r="AF10" s="94"/>
      <c r="AH10" s="94"/>
      <c r="AJ10" s="94"/>
      <c r="AL10" s="94"/>
      <c r="AN10" s="94"/>
      <c r="AP10" s="94"/>
      <c r="AR10" s="94"/>
      <c r="AT10" s="94"/>
      <c r="AV10" s="94"/>
      <c r="AX10" s="94"/>
      <c r="AZ10" s="94"/>
      <c r="BB10" s="94"/>
      <c r="BD10" s="94"/>
      <c r="BF10" s="94"/>
      <c r="BH10" s="94"/>
      <c r="BJ10" s="94"/>
      <c r="BL10" s="94"/>
      <c r="BN10" s="94"/>
      <c r="BP10" s="94"/>
      <c r="BR10" s="94"/>
      <c r="BT10" s="94"/>
      <c r="BV10" s="94"/>
      <c r="BX10" s="94"/>
      <c r="BZ10" s="94"/>
      <c r="CB10" s="94"/>
      <c r="CD10" s="94"/>
      <c r="CF10" s="94"/>
      <c r="CH10" s="94"/>
      <c r="CJ10" s="94"/>
      <c r="CL10" s="94"/>
      <c r="CN10" s="94"/>
      <c r="CP10" s="94"/>
      <c r="CR10" s="94"/>
      <c r="CT10" s="94"/>
      <c r="CV10" s="94"/>
      <c r="CX10" s="94"/>
      <c r="CZ10" s="94"/>
      <c r="DB10" s="94"/>
      <c r="DD10" s="94"/>
      <c r="DF10" s="94"/>
      <c r="DH10" s="94"/>
      <c r="DJ10" s="94"/>
      <c r="DL10" s="94"/>
      <c r="DN10" s="94"/>
      <c r="DP10" s="94"/>
      <c r="DR10" s="94"/>
      <c r="DT10" s="94"/>
      <c r="DV10" s="94"/>
      <c r="DX10" s="94"/>
      <c r="DZ10" s="94"/>
      <c r="EB10" s="94"/>
      <c r="ED10" s="94"/>
      <c r="EF10" s="94"/>
      <c r="EH10" s="94"/>
      <c r="EJ10" s="94"/>
      <c r="EL10" s="94"/>
      <c r="EN10" s="94"/>
      <c r="EP10" s="94"/>
      <c r="ER10" s="94"/>
      <c r="ET10" s="94"/>
      <c r="EV10" s="94"/>
      <c r="EX10" s="94"/>
      <c r="EZ10" s="94"/>
      <c r="FB10" s="94"/>
      <c r="FD10" s="94"/>
      <c r="FF10" s="94"/>
      <c r="FH10" s="94"/>
      <c r="FJ10" s="94"/>
      <c r="FL10" s="94"/>
      <c r="FN10" s="94"/>
      <c r="FP10" s="94"/>
      <c r="FR10" s="94"/>
      <c r="FT10" s="94"/>
      <c r="FV10" s="94"/>
      <c r="FX10" s="94"/>
      <c r="FZ10" s="94"/>
      <c r="GB10" s="94"/>
      <c r="GD10" s="94"/>
      <c r="GF10" s="94"/>
      <c r="GH10" s="94"/>
      <c r="GJ10" s="94"/>
      <c r="GL10" s="94"/>
      <c r="GN10" s="94"/>
      <c r="GP10" s="94"/>
      <c r="GR10" s="94"/>
      <c r="GT10" s="94"/>
      <c r="GV10" s="94"/>
      <c r="GX10" s="94"/>
      <c r="GZ10" s="94"/>
      <c r="HB10" s="94"/>
      <c r="HD10" s="94"/>
      <c r="HF10" s="94"/>
      <c r="HH10" s="94"/>
      <c r="HJ10" s="94"/>
      <c r="HL10" s="94"/>
      <c r="HN10" s="94"/>
      <c r="HP10" s="94"/>
      <c r="HR10" s="94"/>
      <c r="HT10" s="94"/>
      <c r="HV10" s="94"/>
      <c r="HX10" s="94"/>
      <c r="HZ10" s="94"/>
      <c r="IB10" s="94"/>
      <c r="ID10" s="94"/>
    </row>
    <row r="11" spans="1:238" x14ac:dyDescent="0.25">
      <c r="C11" s="119" t="s">
        <v>38</v>
      </c>
      <c r="F11" s="159">
        <v>7.7431000000000001</v>
      </c>
      <c r="G11" s="159"/>
      <c r="H11" s="159">
        <v>7.7431000000000001</v>
      </c>
      <c r="I11" s="159"/>
      <c r="J11" s="159">
        <v>7.7431000000000001</v>
      </c>
      <c r="K11" s="159"/>
      <c r="L11" s="159">
        <v>7.7431000000000001</v>
      </c>
      <c r="M11" s="159"/>
      <c r="N11" s="159">
        <v>7.7431000000000001</v>
      </c>
      <c r="O11" s="159"/>
      <c r="P11" s="159">
        <v>7.7431000000000001</v>
      </c>
      <c r="Q11" s="159"/>
      <c r="R11" s="159">
        <v>7.7431000000000001</v>
      </c>
      <c r="S11" s="159"/>
      <c r="T11" s="159">
        <v>7.7431000000000001</v>
      </c>
      <c r="U11" s="159"/>
      <c r="V11" s="159">
        <v>8.1425999999999998</v>
      </c>
      <c r="W11" s="159"/>
      <c r="X11" s="159">
        <v>4.9969000000000001</v>
      </c>
      <c r="Y11" s="159"/>
      <c r="Z11" s="159">
        <v>4.9969000000000001</v>
      </c>
      <c r="AA11" s="159"/>
      <c r="AB11" s="159">
        <v>4.9969000000000001</v>
      </c>
      <c r="AC11" s="159"/>
      <c r="AD11" s="159">
        <v>5.1054000000000004</v>
      </c>
      <c r="AE11" s="159"/>
      <c r="AF11" s="159">
        <v>5.1054000000000004</v>
      </c>
      <c r="AG11" s="159"/>
      <c r="AH11" s="159">
        <v>5.1054000000000004</v>
      </c>
      <c r="AI11" s="159"/>
      <c r="AJ11" s="159">
        <v>5.1051000000000002</v>
      </c>
      <c r="AK11" s="159"/>
      <c r="AL11" s="159">
        <v>5.1051000000000002</v>
      </c>
      <c r="AM11" s="159"/>
      <c r="AN11" s="159">
        <v>5.1051000000000002</v>
      </c>
      <c r="AO11" s="159"/>
      <c r="AP11" s="159">
        <v>5.0707000000000004</v>
      </c>
      <c r="AQ11" s="159"/>
      <c r="AR11" s="159">
        <v>5.0707000000000004</v>
      </c>
      <c r="AS11" s="159"/>
      <c r="AT11" s="159">
        <v>5.0707000000000004</v>
      </c>
      <c r="AU11" s="159"/>
      <c r="AV11" s="159">
        <v>5.8171999999999997</v>
      </c>
      <c r="AW11" s="159"/>
      <c r="AX11" s="159">
        <v>5.8171999999999997</v>
      </c>
      <c r="AY11" s="159"/>
      <c r="AZ11" s="159">
        <v>5.8171999999999997</v>
      </c>
      <c r="BA11" s="159"/>
      <c r="BB11" s="159">
        <v>5.6890000000000001</v>
      </c>
      <c r="BC11" s="159"/>
      <c r="BD11" s="159">
        <v>5.6890000000000001</v>
      </c>
      <c r="BE11" s="159"/>
      <c r="BF11" s="159">
        <v>5.6890000000000001</v>
      </c>
      <c r="BG11" s="159"/>
      <c r="BH11" s="159">
        <v>6.1924999999999999</v>
      </c>
      <c r="BI11" s="159"/>
      <c r="BJ11" s="159">
        <v>6.1924999999999999</v>
      </c>
      <c r="BK11" s="159"/>
      <c r="BL11" s="159">
        <v>6.1924999999999999</v>
      </c>
      <c r="BM11" s="159"/>
      <c r="BN11" s="159">
        <v>6.1997999999999998</v>
      </c>
      <c r="BO11" s="159"/>
      <c r="BP11" s="159">
        <v>6.1997999999999998</v>
      </c>
      <c r="BQ11" s="159"/>
      <c r="BR11" s="159">
        <v>6.1997999999999998</v>
      </c>
      <c r="BS11" s="159"/>
      <c r="BT11" s="159">
        <v>7.1894</v>
      </c>
      <c r="BU11" s="159"/>
      <c r="BV11" s="159">
        <v>7.1894</v>
      </c>
      <c r="BW11" s="159"/>
      <c r="BX11" s="159">
        <v>7.1894</v>
      </c>
      <c r="BY11" s="159"/>
      <c r="BZ11" s="159">
        <v>7.7015000000000002</v>
      </c>
      <c r="CA11" s="159"/>
      <c r="CB11" s="159">
        <v>7.7015000000000002</v>
      </c>
      <c r="CC11" s="159"/>
      <c r="CD11" s="159">
        <v>7.7015000000000002</v>
      </c>
      <c r="CE11" s="159"/>
      <c r="CF11" s="159">
        <v>8.2132000000000005</v>
      </c>
      <c r="CG11" s="159"/>
      <c r="CH11" s="159">
        <v>8.2132000000000005</v>
      </c>
      <c r="CI11" s="159"/>
      <c r="CJ11" s="159">
        <v>8.2132000000000005</v>
      </c>
      <c r="CK11" s="159"/>
      <c r="CL11" s="159">
        <v>7.2031000000000001</v>
      </c>
      <c r="CM11" s="159"/>
      <c r="CN11" s="159">
        <v>7.2031000000000001</v>
      </c>
      <c r="CO11" s="159"/>
      <c r="CP11" s="159">
        <v>7.2031000000000001</v>
      </c>
      <c r="CQ11" s="159"/>
      <c r="CR11" s="159">
        <v>7.1909999999999998</v>
      </c>
      <c r="CS11" s="159"/>
      <c r="CT11" s="159">
        <v>7.1909999999999998</v>
      </c>
      <c r="CU11" s="159"/>
      <c r="CV11" s="159">
        <v>7.1909999999999998</v>
      </c>
      <c r="CW11" s="159"/>
      <c r="CX11" s="159">
        <v>6.0007000000000001</v>
      </c>
      <c r="CY11" s="159"/>
      <c r="CZ11" s="159">
        <v>6.0007000000000001</v>
      </c>
      <c r="DA11" s="159"/>
      <c r="DB11" s="159">
        <v>6.0007000000000001</v>
      </c>
      <c r="DC11" s="159"/>
      <c r="DD11" s="159">
        <v>6.4382000000000001</v>
      </c>
      <c r="DE11" s="159"/>
      <c r="DF11" s="159">
        <v>6.4382000000000001</v>
      </c>
      <c r="DG11" s="159"/>
      <c r="DH11" s="159">
        <v>6.4382000000000001</v>
      </c>
      <c r="DI11" s="159"/>
      <c r="DJ11" s="159">
        <v>5.9337999999999997</v>
      </c>
      <c r="DK11" s="159"/>
      <c r="DL11" s="159">
        <v>5.9337999999999997</v>
      </c>
      <c r="DM11" s="159"/>
      <c r="DN11" s="159">
        <v>5.9337999999999997</v>
      </c>
      <c r="DO11" s="159"/>
      <c r="DP11" s="159">
        <v>5.1559999999999997</v>
      </c>
      <c r="DQ11" s="159"/>
      <c r="DR11" s="159">
        <v>5.1559999999999997</v>
      </c>
      <c r="DS11" s="159"/>
      <c r="DT11" s="159">
        <v>5.1559999999999997</v>
      </c>
      <c r="DU11" s="159"/>
      <c r="DV11" s="159">
        <v>5.8266999999999998</v>
      </c>
      <c r="DW11" s="159"/>
      <c r="DX11" s="159">
        <v>5.8266999999999998</v>
      </c>
      <c r="DY11" s="159"/>
      <c r="DZ11" s="159">
        <v>5.8266999999999998</v>
      </c>
      <c r="EA11" s="159"/>
      <c r="EB11" s="159">
        <v>6.2869999999999999</v>
      </c>
      <c r="EC11" s="159"/>
      <c r="ED11" s="159">
        <v>6.2869999999999999</v>
      </c>
      <c r="EE11" s="159"/>
      <c r="EF11" s="159">
        <v>6.2869999999999999</v>
      </c>
      <c r="EG11" s="159"/>
      <c r="EH11" s="159">
        <v>6.4717000000000002</v>
      </c>
      <c r="EI11" s="159"/>
      <c r="EJ11" s="159">
        <v>6.4717000000000002</v>
      </c>
      <c r="EK11" s="159"/>
      <c r="EL11" s="159">
        <v>6.4717000000000002</v>
      </c>
      <c r="EM11" s="159"/>
      <c r="EN11" s="159">
        <v>6.7502000000000004</v>
      </c>
      <c r="EO11" s="159"/>
      <c r="EP11" s="159">
        <v>6.7502000000000004</v>
      </c>
      <c r="EQ11" s="159"/>
      <c r="ER11" s="159">
        <v>6.7502000000000004</v>
      </c>
      <c r="ES11" s="159"/>
      <c r="ET11" s="159">
        <v>6.4114000000000004</v>
      </c>
      <c r="EU11" s="159"/>
      <c r="EV11" s="159">
        <v>6.4114000000000004</v>
      </c>
      <c r="EW11" s="159"/>
      <c r="EX11" s="159">
        <v>6.4114000000000004</v>
      </c>
      <c r="EY11" s="159"/>
      <c r="EZ11" s="159">
        <v>7.0568</v>
      </c>
      <c r="FA11" s="159"/>
      <c r="FB11" s="159">
        <v>7.0568</v>
      </c>
      <c r="FC11" s="159"/>
      <c r="FD11" s="159">
        <v>7.0568</v>
      </c>
      <c r="FE11" s="159"/>
      <c r="FF11" s="159">
        <v>7.4535</v>
      </c>
      <c r="FG11" s="159"/>
      <c r="FH11" s="159">
        <v>7.4535</v>
      </c>
      <c r="FI11" s="159"/>
      <c r="FJ11" s="159">
        <v>7.4535</v>
      </c>
      <c r="FK11" s="159"/>
      <c r="FL11" s="159">
        <f>7.6224-(7.7428-7.9256)</f>
        <v>7.8052000000000001</v>
      </c>
      <c r="FM11" s="159"/>
      <c r="FN11" s="159">
        <v>7.6223999999999998</v>
      </c>
      <c r="FO11" s="159"/>
      <c r="FP11" s="159">
        <v>7.6223999999999998</v>
      </c>
      <c r="FQ11" s="159"/>
      <c r="FR11" s="159">
        <v>6.6455000000000002</v>
      </c>
      <c r="FS11" s="159"/>
      <c r="FT11" s="159">
        <v>6.6455000000000002</v>
      </c>
      <c r="FU11" s="159"/>
      <c r="FV11" s="159">
        <v>6.6455000000000002</v>
      </c>
      <c r="FW11" s="159"/>
      <c r="FX11" s="159">
        <f>6.863-(6.4673-6.4672)</f>
        <v>6.8629000000000007</v>
      </c>
      <c r="FY11" s="159"/>
      <c r="FZ11" s="159">
        <v>6.8630000000000004</v>
      </c>
      <c r="GA11" s="159"/>
      <c r="GB11" s="159">
        <v>6.8630000000000004</v>
      </c>
      <c r="GC11" s="159"/>
      <c r="GD11" s="159">
        <v>6.8250000000000002</v>
      </c>
      <c r="GE11" s="159"/>
      <c r="GF11" s="159">
        <v>6.8250000000000002</v>
      </c>
      <c r="GG11" s="159"/>
      <c r="GH11" s="159">
        <v>6.8250000000000002</v>
      </c>
      <c r="GI11" s="159"/>
      <c r="GJ11" s="159">
        <v>7.7325999999999997</v>
      </c>
      <c r="GK11" s="159"/>
      <c r="GL11" s="159">
        <v>7.7325999999999997</v>
      </c>
      <c r="GM11" s="159"/>
      <c r="GN11" s="159">
        <v>7.7325999999999997</v>
      </c>
      <c r="GO11" s="159"/>
      <c r="GP11" s="159">
        <v>7.7163000000000004</v>
      </c>
      <c r="GQ11" s="159"/>
      <c r="GR11" s="159">
        <f>7.7163+(8.9337-8.938)</f>
        <v>7.7119999999999997</v>
      </c>
      <c r="GS11" s="159"/>
      <c r="GT11" s="159">
        <v>7.7163000000000004</v>
      </c>
      <c r="GU11" s="159"/>
      <c r="GV11" s="159">
        <v>6</v>
      </c>
      <c r="GW11" s="159"/>
      <c r="GX11" s="159">
        <v>6</v>
      </c>
      <c r="GY11" s="159"/>
      <c r="GZ11" s="159">
        <v>6</v>
      </c>
      <c r="HA11" s="159"/>
      <c r="HB11" s="159">
        <v>6</v>
      </c>
      <c r="HD11" s="94"/>
      <c r="HF11" s="94"/>
      <c r="HH11" s="94"/>
      <c r="HJ11" s="94"/>
      <c r="HL11" s="94"/>
      <c r="HN11" s="94"/>
      <c r="HP11" s="94"/>
      <c r="HR11" s="94"/>
      <c r="HT11" s="94"/>
      <c r="HV11" s="94"/>
      <c r="HX11" s="94"/>
      <c r="HZ11" s="94"/>
      <c r="IB11" s="94"/>
      <c r="ID11" s="94"/>
    </row>
    <row r="12" spans="1:238" x14ac:dyDescent="0.25">
      <c r="C12" s="119" t="s">
        <v>106</v>
      </c>
      <c r="F12" s="165">
        <f>F$4*F11</f>
        <v>5725.2481399999997</v>
      </c>
      <c r="G12" s="94"/>
      <c r="H12" s="165">
        <f>H$4*H11</f>
        <v>6791.4730100000006</v>
      </c>
      <c r="I12" s="94"/>
      <c r="J12" s="165">
        <f>J$4*J11</f>
        <v>6271.9110000000001</v>
      </c>
      <c r="K12" s="94"/>
      <c r="L12" s="165">
        <f>L$4*L11</f>
        <v>9704.4272299999993</v>
      </c>
      <c r="M12" s="94"/>
      <c r="N12" s="165">
        <f>N$4*N11</f>
        <v>20149.094819999998</v>
      </c>
      <c r="P12" s="165">
        <f>P$4*P11</f>
        <v>25825.561430000002</v>
      </c>
      <c r="Q12" s="94"/>
      <c r="R12" s="165">
        <f>R$4*R11</f>
        <v>39755.398330000004</v>
      </c>
      <c r="T12" s="165">
        <f>T$4*T11</f>
        <v>28345.940480000001</v>
      </c>
      <c r="V12" s="165">
        <f>V$4*V11</f>
        <v>15704.63262</v>
      </c>
      <c r="X12" s="165">
        <f>X$4*X11</f>
        <v>5879.3525399999999</v>
      </c>
      <c r="Z12" s="165">
        <f>Z$4*Z11</f>
        <v>6261.1157000000003</v>
      </c>
      <c r="AB12" s="165">
        <f>AB$4*AB11</f>
        <v>4397.7716900000005</v>
      </c>
      <c r="AD12" s="165">
        <f>AD$4*AD11</f>
        <v>5338.2062399999995</v>
      </c>
      <c r="AF12" s="165">
        <f>AF$4*AF11</f>
        <v>6265.8574200000003</v>
      </c>
      <c r="AH12" s="165">
        <f>AH$4*AH11</f>
        <v>5354.0329800000009</v>
      </c>
      <c r="AJ12" s="165">
        <f>AJ$4*AJ11</f>
        <v>9254.5252799999998</v>
      </c>
      <c r="AL12" s="165">
        <f>AL$4*AL11</f>
        <v>18749.500769999999</v>
      </c>
      <c r="AN12" s="165">
        <f>AN$4*AN11</f>
        <v>14567.40285</v>
      </c>
      <c r="AP12" s="165">
        <f>AP$4*AP11</f>
        <v>30791.825750000004</v>
      </c>
      <c r="AR12" s="165">
        <f>AR$4*AR11</f>
        <v>21825.814010000002</v>
      </c>
      <c r="AT12" s="165">
        <f>AT$4*AT11</f>
        <v>27280.873070000005</v>
      </c>
      <c r="AV12" s="165">
        <f>AV$4*AV11</f>
        <v>14722.751479999999</v>
      </c>
      <c r="AX12" s="165">
        <f>AX$4*AX11</f>
        <v>9324.9715999999989</v>
      </c>
      <c r="AZ12" s="165">
        <f>AZ$4*AZ11</f>
        <v>5300.6326399999998</v>
      </c>
      <c r="BB12" s="165">
        <f>BB$4*BB11</f>
        <v>4606.9521999999997</v>
      </c>
      <c r="BD12" s="165">
        <f>BD$4*BD11</f>
        <v>5957.5208000000002</v>
      </c>
      <c r="BF12" s="165">
        <f>BF$4*BF11</f>
        <v>5977.4323000000004</v>
      </c>
      <c r="BH12" s="165">
        <f>BH$4*BH11</f>
        <v>10021.942000000001</v>
      </c>
      <c r="BJ12" s="165">
        <f>BJ$4*BJ11</f>
        <v>14453.295</v>
      </c>
      <c r="BL12" s="165">
        <f>BL$4*BL11</f>
        <v>24187.904999999999</v>
      </c>
      <c r="BN12" s="165">
        <f>BN$4*BN11</f>
        <v>40081.706999999995</v>
      </c>
      <c r="BP12" s="165">
        <f>BP$4*BP11</f>
        <v>35400.858</v>
      </c>
      <c r="BR12" s="165">
        <f>BR$4*BR11</f>
        <v>24563.607599999999</v>
      </c>
      <c r="BT12" s="165">
        <f>BT$4*BT11</f>
        <v>15644.134400000001</v>
      </c>
      <c r="BV12" s="165">
        <f>BV$4*BV11</f>
        <v>7455.4078</v>
      </c>
      <c r="BX12" s="165">
        <f>BX$4*BX11</f>
        <v>7182.2106000000003</v>
      </c>
      <c r="BZ12" s="165">
        <f>BZ$4*BZ11</f>
        <v>7370.3355000000001</v>
      </c>
      <c r="CB12" s="165">
        <f>CB$4*CB11</f>
        <v>6577.0810000000001</v>
      </c>
      <c r="CD12" s="165">
        <f>CD$4*CD11</f>
        <v>7462.7534999999998</v>
      </c>
      <c r="CF12" s="165">
        <f>CF$4*CF11</f>
        <v>14364.8868</v>
      </c>
      <c r="CH12" s="165">
        <f>CH$4*CH11</f>
        <v>26709.326400000002</v>
      </c>
      <c r="CJ12" s="165">
        <f>CJ$4*CJ11</f>
        <v>36220.212</v>
      </c>
      <c r="CL12" s="165">
        <f>CL$4*CL11</f>
        <v>65159.242599999998</v>
      </c>
      <c r="CN12" s="165">
        <f>CN$4*CN11</f>
        <v>85479.187699999995</v>
      </c>
      <c r="CP12" s="165">
        <f>CP$4*CP11</f>
        <v>96168.588099999994</v>
      </c>
      <c r="CR12" s="165">
        <f>CR$4*CR11</f>
        <v>65545.964999999997</v>
      </c>
      <c r="CT12" s="165">
        <f>CT$4*CT11</f>
        <v>62734.284</v>
      </c>
      <c r="CV12" s="165">
        <f>CV$4*CV11</f>
        <v>46540.152000000002</v>
      </c>
      <c r="CX12" s="165">
        <f>CX$4*CX11</f>
        <v>36376.243399999999</v>
      </c>
      <c r="CZ12" s="165">
        <f>CZ$4*CZ11</f>
        <v>30891.603600000002</v>
      </c>
      <c r="DB12" s="165">
        <f>DB$4*DB11</f>
        <v>33375.893400000001</v>
      </c>
      <c r="DD12" s="165">
        <f>DD$4*DD11</f>
        <v>51112.8698</v>
      </c>
      <c r="DF12" s="165">
        <f>DF$4*DF11</f>
        <v>56147.542200000004</v>
      </c>
      <c r="DH12" s="165">
        <f>DH$4*DH11</f>
        <v>45344.242599999998</v>
      </c>
      <c r="DJ12" s="165">
        <f>DJ$4*DJ11</f>
        <v>65360.807000000001</v>
      </c>
      <c r="DL12" s="165">
        <f>DL$4*DL11</f>
        <v>59984.784199999995</v>
      </c>
      <c r="DN12" s="165">
        <f>DN$4*DN11</f>
        <v>55421.691999999995</v>
      </c>
      <c r="DP12" s="165">
        <f>DP$4*DP11</f>
        <v>40185.863999999994</v>
      </c>
      <c r="DR12" s="165">
        <f>DR$4*DR11</f>
        <v>28223.944</v>
      </c>
      <c r="DT12" s="165">
        <f>DT$4*DT11</f>
        <v>24635.367999999999</v>
      </c>
      <c r="DV12" s="165">
        <f>DV$4*DV11</f>
        <v>26767.859799999998</v>
      </c>
      <c r="DX12" s="165">
        <f>DX$4*DX11</f>
        <v>25998.735399999998</v>
      </c>
      <c r="DZ12" s="165">
        <f>DZ$4*DZ11</f>
        <v>32075.983499999998</v>
      </c>
      <c r="EB12" s="165">
        <f>EB$4*EB11</f>
        <v>34358.455000000002</v>
      </c>
      <c r="ED12" s="165">
        <f>ED$4*ED11</f>
        <v>46291.180999999997</v>
      </c>
      <c r="EF12" s="165">
        <f>EF$4*EF11</f>
        <v>55489.061999999998</v>
      </c>
      <c r="EH12" s="165">
        <f>EH$4*EH11</f>
        <v>49404.957800000004</v>
      </c>
      <c r="EJ12" s="165">
        <f>EJ$4*EJ11</f>
        <v>41373.578099999999</v>
      </c>
      <c r="EL12" s="165">
        <f>EL$4*EL11</f>
        <v>50310.995800000004</v>
      </c>
      <c r="EN12" s="165">
        <f>EN$4*EN11</f>
        <v>44888.83</v>
      </c>
      <c r="EP12" s="165">
        <f>EP$4*EP11</f>
        <v>26872.546200000001</v>
      </c>
      <c r="ER12" s="165">
        <f>ER$4*ER11</f>
        <v>23348.941800000001</v>
      </c>
      <c r="ET12" s="165">
        <f>ET$4*ET11</f>
        <v>17336.425600000002</v>
      </c>
      <c r="EV12" s="165">
        <f>EV$4*EV11</f>
        <v>31948.006200000003</v>
      </c>
      <c r="EX12" s="165">
        <f>EX$4*EX11</f>
        <v>41270.181800000006</v>
      </c>
      <c r="EZ12" s="165">
        <f>EZ$4*EZ11</f>
        <v>44500.180800000002</v>
      </c>
      <c r="FB12" s="165">
        <f>FB$4*FB11</f>
        <v>76700.359200000006</v>
      </c>
      <c r="FD12" s="165">
        <f>FD$4*FD11</f>
        <v>89734.268800000005</v>
      </c>
      <c r="FF12" s="165">
        <f>FF$4*FF11</f>
        <v>91722.770999999993</v>
      </c>
      <c r="FH12" s="165">
        <f>FH$4*FH11</f>
        <v>92356.318499999994</v>
      </c>
      <c r="FJ12" s="165">
        <f>FJ$4*FJ11</f>
        <v>98117.873999999996</v>
      </c>
      <c r="FL12" s="165">
        <f>FL$4*FL11</f>
        <v>83991.757200000007</v>
      </c>
      <c r="FN12" s="165">
        <f>FN$4*FN11</f>
        <v>53059.526400000002</v>
      </c>
      <c r="FP12" s="165">
        <f>FP$4*FP11</f>
        <v>50902.387199999997</v>
      </c>
      <c r="FR12" s="165">
        <f>FR$4*FR11</f>
        <v>37693.275999999998</v>
      </c>
      <c r="FT12" s="165">
        <f>FT$4*FT11</f>
        <v>45554.902500000004</v>
      </c>
      <c r="FV12" s="165">
        <f>FV$4*FV11</f>
        <v>40423.2474</v>
      </c>
      <c r="FX12" s="165">
        <f>FX$4*FX11</f>
        <v>50108.091770000006</v>
      </c>
      <c r="FZ12" s="165">
        <f>FZ$4*FZ11</f>
        <v>91796.742800000007</v>
      </c>
      <c r="GB12" s="165">
        <f>GB$4*GB11</f>
        <v>95464.33</v>
      </c>
      <c r="GD12" s="165">
        <f>GD$4*GD11</f>
        <v>83456.100000000006</v>
      </c>
      <c r="GF12" s="165">
        <f>GF$4*GF11</f>
        <v>100054.5</v>
      </c>
      <c r="GH12" s="165">
        <f>GH$4*GH11</f>
        <v>87243.975000000006</v>
      </c>
      <c r="GJ12" s="165">
        <f>GJ$4*GJ11</f>
        <v>71928.645199999999</v>
      </c>
      <c r="GL12" s="165">
        <f>GL$4*GL11</f>
        <v>73366.90879999999</v>
      </c>
      <c r="GN12" s="165">
        <f>GN$4*GN11</f>
        <v>50269.632599999997</v>
      </c>
      <c r="GP12" s="165">
        <f>GP$4*GP11</f>
        <v>48527.810700000002</v>
      </c>
      <c r="GR12" s="165">
        <f>GR$4*GR11</f>
        <v>53405.599999999999</v>
      </c>
      <c r="GT12" s="165">
        <f>GT$4*GT11</f>
        <v>35718.752700000005</v>
      </c>
      <c r="GV12" s="165">
        <f>GV$4*GV11</f>
        <v>34020</v>
      </c>
      <c r="GX12" s="165">
        <f>GX$4*GX11</f>
        <v>68857.200000000012</v>
      </c>
      <c r="GZ12" s="165">
        <f>GZ$4*GZ11</f>
        <v>66364.799999999988</v>
      </c>
      <c r="HB12" s="165">
        <f>HB$4*HB11</f>
        <v>75615.600000000006</v>
      </c>
      <c r="HD12" s="146"/>
      <c r="HE12" s="73"/>
      <c r="HF12" s="146"/>
      <c r="HH12" s="146"/>
      <c r="HJ12" s="146"/>
      <c r="HK12" s="73"/>
      <c r="HL12" s="146"/>
      <c r="HN12" s="146"/>
      <c r="HP12" s="146"/>
      <c r="HQ12" s="73"/>
      <c r="HR12" s="146"/>
      <c r="HT12" s="146"/>
      <c r="HV12" s="146"/>
      <c r="HW12" s="73"/>
      <c r="HX12" s="146"/>
      <c r="HZ12" s="146"/>
      <c r="IB12" s="146"/>
      <c r="IC12" s="73"/>
      <c r="ID12" s="146"/>
    </row>
    <row r="13" spans="1:238" x14ac:dyDescent="0.25">
      <c r="A13" s="92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X13" s="95"/>
      <c r="Y13" s="95"/>
      <c r="Z13" s="95"/>
      <c r="AA13" s="95"/>
      <c r="AB13" s="95"/>
      <c r="AD13" s="95"/>
      <c r="AE13" s="95"/>
      <c r="AF13" s="95"/>
      <c r="AG13" s="95"/>
      <c r="AH13" s="95"/>
      <c r="AJ13" s="95"/>
      <c r="AK13" s="95"/>
      <c r="AL13" s="95"/>
      <c r="AM13" s="95"/>
      <c r="AN13" s="95"/>
      <c r="AP13" s="95"/>
      <c r="AQ13" s="95"/>
      <c r="AR13" s="95"/>
      <c r="AS13" s="95"/>
      <c r="AT13" s="95"/>
      <c r="AV13" s="95"/>
      <c r="AW13" s="95"/>
      <c r="AX13" s="95"/>
      <c r="AY13" s="95"/>
      <c r="AZ13" s="95"/>
      <c r="BB13" s="95"/>
      <c r="BC13" s="95"/>
      <c r="BD13" s="95"/>
      <c r="BE13" s="95"/>
      <c r="BF13" s="95"/>
      <c r="BH13" s="95"/>
      <c r="BI13" s="95"/>
      <c r="BJ13" s="95"/>
      <c r="BK13" s="95"/>
      <c r="BL13" s="95"/>
      <c r="BN13" s="95"/>
      <c r="BO13" s="95"/>
      <c r="BP13" s="95"/>
      <c r="BQ13" s="95"/>
      <c r="BR13" s="95"/>
      <c r="BT13" s="95"/>
      <c r="BU13" s="95"/>
      <c r="BV13" s="95"/>
      <c r="BW13" s="95"/>
      <c r="BX13" s="95"/>
      <c r="BZ13" s="95"/>
      <c r="CA13" s="95"/>
      <c r="CB13" s="95"/>
      <c r="CC13" s="95"/>
      <c r="CD13" s="95"/>
      <c r="CF13" s="95"/>
      <c r="CG13" s="95"/>
      <c r="CH13" s="95"/>
      <c r="CI13" s="95"/>
      <c r="CJ13" s="95"/>
      <c r="CL13" s="95"/>
      <c r="CM13" s="95"/>
      <c r="CN13" s="95"/>
      <c r="CO13" s="95"/>
      <c r="CP13" s="95"/>
      <c r="CR13" s="95"/>
      <c r="CS13" s="95"/>
      <c r="CT13" s="95"/>
      <c r="CU13" s="95"/>
      <c r="CV13" s="95"/>
      <c r="CX13" s="95"/>
      <c r="CY13" s="95"/>
      <c r="CZ13" s="95"/>
      <c r="DA13" s="95"/>
      <c r="DB13" s="95"/>
      <c r="DD13" s="95"/>
      <c r="DE13" s="95"/>
      <c r="DF13" s="95"/>
      <c r="DG13" s="95"/>
      <c r="DH13" s="95"/>
      <c r="DJ13" s="95"/>
      <c r="DK13" s="95"/>
      <c r="DL13" s="95"/>
      <c r="DM13" s="95"/>
      <c r="DN13" s="95"/>
      <c r="DP13" s="95"/>
      <c r="DQ13" s="95"/>
      <c r="DR13" s="95"/>
      <c r="DS13" s="95"/>
      <c r="DT13" s="95"/>
      <c r="DV13" s="95"/>
      <c r="DW13" s="95"/>
      <c r="DX13" s="95"/>
      <c r="DY13" s="95"/>
      <c r="DZ13" s="95"/>
      <c r="EB13" s="95"/>
      <c r="EC13" s="95"/>
      <c r="ED13" s="95"/>
      <c r="EE13" s="95"/>
      <c r="EF13" s="95"/>
      <c r="EH13" s="95"/>
      <c r="EI13" s="95"/>
      <c r="EJ13" s="95"/>
      <c r="EK13" s="95"/>
      <c r="EL13" s="95"/>
      <c r="EN13" s="95"/>
      <c r="EO13" s="95"/>
      <c r="EP13" s="95"/>
      <c r="EQ13" s="95"/>
      <c r="ER13" s="95"/>
      <c r="ET13" s="95"/>
      <c r="EU13" s="95"/>
      <c r="EV13" s="95"/>
      <c r="EW13" s="95"/>
      <c r="EX13" s="95"/>
      <c r="EZ13" s="95"/>
      <c r="FA13" s="95"/>
      <c r="FB13" s="95"/>
      <c r="FC13" s="95"/>
      <c r="FD13" s="95"/>
      <c r="FF13" s="95"/>
      <c r="FG13" s="95"/>
      <c r="FH13" s="95"/>
      <c r="FI13" s="95"/>
      <c r="FJ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H13" s="95"/>
      <c r="HI13" s="95"/>
      <c r="HJ13" s="95"/>
      <c r="HK13" s="95"/>
      <c r="HL13" s="95"/>
      <c r="HN13" s="95"/>
      <c r="HO13" s="95"/>
      <c r="HP13" s="95"/>
      <c r="HQ13" s="95"/>
      <c r="HR13" s="95"/>
      <c r="HT13" s="95"/>
      <c r="HU13" s="95"/>
      <c r="HV13" s="95"/>
      <c r="HW13" s="95"/>
      <c r="HX13" s="95"/>
      <c r="HZ13" s="95"/>
      <c r="IA13" s="95"/>
      <c r="IB13" s="95"/>
      <c r="IC13" s="95"/>
      <c r="ID13" s="95"/>
    </row>
    <row r="14" spans="1:238" x14ac:dyDescent="0.25">
      <c r="A14" s="119"/>
      <c r="D14" s="98" t="s">
        <v>107</v>
      </c>
      <c r="F14" s="146">
        <f>F8-F12</f>
        <v>-257.01544000000013</v>
      </c>
      <c r="G14" s="94"/>
      <c r="H14" s="146">
        <f>H8-H12</f>
        <v>0</v>
      </c>
      <c r="I14" s="94"/>
      <c r="J14" s="146">
        <f>J8-J12</f>
        <v>0</v>
      </c>
      <c r="K14" s="94"/>
      <c r="L14" s="146">
        <f>L8-L12</f>
        <v>0</v>
      </c>
      <c r="M14" s="94"/>
      <c r="N14" s="146">
        <f>N8-N12</f>
        <v>0</v>
      </c>
      <c r="P14" s="146">
        <f>P8-P12</f>
        <v>0</v>
      </c>
      <c r="Q14" s="94"/>
      <c r="R14" s="146">
        <f>R8-R12</f>
        <v>0</v>
      </c>
      <c r="T14" s="146">
        <f>T8-T12</f>
        <v>0</v>
      </c>
      <c r="V14" s="146">
        <f>V8-V12</f>
        <v>-770.51564999999937</v>
      </c>
      <c r="X14" s="146">
        <f>X8-X12</f>
        <v>3701.2306199999985</v>
      </c>
      <c r="Z14" s="146">
        <f>Z8-Z12</f>
        <v>0</v>
      </c>
      <c r="AB14" s="146">
        <f>AB8-AB12</f>
        <v>0</v>
      </c>
      <c r="AD14" s="146">
        <f>AD8-AD12</f>
        <v>-113.44759999999951</v>
      </c>
      <c r="AF14" s="146">
        <f>AF8-AF12</f>
        <v>0</v>
      </c>
      <c r="AH14" s="146">
        <f>AH8-AH12</f>
        <v>0</v>
      </c>
      <c r="AJ14" s="146">
        <f>AJ8-AJ12</f>
        <v>0.54384000000027299</v>
      </c>
      <c r="AL14" s="146">
        <f>AL8-AL12</f>
        <v>0</v>
      </c>
      <c r="AN14" s="146">
        <f>AN8-AN12</f>
        <v>0</v>
      </c>
      <c r="AO14" s="94"/>
      <c r="AP14" s="146">
        <f>AP8-AP12</f>
        <v>208.89399999999659</v>
      </c>
      <c r="AQ14" s="94"/>
      <c r="AR14" s="146">
        <f>AR8-AR12</f>
        <v>0</v>
      </c>
      <c r="AS14" s="94"/>
      <c r="AT14" s="146">
        <f>AT8-AT12</f>
        <v>0</v>
      </c>
      <c r="AU14" s="94"/>
      <c r="AV14" s="146">
        <f>AV8-AV12</f>
        <v>-1889.3168499999974</v>
      </c>
      <c r="AX14" s="146">
        <f>AX8-AX12</f>
        <v>0</v>
      </c>
      <c r="AY14" s="94"/>
      <c r="AZ14" s="146">
        <f>AZ8-AZ12</f>
        <v>0</v>
      </c>
      <c r="BB14" s="146">
        <f>BB8-BB12</f>
        <v>103.8163599999998</v>
      </c>
      <c r="BD14" s="146">
        <f>BD8-BD12</f>
        <v>0</v>
      </c>
      <c r="BF14" s="146">
        <f>BF8-BF12</f>
        <v>0</v>
      </c>
      <c r="BH14" s="146">
        <f>BH8-BH12</f>
        <v>-814.86440000000039</v>
      </c>
      <c r="BJ14" s="146">
        <f>BJ8-BJ12</f>
        <v>0</v>
      </c>
      <c r="BL14" s="146">
        <f>BL8-BL12</f>
        <v>0</v>
      </c>
      <c r="BN14" s="146">
        <f>BN8-BN12</f>
        <v>-47.194499999997788</v>
      </c>
      <c r="BP14" s="146">
        <f>BP8-BP12</f>
        <v>0</v>
      </c>
      <c r="BR14" s="146">
        <f>BR8-BR12</f>
        <v>0</v>
      </c>
      <c r="BT14" s="146">
        <f>BT8-BT12</f>
        <v>-2153.3696000000018</v>
      </c>
      <c r="BV14" s="146">
        <f>BV8-BV12</f>
        <v>0</v>
      </c>
      <c r="BW14" s="94"/>
      <c r="BX14" s="146">
        <f>BX8-BX12</f>
        <v>0</v>
      </c>
      <c r="BY14" s="94"/>
      <c r="BZ14" s="146">
        <f>BZ8-BZ12</f>
        <v>-490.07970000000023</v>
      </c>
      <c r="CA14" s="94"/>
      <c r="CB14" s="146">
        <f>CB8-CB12</f>
        <v>0</v>
      </c>
      <c r="CC14" s="94"/>
      <c r="CD14" s="146">
        <f>CD8-CD12</f>
        <v>0</v>
      </c>
      <c r="CF14" s="146">
        <f>CF8-CF12</f>
        <v>-894.96329999999944</v>
      </c>
      <c r="CG14" s="94"/>
      <c r="CH14" s="146">
        <f>CH8-CH12</f>
        <v>0</v>
      </c>
      <c r="CJ14" s="146">
        <f>CJ8-CJ12</f>
        <v>0</v>
      </c>
      <c r="CL14" s="146">
        <f>CL8-CL12</f>
        <v>9137.3646000000008</v>
      </c>
      <c r="CN14" s="146">
        <f>CN8-CN12</f>
        <v>0</v>
      </c>
      <c r="CP14" s="146">
        <f>CP8-CP12</f>
        <v>0</v>
      </c>
      <c r="CR14" s="146">
        <f>CR8-CR12</f>
        <v>110.29150000000664</v>
      </c>
      <c r="CT14" s="146">
        <f>CT8-CT12</f>
        <v>0</v>
      </c>
      <c r="CV14" s="146">
        <f>CV8-CV12</f>
        <v>0</v>
      </c>
      <c r="CX14" s="146">
        <f>CX8-CX12</f>
        <v>7215.5985999999975</v>
      </c>
      <c r="CZ14" s="146">
        <f>CZ8-CZ12</f>
        <v>0</v>
      </c>
      <c r="DB14" s="146">
        <f>DB8-DB12</f>
        <v>0</v>
      </c>
      <c r="DD14" s="146">
        <f>DD8-DD12</f>
        <v>-3473.3125</v>
      </c>
      <c r="DE14" s="94"/>
      <c r="DF14" s="146">
        <f>DF8-DF12</f>
        <v>0</v>
      </c>
      <c r="DG14" s="94"/>
      <c r="DH14" s="146">
        <f>DH8-DH12</f>
        <v>0</v>
      </c>
      <c r="DI14" s="94"/>
      <c r="DJ14" s="146">
        <f>DJ8-DJ12</f>
        <v>5555.9660000000003</v>
      </c>
      <c r="DK14" s="94"/>
      <c r="DL14" s="146">
        <f>DL8-DL12</f>
        <v>0</v>
      </c>
      <c r="DN14" s="146">
        <f>DN8-DN12</f>
        <v>0</v>
      </c>
      <c r="DO14" s="94"/>
      <c r="DP14" s="146">
        <f>DP8-DP12</f>
        <v>6062.1732000000047</v>
      </c>
      <c r="DR14" s="146">
        <f>DR8-DR12</f>
        <v>0</v>
      </c>
      <c r="DT14" s="146">
        <f>DT8-DT12</f>
        <v>0</v>
      </c>
      <c r="DV14" s="146">
        <f>DV8-DV12</f>
        <v>-3081.1958000000013</v>
      </c>
      <c r="DX14" s="146">
        <f>DX8-DX12</f>
        <v>0</v>
      </c>
      <c r="DZ14" s="146">
        <f>DZ8-DZ12</f>
        <v>0</v>
      </c>
      <c r="EB14" s="146">
        <f>EB8-EB12</f>
        <v>-2515.5395000000026</v>
      </c>
      <c r="ED14" s="146">
        <f>ED8-ED12</f>
        <v>0</v>
      </c>
      <c r="EF14" s="146">
        <f>EF8-EF12</f>
        <v>0</v>
      </c>
      <c r="EH14" s="146">
        <f>EH8-EH12</f>
        <v>-1409.9998000000051</v>
      </c>
      <c r="EJ14" s="146">
        <f>EJ8-EJ12</f>
        <v>0</v>
      </c>
      <c r="EL14" s="146">
        <f>EL8-EL12</f>
        <v>0</v>
      </c>
      <c r="EM14" s="94"/>
      <c r="EN14" s="146">
        <f>EN8-EN12</f>
        <v>-1852.0250000000015</v>
      </c>
      <c r="EO14" s="94"/>
      <c r="EP14" s="146">
        <f>EP8-EP12</f>
        <v>0</v>
      </c>
      <c r="EQ14" s="94"/>
      <c r="ER14" s="146">
        <f>ER8-ER12</f>
        <v>0</v>
      </c>
      <c r="ES14" s="94"/>
      <c r="ET14" s="146">
        <f>ET8-ET12</f>
        <v>916.11520000000019</v>
      </c>
      <c r="EV14" s="146">
        <f>EV8-EV12</f>
        <v>0</v>
      </c>
      <c r="EW14" s="94"/>
      <c r="EX14" s="146">
        <f>EX8-EX12</f>
        <v>0</v>
      </c>
      <c r="EZ14" s="146">
        <f>EZ8-EZ12</f>
        <v>-4069.892399999997</v>
      </c>
      <c r="FB14" s="146">
        <f>FB8-FB12</f>
        <v>0</v>
      </c>
      <c r="FD14" s="146">
        <f>FD8-FD12</f>
        <v>0</v>
      </c>
      <c r="FF14" s="146">
        <f>FF8-FF12</f>
        <v>-4881.7901999999885</v>
      </c>
      <c r="FH14" s="146">
        <f>FH8-FH12</f>
        <v>0</v>
      </c>
      <c r="FJ14" s="146">
        <f>FJ8-FJ12</f>
        <v>0</v>
      </c>
      <c r="FL14" s="146">
        <f>FL8-FL12</f>
        <v>-3784.6437000000005</v>
      </c>
      <c r="FN14" s="146">
        <f>FN8-FN12</f>
        <v>1272.4707999999955</v>
      </c>
      <c r="FP14" s="146">
        <f>FP8-FP12</f>
        <v>0</v>
      </c>
      <c r="FR14" s="146">
        <f>FR8-FR12</f>
        <v>5540.976800000004</v>
      </c>
      <c r="FT14" s="146">
        <f>FT8-FT12</f>
        <v>0</v>
      </c>
      <c r="FU14" s="94"/>
      <c r="FV14" s="146">
        <f>FV8-FV12</f>
        <v>0</v>
      </c>
      <c r="FW14" s="94"/>
      <c r="FX14" s="146">
        <f>FX8-FX12</f>
        <v>-1587.3026200000022</v>
      </c>
      <c r="FY14" s="94"/>
      <c r="FZ14" s="146">
        <f>FZ8-FZ12</f>
        <v>-1.3375599999999395</v>
      </c>
      <c r="GA14" s="94"/>
      <c r="GB14" s="146">
        <f>GB8-GB12</f>
        <v>0</v>
      </c>
      <c r="GD14" s="146">
        <f>GD8-GD12</f>
        <v>464.66400000000431</v>
      </c>
      <c r="GE14" s="94"/>
      <c r="GF14" s="146">
        <f>GF8-GF12</f>
        <v>0</v>
      </c>
      <c r="GH14" s="146">
        <f>GH8-GH12</f>
        <v>0</v>
      </c>
      <c r="GJ14" s="146">
        <f>GJ8-GJ12</f>
        <v>-8442.4951999999976</v>
      </c>
      <c r="GL14" s="146">
        <f>GL8-GL12</f>
        <v>0</v>
      </c>
      <c r="GN14" s="146">
        <f>GN8-GN12</f>
        <v>0</v>
      </c>
      <c r="GP14" s="146">
        <f>GP8-GP12</f>
        <v>102.51069999999891</v>
      </c>
      <c r="GR14" s="146">
        <f>GR8-GR12</f>
        <v>29.777500000003783</v>
      </c>
      <c r="GT14" s="146">
        <f>GT8-GT12</f>
        <v>-19.904700000006414</v>
      </c>
      <c r="GV14" s="146">
        <f>GV8-GV12</f>
        <v>9731.4210000000021</v>
      </c>
      <c r="GX14" s="146">
        <f>GX8-GX12</f>
        <v>0</v>
      </c>
      <c r="GZ14" s="146">
        <f>GZ8-GZ12</f>
        <v>0</v>
      </c>
      <c r="HB14" s="146">
        <f>HB8-HB12</f>
        <v>0</v>
      </c>
      <c r="HD14" s="95"/>
      <c r="HF14" s="95"/>
      <c r="HH14" s="95"/>
      <c r="HJ14" s="95"/>
      <c r="HL14" s="95"/>
      <c r="HN14" s="95"/>
      <c r="HP14" s="95"/>
      <c r="HR14" s="95"/>
      <c r="HT14" s="95"/>
      <c r="HV14" s="95"/>
      <c r="HX14" s="95"/>
      <c r="HZ14" s="95"/>
      <c r="IB14" s="95"/>
      <c r="ID14" s="95"/>
    </row>
    <row r="15" spans="1:238" x14ac:dyDescent="0.25">
      <c r="B15" s="92"/>
      <c r="F15" s="94"/>
      <c r="G15" s="94"/>
      <c r="H15" s="94"/>
      <c r="I15" s="94"/>
      <c r="J15" s="94"/>
      <c r="K15" s="94"/>
      <c r="L15" s="94"/>
      <c r="M15" s="94"/>
      <c r="N15" s="94"/>
      <c r="P15" s="94"/>
      <c r="Q15" s="94"/>
      <c r="R15" s="94"/>
      <c r="T15" s="94"/>
      <c r="V15" s="94"/>
      <c r="X15" s="94"/>
      <c r="Z15" s="94"/>
      <c r="AB15" s="94"/>
      <c r="AD15" s="94"/>
      <c r="AF15" s="94"/>
      <c r="AH15" s="94"/>
      <c r="AJ15" s="94"/>
      <c r="AL15" s="94"/>
      <c r="AN15" s="94"/>
      <c r="AP15" s="94"/>
      <c r="AR15" s="94"/>
      <c r="AT15" s="94"/>
      <c r="AV15" s="94"/>
      <c r="AX15" s="94"/>
      <c r="AZ15" s="94"/>
      <c r="BB15" s="94"/>
      <c r="BD15" s="94"/>
      <c r="BF15" s="94"/>
      <c r="BH15" s="94"/>
      <c r="BJ15" s="94"/>
      <c r="BL15" s="94"/>
      <c r="BN15" s="94"/>
      <c r="BP15" s="94"/>
      <c r="BR15" s="94"/>
      <c r="BT15" s="94"/>
      <c r="BV15" s="94"/>
      <c r="BX15" s="94"/>
      <c r="BZ15" s="94"/>
      <c r="CB15" s="94"/>
      <c r="CD15" s="94"/>
      <c r="CF15" s="94"/>
      <c r="CH15" s="94"/>
      <c r="CJ15" s="94"/>
      <c r="CL15" s="94"/>
      <c r="CN15" s="94"/>
      <c r="CP15" s="94"/>
      <c r="CR15" s="94"/>
      <c r="CT15" s="94"/>
      <c r="CV15" s="94"/>
      <c r="CX15" s="94"/>
      <c r="CZ15" s="94"/>
      <c r="DB15" s="94"/>
      <c r="DD15" s="94"/>
      <c r="DF15" s="94"/>
      <c r="DH15" s="94"/>
      <c r="DJ15" s="94"/>
      <c r="DL15" s="94"/>
      <c r="DN15" s="94"/>
      <c r="DP15" s="94"/>
      <c r="DR15" s="94"/>
      <c r="DT15" s="94"/>
      <c r="DV15" s="94"/>
      <c r="DX15" s="94"/>
      <c r="DZ15" s="94"/>
      <c r="EB15" s="94"/>
      <c r="ED15" s="94"/>
      <c r="EF15" s="94"/>
      <c r="EH15" s="94"/>
      <c r="EJ15" s="94"/>
      <c r="EL15" s="94"/>
      <c r="EN15" s="94"/>
      <c r="EP15" s="94"/>
      <c r="ER15" s="94"/>
      <c r="ET15" s="94"/>
      <c r="EV15" s="94"/>
      <c r="EX15" s="94"/>
      <c r="EZ15" s="94"/>
      <c r="FB15" s="94"/>
      <c r="FD15" s="94"/>
      <c r="FF15" s="94"/>
      <c r="FH15" s="94"/>
      <c r="FJ15" s="94"/>
      <c r="FL15" s="94"/>
      <c r="FN15" s="94"/>
      <c r="FP15" s="94"/>
      <c r="FR15" s="94"/>
      <c r="FT15" s="94"/>
      <c r="FV15" s="94"/>
      <c r="FX15" s="94"/>
      <c r="FZ15" s="94"/>
      <c r="GB15" s="94"/>
      <c r="GD15" s="94"/>
      <c r="GF15" s="94"/>
      <c r="GH15" s="94"/>
      <c r="GJ15" s="94"/>
      <c r="GL15" s="94"/>
      <c r="GN15" s="94"/>
      <c r="GP15" s="94"/>
      <c r="GR15" s="94"/>
      <c r="GT15" s="94"/>
      <c r="GV15" s="94"/>
      <c r="GX15" s="94"/>
      <c r="GZ15" s="94"/>
      <c r="HB15" s="94"/>
      <c r="HD15" s="94"/>
      <c r="HF15" s="94"/>
      <c r="HH15" s="94"/>
      <c r="HJ15" s="94"/>
      <c r="HL15" s="94"/>
      <c r="HN15" s="94"/>
      <c r="HP15" s="94"/>
      <c r="HR15" s="94"/>
      <c r="HT15" s="94"/>
      <c r="HV15" s="94"/>
      <c r="HX15" s="94"/>
      <c r="HZ15" s="94"/>
      <c r="IB15" s="94"/>
      <c r="ID15" s="94"/>
    </row>
    <row r="16" spans="1:238" x14ac:dyDescent="0.25">
      <c r="C16" s="166">
        <f>SUM(F14:HB14)</f>
        <v>7603.6087000000152</v>
      </c>
      <c r="F16" s="121" t="s">
        <v>108</v>
      </c>
      <c r="G16" s="94"/>
      <c r="H16" s="94"/>
      <c r="I16" s="94"/>
      <c r="J16" s="94"/>
      <c r="K16" s="94"/>
      <c r="L16" s="94"/>
      <c r="M16" s="94"/>
      <c r="N16" s="94"/>
      <c r="P16" s="94"/>
      <c r="Q16" s="94"/>
      <c r="R16" s="94"/>
      <c r="T16" s="94"/>
      <c r="V16" s="94"/>
      <c r="X16" s="94"/>
      <c r="Z16" s="94"/>
      <c r="AB16" s="94"/>
      <c r="AD16" s="94"/>
      <c r="AF16" s="94"/>
      <c r="AH16" s="94"/>
      <c r="AJ16" s="94"/>
      <c r="AL16" s="94"/>
      <c r="AN16" s="94"/>
      <c r="AP16" s="94"/>
      <c r="AR16" s="94"/>
      <c r="AT16" s="94"/>
      <c r="AV16" s="94"/>
      <c r="AX16" s="94"/>
      <c r="AZ16" s="94"/>
      <c r="BB16" s="94"/>
      <c r="BD16" s="94"/>
      <c r="BF16" s="94"/>
      <c r="BH16" s="94"/>
      <c r="BJ16" s="94"/>
      <c r="BL16" s="94"/>
      <c r="BN16" s="94"/>
      <c r="BP16" s="94"/>
      <c r="BR16" s="94"/>
      <c r="BT16" s="94"/>
      <c r="BV16" s="94"/>
      <c r="BX16" s="94"/>
      <c r="BZ16" s="94"/>
      <c r="CB16" s="94"/>
      <c r="CD16" s="94"/>
      <c r="CF16" s="94"/>
      <c r="CH16" s="94"/>
      <c r="CJ16" s="94"/>
      <c r="CL16" s="94"/>
      <c r="CN16" s="94"/>
      <c r="CP16" s="94"/>
      <c r="CR16" s="94"/>
      <c r="CT16" s="94"/>
      <c r="CV16" s="94"/>
      <c r="CX16" s="94"/>
      <c r="CZ16" s="94"/>
      <c r="DB16" s="94"/>
      <c r="DD16" s="94"/>
      <c r="DF16" s="94"/>
      <c r="DH16" s="94"/>
      <c r="DJ16" s="94"/>
      <c r="DL16" s="94"/>
      <c r="DN16" s="94"/>
      <c r="DP16" s="94"/>
      <c r="DR16" s="94"/>
      <c r="DT16" s="94"/>
      <c r="DV16" s="94"/>
      <c r="DX16" s="94"/>
      <c r="DZ16" s="94"/>
      <c r="EB16" s="94"/>
      <c r="ED16" s="94"/>
      <c r="EF16" s="94"/>
      <c r="EH16" s="94"/>
      <c r="EJ16" s="94"/>
      <c r="EL16" s="94"/>
      <c r="EN16" s="94"/>
      <c r="EP16" s="94"/>
      <c r="ER16" s="94"/>
      <c r="ET16" s="94"/>
      <c r="EV16" s="94"/>
      <c r="EX16" s="94"/>
      <c r="EZ16" s="94"/>
      <c r="FB16" s="94"/>
      <c r="FD16" s="94"/>
      <c r="FF16" s="94"/>
      <c r="FH16" s="94"/>
      <c r="FJ16" s="94"/>
      <c r="FL16" s="94"/>
      <c r="FN16" s="94"/>
      <c r="FP16" s="94"/>
      <c r="FR16" s="94"/>
      <c r="FT16" s="94"/>
      <c r="FV16" s="94"/>
      <c r="FX16" s="94"/>
      <c r="FZ16" s="94"/>
      <c r="GB16" s="94"/>
      <c r="GD16" s="94"/>
      <c r="GF16" s="94"/>
      <c r="GH16" s="94"/>
      <c r="GJ16" s="94"/>
      <c r="GL16" s="94"/>
      <c r="GN16" s="94"/>
      <c r="GP16" s="94"/>
      <c r="GR16" s="94"/>
      <c r="GT16" s="94"/>
      <c r="GV16" s="94"/>
      <c r="GX16" s="94"/>
      <c r="GZ16" s="94"/>
      <c r="HB16" s="94"/>
      <c r="HD16" s="94"/>
      <c r="HF16" s="94"/>
      <c r="HH16" s="94"/>
      <c r="HJ16" s="94"/>
      <c r="HL16" s="94"/>
      <c r="HN16" s="94"/>
      <c r="HP16" s="94"/>
      <c r="HR16" s="94"/>
      <c r="HT16" s="94"/>
      <c r="HV16" s="94"/>
      <c r="HX16" s="94"/>
      <c r="HZ16" s="94"/>
      <c r="IB16" s="94"/>
      <c r="ID16" s="94"/>
    </row>
    <row r="17" spans="1:238" x14ac:dyDescent="0.25">
      <c r="F17" s="94"/>
      <c r="G17" s="94"/>
      <c r="H17" s="94"/>
      <c r="I17" s="94"/>
      <c r="J17" s="94"/>
      <c r="K17" s="94"/>
      <c r="L17" s="94"/>
      <c r="M17" s="94"/>
      <c r="N17" s="94"/>
      <c r="Q17" s="94"/>
      <c r="R17" s="94"/>
      <c r="X17" s="94"/>
      <c r="AD17" s="94"/>
      <c r="AJ17" s="94"/>
      <c r="AP17" s="94"/>
      <c r="AV17" s="94"/>
      <c r="BB17" s="94"/>
      <c r="BH17" s="94"/>
      <c r="BN17" s="94"/>
      <c r="BT17" s="94"/>
      <c r="BZ17" s="94"/>
      <c r="CF17" s="94"/>
      <c r="CL17" s="94"/>
      <c r="CR17" s="94"/>
      <c r="CX17" s="94"/>
      <c r="DD17" s="94"/>
      <c r="DJ17" s="94"/>
      <c r="DP17" s="94"/>
      <c r="DV17" s="94"/>
      <c r="EB17" s="94"/>
      <c r="EH17" s="94"/>
      <c r="EN17" s="94"/>
      <c r="ET17" s="94"/>
      <c r="EZ17" s="94"/>
      <c r="FF17" s="94"/>
      <c r="FL17" s="94"/>
      <c r="FR17" s="94"/>
      <c r="FX17" s="94"/>
      <c r="GD17" s="94"/>
      <c r="GJ17" s="94"/>
      <c r="GP17" s="94"/>
      <c r="GV17" s="94"/>
      <c r="HB17" s="94"/>
      <c r="HH17" s="94"/>
      <c r="HN17" s="94"/>
      <c r="HT17" s="94"/>
      <c r="HZ17" s="94"/>
    </row>
    <row r="18" spans="1:238" x14ac:dyDescent="0.25">
      <c r="D18" s="123"/>
      <c r="F18" s="94"/>
      <c r="G18" s="94"/>
      <c r="H18" s="123"/>
      <c r="I18" s="94"/>
      <c r="J18" s="123"/>
      <c r="K18" s="94"/>
      <c r="L18" s="94"/>
      <c r="M18" s="94"/>
      <c r="N18" s="123"/>
      <c r="P18" s="94"/>
      <c r="Q18" s="94"/>
      <c r="R18" s="94"/>
      <c r="T18" s="123"/>
      <c r="V18" s="94"/>
      <c r="X18" s="94"/>
      <c r="Z18" s="123"/>
      <c r="AB18" s="94"/>
      <c r="AD18" s="94"/>
      <c r="AF18" s="123"/>
      <c r="AH18" s="94"/>
      <c r="AJ18" s="94"/>
      <c r="AL18" s="123"/>
      <c r="AN18" s="94"/>
      <c r="AP18" s="94"/>
      <c r="AR18" s="123"/>
      <c r="AT18" s="94"/>
      <c r="AV18" s="94"/>
      <c r="AX18" s="123"/>
      <c r="AZ18" s="94"/>
      <c r="BB18" s="94"/>
      <c r="BD18" s="123"/>
      <c r="BF18" s="94"/>
      <c r="BH18" s="94"/>
      <c r="BJ18" s="123"/>
      <c r="BL18" s="94"/>
      <c r="BN18" s="94"/>
      <c r="BP18" s="123"/>
      <c r="BR18" s="94"/>
      <c r="BT18" s="94"/>
      <c r="BV18" s="123"/>
      <c r="BX18" s="94"/>
      <c r="BZ18" s="94"/>
      <c r="CB18" s="123"/>
      <c r="CD18" s="94"/>
      <c r="CF18" s="94"/>
      <c r="CH18" s="123"/>
      <c r="CJ18" s="94"/>
      <c r="CL18" s="94"/>
      <c r="CN18" s="123"/>
      <c r="CP18" s="94"/>
      <c r="CR18" s="94"/>
      <c r="CT18" s="123"/>
      <c r="CV18" s="94"/>
      <c r="CX18" s="94"/>
      <c r="CZ18" s="123"/>
      <c r="DB18" s="94"/>
      <c r="DD18" s="94"/>
      <c r="DF18" s="123"/>
      <c r="DH18" s="94"/>
      <c r="DJ18" s="94"/>
      <c r="DL18" s="123"/>
      <c r="DN18" s="94"/>
      <c r="DP18" s="94"/>
      <c r="DR18" s="123"/>
      <c r="DT18" s="94"/>
      <c r="DV18" s="94"/>
      <c r="DX18" s="123"/>
      <c r="DZ18" s="94"/>
      <c r="EB18" s="94"/>
      <c r="ED18" s="123"/>
      <c r="EF18" s="94"/>
      <c r="EH18" s="94"/>
      <c r="EJ18" s="123"/>
      <c r="EL18" s="94"/>
      <c r="EN18" s="94"/>
      <c r="EP18" s="123"/>
      <c r="ER18" s="94"/>
      <c r="ET18" s="94"/>
      <c r="EV18" s="123"/>
      <c r="EX18" s="94"/>
      <c r="EZ18" s="94"/>
      <c r="FB18" s="123"/>
      <c r="FD18" s="94"/>
      <c r="FF18" s="94"/>
      <c r="FH18" s="123"/>
      <c r="FJ18" s="94"/>
      <c r="FL18" s="94"/>
      <c r="FN18" s="123"/>
      <c r="FP18" s="94"/>
      <c r="FR18" s="94"/>
      <c r="FT18" s="123"/>
      <c r="FV18" s="94"/>
      <c r="FX18" s="94"/>
      <c r="FZ18" s="123"/>
      <c r="GB18" s="94"/>
      <c r="GD18" s="94"/>
      <c r="GF18" s="123"/>
      <c r="GH18" s="94"/>
      <c r="GJ18" s="94"/>
      <c r="GL18" s="123"/>
      <c r="GN18" s="94"/>
      <c r="GP18" s="94"/>
      <c r="GR18" s="123"/>
      <c r="GT18" s="94"/>
      <c r="GV18" s="94"/>
      <c r="GX18" s="123"/>
      <c r="GZ18" s="94"/>
      <c r="HB18" s="94"/>
      <c r="HD18" s="123"/>
      <c r="HF18" s="94"/>
      <c r="HH18" s="94"/>
      <c r="HJ18" s="123"/>
      <c r="HL18" s="94"/>
      <c r="HN18" s="94"/>
      <c r="HP18" s="123"/>
      <c r="HR18" s="94"/>
      <c r="HT18" s="94"/>
      <c r="HV18" s="123"/>
      <c r="HX18" s="94"/>
      <c r="HZ18" s="94"/>
      <c r="IB18" s="123"/>
      <c r="ID18" s="94"/>
    </row>
    <row r="19" spans="1:238" x14ac:dyDescent="0.25">
      <c r="D19" s="98"/>
      <c r="F19" s="94"/>
      <c r="G19" s="94"/>
      <c r="H19" s="123"/>
      <c r="I19" s="94"/>
      <c r="J19" s="123"/>
      <c r="K19" s="94"/>
      <c r="L19" s="94"/>
      <c r="M19" s="94"/>
      <c r="N19" s="123"/>
      <c r="P19" s="147"/>
      <c r="Q19" s="94"/>
      <c r="R19" s="94"/>
      <c r="T19" s="73"/>
      <c r="V19" s="147"/>
      <c r="X19" s="94"/>
      <c r="Z19" s="123"/>
      <c r="AB19" s="147"/>
      <c r="AD19" s="94"/>
      <c r="AF19" s="123"/>
      <c r="AH19" s="147"/>
      <c r="AJ19" s="94"/>
      <c r="AL19" s="123"/>
      <c r="AN19" s="147"/>
      <c r="AP19" s="94"/>
      <c r="AR19" s="123"/>
      <c r="AT19" s="147"/>
      <c r="AV19" s="94"/>
      <c r="AX19" s="123"/>
      <c r="AZ19" s="147"/>
      <c r="BB19" s="94"/>
      <c r="BD19" s="123"/>
      <c r="BF19" s="147"/>
      <c r="BH19" s="94"/>
      <c r="BJ19" s="123"/>
      <c r="BL19" s="147"/>
      <c r="BN19" s="94"/>
      <c r="BP19" s="123"/>
      <c r="BR19" s="147"/>
      <c r="BT19" s="94"/>
      <c r="BV19" s="123"/>
      <c r="BX19" s="147"/>
      <c r="BZ19" s="94"/>
      <c r="CB19" s="123"/>
      <c r="CD19" s="147"/>
      <c r="CF19" s="94"/>
      <c r="CH19" s="123"/>
      <c r="CJ19" s="147"/>
      <c r="CL19" s="94"/>
      <c r="CN19" s="123"/>
      <c r="CP19" s="147"/>
      <c r="CR19" s="94"/>
      <c r="CT19" s="123"/>
      <c r="CV19" s="147"/>
      <c r="CX19" s="94"/>
      <c r="CZ19" s="123"/>
      <c r="DB19" s="147"/>
      <c r="DD19" s="94"/>
      <c r="DF19" s="123"/>
      <c r="DH19" s="147"/>
      <c r="DJ19" s="94"/>
      <c r="DL19" s="123"/>
      <c r="DN19" s="147"/>
      <c r="DP19" s="94"/>
      <c r="DR19" s="123"/>
      <c r="DT19" s="147"/>
      <c r="DV19" s="94"/>
      <c r="DX19" s="123"/>
      <c r="DZ19" s="147"/>
      <c r="EB19" s="94"/>
      <c r="ED19" s="123"/>
      <c r="EF19" s="147"/>
      <c r="EH19" s="94"/>
      <c r="EJ19" s="123"/>
      <c r="EL19" s="147"/>
      <c r="EN19" s="94"/>
      <c r="EP19" s="123"/>
      <c r="ER19" s="147"/>
      <c r="ET19" s="94"/>
      <c r="EV19" s="123"/>
      <c r="EX19" s="147"/>
      <c r="EZ19" s="94"/>
      <c r="FB19" s="123"/>
      <c r="FD19" s="147"/>
      <c r="FF19" s="94"/>
      <c r="FH19" s="123"/>
      <c r="FJ19" s="147"/>
      <c r="FL19" s="94"/>
      <c r="FN19" s="123"/>
      <c r="FP19" s="147"/>
      <c r="FR19" s="94"/>
      <c r="FT19" s="123"/>
      <c r="FV19" s="147"/>
      <c r="FX19" s="94"/>
      <c r="FZ19" s="123"/>
      <c r="GB19" s="147"/>
      <c r="GD19" s="94"/>
      <c r="GF19" s="123"/>
      <c r="GH19" s="147"/>
      <c r="GJ19" s="94"/>
      <c r="GL19" s="123"/>
      <c r="GN19" s="147"/>
      <c r="GP19" s="94"/>
      <c r="GR19" s="123"/>
      <c r="GT19" s="147"/>
      <c r="GV19" s="94"/>
      <c r="GX19" s="123"/>
      <c r="GZ19" s="147"/>
      <c r="HB19" s="94"/>
      <c r="HD19" s="123"/>
      <c r="HF19" s="147"/>
      <c r="HH19" s="94"/>
      <c r="HJ19" s="98"/>
      <c r="HL19" s="147"/>
      <c r="HN19" s="94"/>
      <c r="HP19" s="98"/>
      <c r="HR19" s="147"/>
      <c r="HT19" s="94"/>
      <c r="HV19" s="98"/>
      <c r="HX19" s="147"/>
      <c r="HZ19" s="94"/>
      <c r="IB19" s="98"/>
      <c r="ID19" s="147"/>
    </row>
    <row r="20" spans="1:238" x14ac:dyDescent="0.25">
      <c r="D20" s="97"/>
      <c r="F20" s="94"/>
      <c r="G20" s="94"/>
      <c r="H20" s="97"/>
      <c r="I20" s="94"/>
      <c r="J20" s="97"/>
      <c r="K20" s="94"/>
      <c r="L20" s="94"/>
      <c r="M20" s="94"/>
      <c r="N20" s="97"/>
      <c r="P20" s="148"/>
      <c r="Q20" s="94"/>
      <c r="R20" s="94"/>
      <c r="T20" s="73"/>
      <c r="V20" s="147"/>
      <c r="X20" s="94"/>
      <c r="Z20" s="97"/>
      <c r="AB20" s="148"/>
      <c r="AD20" s="94"/>
      <c r="AF20" s="97"/>
      <c r="AH20" s="148"/>
      <c r="AJ20" s="94"/>
      <c r="AL20" s="97"/>
      <c r="AN20" s="148"/>
      <c r="AP20" s="94"/>
      <c r="AR20" s="97"/>
      <c r="AT20" s="148"/>
      <c r="AV20" s="94"/>
      <c r="AX20" s="97"/>
      <c r="AZ20" s="148"/>
      <c r="BB20" s="94"/>
      <c r="BD20" s="97"/>
      <c r="BF20" s="148"/>
      <c r="BH20" s="94"/>
      <c r="BJ20" s="97"/>
      <c r="BL20" s="148"/>
      <c r="BN20" s="94"/>
      <c r="BP20" s="97"/>
      <c r="BR20" s="148"/>
      <c r="BT20" s="94"/>
      <c r="BV20" s="97"/>
      <c r="BX20" s="148"/>
      <c r="BZ20" s="94"/>
      <c r="CB20" s="97"/>
      <c r="CD20" s="148"/>
      <c r="CF20" s="94"/>
      <c r="CH20" s="97"/>
      <c r="CJ20" s="148"/>
      <c r="CL20" s="94"/>
      <c r="CN20" s="97"/>
      <c r="CP20" s="148"/>
      <c r="CR20" s="94"/>
      <c r="CT20" s="97"/>
      <c r="CV20" s="148"/>
      <c r="CX20" s="94"/>
      <c r="CZ20" s="97"/>
      <c r="DB20" s="148"/>
      <c r="DD20" s="94"/>
      <c r="DF20" s="97"/>
      <c r="DH20" s="148"/>
      <c r="DJ20" s="94"/>
      <c r="DL20" s="97"/>
      <c r="DN20" s="148"/>
      <c r="DP20" s="94"/>
      <c r="DR20" s="97"/>
      <c r="DT20" s="148"/>
      <c r="DV20" s="94"/>
      <c r="DX20" s="97"/>
      <c r="DZ20" s="148"/>
      <c r="EB20" s="94"/>
      <c r="ED20" s="97"/>
      <c r="EF20" s="148"/>
      <c r="EH20" s="94"/>
      <c r="EJ20" s="97"/>
      <c r="EL20" s="148"/>
      <c r="EN20" s="94"/>
      <c r="EP20" s="97"/>
      <c r="ER20" s="148"/>
      <c r="ET20" s="94"/>
      <c r="EV20" s="97"/>
      <c r="EX20" s="148"/>
      <c r="EZ20" s="94"/>
      <c r="FB20" s="97"/>
      <c r="FD20" s="148"/>
      <c r="FF20" s="94"/>
      <c r="FH20" s="97"/>
      <c r="FJ20" s="148"/>
      <c r="FL20" s="94"/>
      <c r="FN20" s="97"/>
      <c r="FP20" s="148"/>
      <c r="FR20" s="94"/>
      <c r="FT20" s="97"/>
      <c r="FV20" s="148"/>
      <c r="FX20" s="94"/>
      <c r="FZ20" s="97"/>
      <c r="GB20" s="148"/>
      <c r="GD20" s="94"/>
      <c r="GF20" s="97"/>
      <c r="GH20" s="148"/>
      <c r="GJ20" s="94"/>
      <c r="GL20" s="97"/>
      <c r="GN20" s="148"/>
      <c r="GP20" s="94"/>
      <c r="GR20" s="97"/>
      <c r="GT20" s="148"/>
      <c r="GV20" s="94"/>
      <c r="GX20" s="97"/>
      <c r="GZ20" s="148"/>
      <c r="HB20" s="94"/>
      <c r="HD20" s="97"/>
      <c r="HF20" s="148"/>
      <c r="HH20" s="94"/>
      <c r="HJ20" s="97"/>
      <c r="HL20" s="148"/>
      <c r="HN20" s="94"/>
      <c r="HP20" s="97"/>
      <c r="HR20" s="148"/>
      <c r="HT20" s="94"/>
      <c r="HV20" s="97"/>
      <c r="HX20" s="148"/>
      <c r="HZ20" s="94"/>
      <c r="IB20" s="97"/>
      <c r="ID20" s="148"/>
    </row>
    <row r="21" spans="1:238" x14ac:dyDescent="0.25">
      <c r="D21" s="97"/>
      <c r="F21" s="94"/>
      <c r="G21" s="94"/>
      <c r="H21" s="97"/>
      <c r="I21" s="94"/>
      <c r="J21" s="97"/>
      <c r="K21" s="94"/>
      <c r="L21" s="94"/>
      <c r="M21" s="94"/>
      <c r="N21" s="97"/>
      <c r="P21" s="148"/>
      <c r="Q21" s="94"/>
      <c r="R21" s="94"/>
      <c r="T21" s="73"/>
      <c r="V21" s="147"/>
      <c r="X21" s="94"/>
      <c r="Z21" s="97"/>
      <c r="AB21" s="148"/>
      <c r="AD21" s="94"/>
      <c r="AF21" s="97"/>
      <c r="AH21" s="148"/>
      <c r="AJ21" s="94"/>
      <c r="AL21" s="97"/>
      <c r="AN21" s="148"/>
      <c r="AP21" s="94"/>
      <c r="AR21" s="97"/>
      <c r="AT21" s="148"/>
      <c r="AV21" s="94"/>
      <c r="AX21" s="97"/>
      <c r="AZ21" s="148"/>
      <c r="BB21" s="94"/>
      <c r="BD21" s="97"/>
      <c r="BF21" s="148"/>
      <c r="BH21" s="94"/>
      <c r="BJ21" s="97"/>
      <c r="BL21" s="148"/>
      <c r="BN21" s="94"/>
      <c r="BP21" s="97"/>
      <c r="BR21" s="148"/>
      <c r="BT21" s="94"/>
      <c r="BV21" s="97"/>
      <c r="BX21" s="148"/>
      <c r="BZ21" s="94"/>
      <c r="CB21" s="97"/>
      <c r="CD21" s="148"/>
      <c r="CF21" s="94"/>
      <c r="CH21" s="97"/>
      <c r="CJ21" s="148"/>
      <c r="CL21" s="94"/>
      <c r="CN21" s="97"/>
      <c r="CP21" s="148"/>
      <c r="CR21" s="94"/>
      <c r="CT21" s="97"/>
      <c r="CV21" s="148"/>
      <c r="CX21" s="94"/>
      <c r="CZ21" s="97"/>
      <c r="DB21" s="148"/>
      <c r="DD21" s="94"/>
      <c r="DF21" s="97"/>
      <c r="DH21" s="148"/>
      <c r="DJ21" s="94"/>
      <c r="DL21" s="97"/>
      <c r="DN21" s="148"/>
      <c r="DP21" s="94"/>
      <c r="DR21" s="97"/>
      <c r="DT21" s="148"/>
      <c r="DV21" s="94"/>
      <c r="DX21" s="97"/>
      <c r="DZ21" s="148"/>
      <c r="EB21" s="94"/>
      <c r="ED21" s="97"/>
      <c r="EF21" s="148"/>
      <c r="EH21" s="94"/>
      <c r="EJ21" s="97"/>
      <c r="EL21" s="148"/>
      <c r="EN21" s="94"/>
      <c r="EP21" s="97"/>
      <c r="ER21" s="148"/>
      <c r="ET21" s="94"/>
      <c r="EV21" s="97"/>
      <c r="EX21" s="148"/>
      <c r="EZ21" s="94"/>
      <c r="FB21" s="97"/>
      <c r="FD21" s="148"/>
      <c r="FF21" s="94"/>
      <c r="FH21" s="97"/>
      <c r="FJ21" s="148"/>
      <c r="FL21" s="94"/>
      <c r="FN21" s="97"/>
      <c r="FP21" s="148"/>
      <c r="FR21" s="94"/>
      <c r="FT21" s="97"/>
      <c r="FV21" s="148"/>
      <c r="FX21" s="94"/>
      <c r="FZ21" s="97"/>
      <c r="GB21" s="94"/>
      <c r="GD21" s="94"/>
      <c r="GF21" s="97"/>
      <c r="GH21" s="94"/>
      <c r="GJ21" s="94"/>
      <c r="GL21" s="97"/>
      <c r="GN21" s="94"/>
      <c r="GP21" s="94"/>
      <c r="GR21" s="97"/>
      <c r="GT21" s="94"/>
      <c r="GV21" s="94"/>
      <c r="GX21" s="97"/>
      <c r="GZ21" s="94"/>
      <c r="HB21" s="94"/>
      <c r="HD21" s="97"/>
      <c r="HF21" s="94"/>
      <c r="HH21" s="94"/>
      <c r="HJ21" s="97"/>
      <c r="HL21" s="148"/>
      <c r="HN21" s="94"/>
      <c r="HP21" s="97"/>
      <c r="HR21" s="148"/>
      <c r="HT21" s="94"/>
      <c r="HV21" s="97"/>
      <c r="HX21" s="148"/>
      <c r="HZ21" s="94"/>
      <c r="IB21" s="97"/>
      <c r="ID21" s="148"/>
    </row>
    <row r="22" spans="1:238" x14ac:dyDescent="0.25">
      <c r="D22" s="97"/>
      <c r="F22" s="94"/>
      <c r="G22" s="94"/>
      <c r="H22" s="97"/>
      <c r="I22" s="94"/>
      <c r="J22" s="97"/>
      <c r="K22" s="94"/>
      <c r="L22" s="94"/>
      <c r="M22" s="94"/>
      <c r="N22" s="97"/>
      <c r="P22" s="148"/>
      <c r="Q22" s="94"/>
      <c r="R22" s="94"/>
      <c r="T22" s="73"/>
      <c r="V22" s="147"/>
      <c r="X22" s="94"/>
      <c r="Z22" s="97"/>
      <c r="AB22" s="148"/>
      <c r="AD22" s="94"/>
      <c r="AF22" s="97"/>
      <c r="AH22" s="148"/>
      <c r="AJ22" s="94"/>
      <c r="AL22" s="97"/>
      <c r="AN22" s="148"/>
      <c r="AP22" s="94"/>
      <c r="AR22" s="97"/>
      <c r="AT22" s="148"/>
      <c r="AV22" s="94"/>
      <c r="AX22" s="97"/>
      <c r="AZ22" s="148"/>
      <c r="BB22" s="94"/>
      <c r="BD22" s="97"/>
      <c r="BF22" s="148"/>
      <c r="BH22" s="94"/>
      <c r="BJ22" s="97"/>
      <c r="BL22" s="148"/>
      <c r="BN22" s="94"/>
      <c r="BP22" s="97"/>
      <c r="BR22" s="148"/>
      <c r="BT22" s="94"/>
      <c r="BV22" s="97"/>
      <c r="BX22" s="148"/>
      <c r="BZ22" s="94"/>
      <c r="CB22" s="97"/>
      <c r="CD22" s="148"/>
      <c r="CF22" s="94"/>
      <c r="CH22" s="97"/>
      <c r="CJ22" s="148"/>
      <c r="CL22" s="94"/>
      <c r="CN22" s="97"/>
      <c r="CP22" s="148"/>
      <c r="CR22" s="94"/>
      <c r="CT22" s="97"/>
      <c r="CV22" s="148"/>
      <c r="CX22" s="94"/>
      <c r="CZ22" s="97"/>
      <c r="DB22" s="148"/>
      <c r="DD22" s="94"/>
      <c r="DF22" s="97"/>
      <c r="DH22" s="148"/>
      <c r="DJ22" s="94"/>
      <c r="DL22" s="97"/>
      <c r="DN22" s="148"/>
      <c r="DP22" s="94"/>
      <c r="DR22" s="97"/>
      <c r="DT22" s="148"/>
      <c r="DV22" s="94"/>
      <c r="DX22" s="97"/>
      <c r="DZ22" s="148"/>
      <c r="EB22" s="94"/>
      <c r="ED22" s="97"/>
      <c r="EF22" s="148"/>
      <c r="EH22" s="94"/>
      <c r="EJ22" s="97"/>
      <c r="EL22" s="148"/>
      <c r="EN22" s="94"/>
      <c r="EP22" s="97"/>
      <c r="ER22" s="148"/>
      <c r="ET22" s="94"/>
      <c r="EV22" s="97"/>
      <c r="EX22" s="148"/>
      <c r="EZ22" s="94"/>
      <c r="FB22" s="97"/>
      <c r="FD22" s="148"/>
      <c r="FF22" s="94"/>
      <c r="FH22" s="97"/>
      <c r="FJ22" s="148"/>
      <c r="FL22" s="94"/>
      <c r="FN22" s="97"/>
      <c r="FP22" s="148"/>
      <c r="FR22" s="94"/>
      <c r="FT22" s="97"/>
      <c r="FV22" s="148"/>
      <c r="FX22" s="94"/>
      <c r="FZ22" s="97"/>
      <c r="GB22" s="121"/>
      <c r="GD22" s="94"/>
      <c r="GF22" s="97"/>
      <c r="GH22" s="121"/>
      <c r="GJ22" s="94"/>
      <c r="GL22" s="97"/>
      <c r="GN22" s="121"/>
      <c r="GP22" s="94"/>
      <c r="GR22" s="97"/>
      <c r="GT22" s="121"/>
      <c r="GV22" s="94"/>
      <c r="GX22" s="97"/>
      <c r="GZ22" s="121"/>
      <c r="HB22" s="94"/>
      <c r="HD22" s="97"/>
      <c r="HF22" s="121"/>
      <c r="HH22" s="94"/>
      <c r="HJ22" s="97"/>
      <c r="HL22" s="121"/>
      <c r="HN22" s="94"/>
      <c r="HP22" s="97"/>
      <c r="HR22" s="121"/>
      <c r="HT22" s="94"/>
      <c r="HV22" s="97"/>
      <c r="HX22" s="121"/>
      <c r="HZ22" s="94"/>
      <c r="IB22" s="97"/>
      <c r="ID22" s="121"/>
    </row>
    <row r="23" spans="1:238" x14ac:dyDescent="0.25">
      <c r="D23" s="97"/>
      <c r="F23" s="94"/>
      <c r="G23" s="94"/>
      <c r="H23" s="97"/>
      <c r="I23" s="94"/>
      <c r="J23" s="97"/>
      <c r="K23" s="94"/>
      <c r="L23" s="94"/>
      <c r="M23" s="94"/>
      <c r="N23" s="97"/>
      <c r="P23" s="148"/>
      <c r="Q23" s="94"/>
      <c r="R23" s="94"/>
      <c r="T23" s="73"/>
      <c r="V23" s="147"/>
      <c r="X23" s="94"/>
      <c r="Z23" s="97"/>
      <c r="AB23" s="148"/>
      <c r="AD23" s="94"/>
      <c r="AF23" s="97"/>
      <c r="AH23" s="148"/>
      <c r="AJ23" s="94"/>
      <c r="AL23" s="97"/>
      <c r="AN23" s="148"/>
      <c r="AP23" s="94"/>
      <c r="AR23" s="97"/>
      <c r="AT23" s="148"/>
      <c r="AV23" s="94"/>
      <c r="AX23" s="97"/>
      <c r="AZ23" s="148"/>
      <c r="BB23" s="94"/>
      <c r="BD23" s="97"/>
      <c r="BF23" s="148"/>
      <c r="BH23" s="94"/>
      <c r="BJ23" s="97"/>
      <c r="BL23" s="148"/>
      <c r="BN23" s="94"/>
      <c r="BP23" s="97"/>
      <c r="BR23" s="148"/>
      <c r="BT23" s="94"/>
      <c r="BV23" s="97"/>
      <c r="BX23" s="148"/>
      <c r="BZ23" s="94"/>
      <c r="CB23" s="97"/>
      <c r="CD23" s="148"/>
      <c r="CF23" s="94"/>
      <c r="CH23" s="97"/>
      <c r="CJ23" s="148"/>
      <c r="CL23" s="94"/>
      <c r="CN23" s="97"/>
      <c r="CP23" s="148"/>
      <c r="CR23" s="94"/>
      <c r="CT23" s="97"/>
      <c r="CV23" s="148"/>
      <c r="CX23" s="94"/>
      <c r="CZ23" s="97"/>
      <c r="DB23" s="148"/>
      <c r="DD23" s="94"/>
      <c r="DF23" s="97"/>
      <c r="DH23" s="148"/>
      <c r="DJ23" s="94"/>
      <c r="DL23" s="97"/>
      <c r="DN23" s="148"/>
      <c r="DP23" s="94"/>
      <c r="DR23" s="97"/>
      <c r="DT23" s="148"/>
      <c r="DV23" s="94"/>
      <c r="DX23" s="97"/>
      <c r="DZ23" s="148"/>
      <c r="EB23" s="94"/>
      <c r="ED23" s="97"/>
      <c r="EF23" s="148"/>
      <c r="EH23" s="94"/>
      <c r="EJ23" s="97"/>
      <c r="EL23" s="148"/>
      <c r="EN23" s="94"/>
      <c r="EP23" s="97"/>
      <c r="ER23" s="148"/>
      <c r="ET23" s="94"/>
      <c r="EV23" s="97"/>
      <c r="EX23" s="148"/>
      <c r="EZ23" s="94"/>
      <c r="FB23" s="97"/>
      <c r="FD23" s="148"/>
      <c r="FF23" s="94"/>
      <c r="FH23" s="97"/>
      <c r="FJ23" s="148"/>
      <c r="FL23" s="94"/>
      <c r="FN23" s="97"/>
      <c r="FP23" s="148"/>
      <c r="FR23" s="94"/>
      <c r="FT23" s="97"/>
      <c r="FV23" s="148"/>
      <c r="FX23" s="94"/>
      <c r="FZ23" s="97"/>
      <c r="GB23" s="148"/>
      <c r="GD23" s="94"/>
      <c r="GF23" s="97"/>
      <c r="GH23" s="148"/>
      <c r="GJ23" s="94"/>
      <c r="GL23" s="97"/>
      <c r="GN23" s="148"/>
      <c r="GP23" s="94"/>
      <c r="GR23" s="97"/>
      <c r="GT23" s="148"/>
      <c r="GV23" s="94"/>
      <c r="GX23" s="97"/>
      <c r="GZ23" s="148"/>
      <c r="HB23" s="94"/>
      <c r="HD23" s="97"/>
      <c r="HF23" s="148"/>
      <c r="HH23" s="94"/>
      <c r="HJ23" s="97"/>
      <c r="HL23" s="148"/>
      <c r="HN23" s="94"/>
      <c r="HP23" s="97"/>
      <c r="HR23" s="148"/>
      <c r="HT23" s="94"/>
      <c r="HV23" s="97"/>
      <c r="HX23" s="148"/>
      <c r="HZ23" s="94"/>
      <c r="IB23" s="97"/>
      <c r="ID23" s="148"/>
    </row>
    <row r="24" spans="1:238" x14ac:dyDescent="0.25">
      <c r="F24" s="94"/>
      <c r="G24" s="94"/>
      <c r="H24" s="97"/>
      <c r="I24" s="94"/>
      <c r="J24" s="97"/>
      <c r="K24" s="94"/>
      <c r="L24" s="94"/>
      <c r="M24" s="94"/>
      <c r="N24" s="97"/>
      <c r="P24" s="149"/>
      <c r="Q24" s="94"/>
      <c r="R24" s="94"/>
      <c r="T24" s="97"/>
      <c r="V24" s="149"/>
      <c r="X24" s="94"/>
      <c r="Z24" s="97"/>
      <c r="AB24" s="149"/>
      <c r="AD24" s="94"/>
      <c r="AF24" s="97"/>
      <c r="AH24" s="149"/>
      <c r="AJ24" s="94"/>
      <c r="AL24" s="97"/>
      <c r="AN24" s="149"/>
      <c r="AP24" s="94"/>
      <c r="AR24" s="97"/>
      <c r="AT24" s="149"/>
      <c r="AV24" s="94"/>
      <c r="AX24" s="97"/>
      <c r="AZ24" s="149"/>
      <c r="BB24" s="94"/>
      <c r="BD24" s="97"/>
      <c r="BF24" s="149"/>
      <c r="BH24" s="94"/>
      <c r="BJ24" s="97"/>
      <c r="BL24" s="149"/>
      <c r="BN24" s="94"/>
      <c r="BP24" s="97"/>
      <c r="BR24" s="149"/>
      <c r="BT24" s="94"/>
      <c r="BV24" s="97"/>
      <c r="BX24" s="149"/>
      <c r="BZ24" s="94"/>
      <c r="CB24" s="97"/>
      <c r="CD24" s="149"/>
      <c r="CF24" s="94"/>
      <c r="CH24" s="97"/>
      <c r="CJ24" s="149"/>
      <c r="CL24" s="94"/>
      <c r="CN24" s="97"/>
      <c r="CP24" s="149"/>
      <c r="CR24" s="94"/>
      <c r="CT24" s="97"/>
      <c r="CV24" s="149"/>
      <c r="CX24" s="94"/>
      <c r="CZ24" s="97"/>
      <c r="DB24" s="149"/>
      <c r="DD24" s="94"/>
      <c r="DF24" s="97"/>
      <c r="DH24" s="149"/>
      <c r="DJ24" s="94"/>
      <c r="DL24" s="97"/>
      <c r="DN24" s="149"/>
      <c r="DP24" s="94"/>
      <c r="DR24" s="97"/>
      <c r="DT24" s="149"/>
      <c r="DV24" s="94"/>
      <c r="DX24" s="97"/>
      <c r="DZ24" s="149"/>
      <c r="EB24" s="94"/>
      <c r="ED24" s="97"/>
      <c r="EF24" s="149"/>
      <c r="EH24" s="94"/>
      <c r="EJ24" s="97"/>
      <c r="EL24" s="149"/>
      <c r="EN24" s="94"/>
      <c r="EP24" s="97"/>
      <c r="ER24" s="149"/>
      <c r="ET24" s="94"/>
      <c r="EV24" s="97"/>
      <c r="EX24" s="149"/>
      <c r="EZ24" s="94"/>
      <c r="FB24" s="97"/>
      <c r="FD24" s="149"/>
      <c r="FF24" s="94"/>
      <c r="FH24" s="97"/>
      <c r="FJ24" s="149"/>
      <c r="FL24" s="94"/>
      <c r="FN24" s="97"/>
      <c r="FP24" s="149"/>
      <c r="FR24" s="94"/>
      <c r="FT24" s="97"/>
      <c r="FV24" s="149"/>
      <c r="FX24" s="94"/>
      <c r="FZ24" s="97"/>
      <c r="GD24" s="94"/>
      <c r="GF24" s="97"/>
      <c r="GJ24" s="94"/>
      <c r="GL24" s="97"/>
      <c r="GP24" s="94"/>
      <c r="GR24" s="97"/>
      <c r="GU24" s="119"/>
      <c r="GV24" s="121"/>
      <c r="GW24" s="119"/>
      <c r="GX24" s="98"/>
      <c r="GY24" s="119"/>
      <c r="HA24" s="119"/>
      <c r="HB24" s="121"/>
      <c r="HC24" s="119"/>
      <c r="HD24" s="98"/>
      <c r="HE24" s="119"/>
      <c r="HG24" s="119"/>
      <c r="HH24" s="121"/>
      <c r="HI24" s="119"/>
      <c r="HJ24" s="98"/>
      <c r="HK24" s="119"/>
      <c r="HN24" s="121"/>
      <c r="HO24" s="119"/>
      <c r="HP24" s="98"/>
      <c r="HQ24" s="119"/>
      <c r="HT24" s="121"/>
      <c r="HU24" s="119"/>
      <c r="HV24" s="98"/>
      <c r="HW24" s="119"/>
      <c r="HZ24" s="121"/>
      <c r="IA24" s="119"/>
      <c r="IB24" s="98"/>
      <c r="IC24" s="119"/>
    </row>
    <row r="25" spans="1:238" x14ac:dyDescent="0.25">
      <c r="A25" s="92"/>
      <c r="F25" s="94"/>
      <c r="G25" s="94"/>
      <c r="H25" s="94"/>
      <c r="I25" s="94"/>
      <c r="J25" s="94"/>
      <c r="K25" s="94"/>
      <c r="L25" s="94"/>
      <c r="M25" s="94"/>
      <c r="N25" s="94"/>
      <c r="Q25" s="94"/>
      <c r="R25" s="94"/>
      <c r="X25" s="94"/>
      <c r="AD25" s="94"/>
      <c r="AJ25" s="94"/>
      <c r="AP25" s="94"/>
      <c r="AV25" s="94"/>
      <c r="BB25" s="94"/>
      <c r="BH25" s="94"/>
      <c r="BN25" s="94"/>
      <c r="BT25" s="94"/>
      <c r="BZ25" s="94"/>
      <c r="CF25" s="94"/>
      <c r="CL25" s="94"/>
      <c r="CR25" s="94"/>
      <c r="CX25" s="94"/>
      <c r="DD25" s="94"/>
      <c r="DJ25" s="94"/>
      <c r="DP25" s="94"/>
      <c r="DV25" s="94"/>
      <c r="EB25" s="94"/>
      <c r="EH25" s="94"/>
      <c r="EN25" s="94"/>
      <c r="ET25" s="94"/>
      <c r="EZ25" s="94"/>
      <c r="FF25" s="94"/>
      <c r="FL25" s="94"/>
      <c r="FR25" s="94"/>
      <c r="FX25" s="94"/>
      <c r="GD25" s="94"/>
      <c r="GJ25" s="94"/>
      <c r="GP25" s="94"/>
      <c r="GV25" s="94"/>
      <c r="HB25" s="94"/>
      <c r="HH25" s="94"/>
      <c r="HN25" s="94"/>
      <c r="HT25" s="94"/>
      <c r="HZ25" s="94"/>
    </row>
    <row r="26" spans="1:238" x14ac:dyDescent="0.25">
      <c r="C26" s="150"/>
      <c r="F26" s="94"/>
      <c r="G26" s="94"/>
      <c r="H26" s="94"/>
      <c r="I26" s="94"/>
      <c r="J26" s="94"/>
      <c r="K26" s="94"/>
      <c r="L26" s="146"/>
      <c r="M26" s="94"/>
      <c r="N26" s="94"/>
      <c r="P26" s="146"/>
      <c r="Q26" s="94"/>
      <c r="R26" s="146"/>
      <c r="T26" s="146"/>
      <c r="V26" s="146"/>
      <c r="X26" s="146"/>
      <c r="Z26" s="146"/>
      <c r="AB26" s="146"/>
      <c r="AD26" s="146"/>
      <c r="AF26" s="146"/>
      <c r="AH26" s="146"/>
      <c r="AJ26" s="146"/>
      <c r="AL26" s="146"/>
      <c r="AN26" s="146"/>
      <c r="AP26" s="146"/>
      <c r="AR26" s="146"/>
      <c r="AT26" s="146"/>
      <c r="AV26" s="146"/>
      <c r="AX26" s="146"/>
      <c r="AZ26" s="146"/>
      <c r="BB26" s="146"/>
      <c r="BD26" s="146"/>
      <c r="BF26" s="146"/>
      <c r="BH26" s="146"/>
      <c r="BJ26" s="146"/>
      <c r="BL26" s="146"/>
      <c r="BN26" s="146"/>
      <c r="BP26" s="146"/>
      <c r="BR26" s="146"/>
      <c r="BT26" s="146"/>
      <c r="BV26" s="146"/>
      <c r="BX26" s="146"/>
      <c r="BZ26" s="146"/>
      <c r="CB26" s="146"/>
      <c r="CD26" s="146"/>
      <c r="CF26" s="146"/>
      <c r="CH26" s="146"/>
      <c r="CJ26" s="146"/>
      <c r="CL26" s="146"/>
      <c r="CN26" s="146"/>
      <c r="CP26" s="146"/>
      <c r="CR26" s="146"/>
      <c r="CT26" s="146"/>
      <c r="CV26" s="146"/>
      <c r="CX26" s="146"/>
      <c r="CZ26" s="146"/>
      <c r="DB26" s="146"/>
      <c r="DD26" s="146"/>
      <c r="DF26" s="146"/>
      <c r="DH26" s="146"/>
      <c r="DJ26" s="146"/>
      <c r="DL26" s="146"/>
      <c r="DN26" s="146"/>
      <c r="DP26" s="146"/>
      <c r="DR26" s="146"/>
      <c r="DT26" s="146"/>
      <c r="DV26" s="146"/>
      <c r="DX26" s="146"/>
      <c r="DZ26" s="146"/>
      <c r="EB26" s="146"/>
      <c r="ED26" s="146"/>
      <c r="EF26" s="146"/>
      <c r="EH26" s="146"/>
      <c r="EJ26" s="146"/>
      <c r="EL26" s="146"/>
      <c r="EN26" s="146"/>
      <c r="EP26" s="146"/>
      <c r="ER26" s="146"/>
      <c r="ET26" s="146"/>
      <c r="EV26" s="146"/>
      <c r="EX26" s="146"/>
      <c r="EZ26" s="146"/>
      <c r="FB26" s="146"/>
      <c r="FD26" s="146"/>
      <c r="FF26" s="146"/>
      <c r="FH26" s="146"/>
      <c r="FJ26" s="146"/>
      <c r="FL26" s="146"/>
      <c r="FN26" s="146"/>
      <c r="FP26" s="146"/>
      <c r="FR26" s="146"/>
      <c r="FT26" s="146"/>
      <c r="FV26" s="146"/>
      <c r="FX26" s="146"/>
      <c r="FZ26" s="146"/>
      <c r="GB26" s="146"/>
      <c r="GD26" s="146"/>
      <c r="GF26" s="146"/>
      <c r="GH26" s="146"/>
      <c r="GJ26" s="146"/>
      <c r="GL26" s="146"/>
      <c r="GN26" s="146"/>
      <c r="GP26" s="146"/>
      <c r="GR26" s="146"/>
      <c r="GT26" s="146"/>
      <c r="GV26" s="146"/>
      <c r="GX26" s="146"/>
      <c r="GZ26" s="146"/>
      <c r="HB26" s="146"/>
      <c r="HD26" s="146"/>
      <c r="HF26" s="146"/>
      <c r="HH26" s="146"/>
      <c r="HJ26" s="146"/>
      <c r="HL26" s="146"/>
      <c r="HN26" s="146"/>
      <c r="HP26" s="146"/>
      <c r="HR26" s="146"/>
      <c r="HT26" s="146"/>
      <c r="HV26" s="146"/>
      <c r="HX26" s="146"/>
      <c r="HZ26" s="146"/>
      <c r="IB26" s="146"/>
      <c r="ID26" s="146"/>
    </row>
    <row r="27" spans="1:238" x14ac:dyDescent="0.25">
      <c r="C27" s="151"/>
      <c r="F27" s="94"/>
      <c r="G27" s="94"/>
      <c r="H27" s="94"/>
      <c r="I27" s="94"/>
      <c r="J27" s="94"/>
      <c r="K27" s="94"/>
      <c r="L27" s="152"/>
      <c r="M27" s="94"/>
      <c r="N27" s="94"/>
      <c r="P27" s="152"/>
      <c r="Q27" s="94"/>
      <c r="R27" s="152"/>
      <c r="T27" s="152"/>
      <c r="V27" s="152"/>
      <c r="X27" s="152"/>
      <c r="Z27" s="152"/>
      <c r="AB27" s="152"/>
      <c r="AD27" s="152"/>
      <c r="AF27" s="152"/>
      <c r="AH27" s="152"/>
      <c r="AJ27" s="152"/>
      <c r="AL27" s="152"/>
      <c r="AN27" s="152"/>
      <c r="AP27" s="152"/>
      <c r="AR27" s="152"/>
      <c r="AT27" s="152"/>
      <c r="AV27" s="152"/>
      <c r="AX27" s="152"/>
      <c r="AZ27" s="152"/>
      <c r="BB27" s="152"/>
      <c r="BD27" s="152"/>
      <c r="BF27" s="152"/>
      <c r="BH27" s="152"/>
      <c r="BJ27" s="152"/>
      <c r="BL27" s="152"/>
      <c r="BN27" s="152"/>
      <c r="BP27" s="152"/>
      <c r="BR27" s="152"/>
      <c r="BT27" s="152"/>
      <c r="BV27" s="152"/>
      <c r="BX27" s="152"/>
      <c r="BZ27" s="152"/>
      <c r="CB27" s="152"/>
      <c r="CD27" s="152"/>
      <c r="CF27" s="152"/>
      <c r="CH27" s="152"/>
      <c r="CJ27" s="152"/>
      <c r="CL27" s="152"/>
      <c r="CN27" s="152"/>
      <c r="CP27" s="152"/>
      <c r="CR27" s="152"/>
      <c r="CT27" s="152"/>
      <c r="CV27" s="152"/>
      <c r="CX27" s="152"/>
      <c r="CZ27" s="152"/>
      <c r="DB27" s="152"/>
      <c r="DD27" s="152"/>
      <c r="DF27" s="152"/>
      <c r="DH27" s="152"/>
      <c r="DJ27" s="152"/>
      <c r="DL27" s="152"/>
      <c r="DN27" s="152"/>
      <c r="DP27" s="152"/>
      <c r="DR27" s="152"/>
      <c r="DT27" s="152"/>
      <c r="DV27" s="152"/>
      <c r="DX27" s="152"/>
      <c r="DZ27" s="152"/>
      <c r="EB27" s="152"/>
      <c r="ED27" s="152"/>
      <c r="EF27" s="152"/>
      <c r="EH27" s="152"/>
      <c r="EJ27" s="152"/>
      <c r="EL27" s="152"/>
      <c r="EN27" s="152"/>
      <c r="EP27" s="152"/>
      <c r="ER27" s="152"/>
      <c r="ET27" s="152"/>
      <c r="EV27" s="152"/>
      <c r="EX27" s="152"/>
      <c r="EZ27" s="152"/>
      <c r="FB27" s="152"/>
      <c r="FD27" s="152"/>
      <c r="FF27" s="152"/>
      <c r="FH27" s="152"/>
      <c r="FJ27" s="152"/>
      <c r="FL27" s="152"/>
      <c r="FN27" s="152"/>
      <c r="FP27" s="152"/>
      <c r="FR27" s="152"/>
      <c r="FT27" s="152"/>
      <c r="FV27" s="152"/>
      <c r="FX27" s="152"/>
      <c r="FZ27" s="152"/>
      <c r="GB27" s="152"/>
      <c r="GD27" s="152"/>
      <c r="GF27" s="152"/>
      <c r="GH27" s="152"/>
      <c r="GJ27" s="152"/>
      <c r="GL27" s="152"/>
      <c r="GN27" s="152"/>
      <c r="GP27" s="152"/>
      <c r="GR27" s="152"/>
      <c r="GT27" s="152"/>
      <c r="GV27" s="152"/>
      <c r="GX27" s="152"/>
      <c r="GZ27" s="152"/>
      <c r="HB27" s="152"/>
      <c r="HD27" s="152"/>
      <c r="HF27" s="152"/>
      <c r="HH27" s="152"/>
      <c r="HJ27" s="152"/>
      <c r="HL27" s="152"/>
      <c r="HN27" s="152"/>
      <c r="HP27" s="152"/>
      <c r="HR27" s="152"/>
      <c r="HT27" s="152"/>
      <c r="HV27" s="152"/>
      <c r="HX27" s="152"/>
      <c r="HZ27" s="152"/>
      <c r="IB27" s="152"/>
      <c r="ID27" s="152"/>
    </row>
    <row r="28" spans="1:238" x14ac:dyDescent="0.25">
      <c r="A28" s="92"/>
      <c r="C28" s="140"/>
      <c r="F28" s="94"/>
      <c r="G28" s="94"/>
      <c r="H28" s="94"/>
      <c r="I28" s="94"/>
      <c r="J28" s="94"/>
      <c r="K28" s="94"/>
      <c r="L28" s="94"/>
      <c r="M28" s="94"/>
      <c r="N28" s="94"/>
      <c r="P28" s="146"/>
      <c r="Q28" s="94"/>
      <c r="R28" s="146"/>
      <c r="T28" s="146"/>
      <c r="V28" s="146"/>
      <c r="X28" s="146"/>
      <c r="Z28" s="146"/>
      <c r="AB28" s="146"/>
      <c r="AD28" s="146"/>
      <c r="AF28" s="146"/>
      <c r="AJ28" s="146"/>
      <c r="AL28" s="146"/>
      <c r="AP28" s="146"/>
      <c r="AR28" s="146"/>
      <c r="AV28" s="146"/>
      <c r="AX28" s="146"/>
      <c r="BB28" s="146"/>
      <c r="BD28" s="146"/>
      <c r="BH28" s="146"/>
      <c r="BJ28" s="146"/>
      <c r="BN28" s="146"/>
      <c r="BP28" s="146"/>
      <c r="BT28" s="146"/>
      <c r="BV28" s="146"/>
      <c r="BZ28" s="146"/>
      <c r="CB28" s="146"/>
      <c r="CF28" s="146"/>
      <c r="CH28" s="146"/>
      <c r="CL28" s="146"/>
      <c r="CN28" s="146"/>
      <c r="CR28" s="146"/>
      <c r="CT28" s="146"/>
      <c r="CX28" s="146"/>
      <c r="CZ28" s="146"/>
      <c r="DD28" s="146"/>
      <c r="DF28" s="146"/>
      <c r="DJ28" s="146"/>
      <c r="DL28" s="146"/>
      <c r="DP28" s="146"/>
      <c r="DR28" s="146"/>
      <c r="DV28" s="146"/>
      <c r="DX28" s="146"/>
      <c r="EB28" s="146"/>
      <c r="ED28" s="146"/>
      <c r="EH28" s="146"/>
      <c r="EJ28" s="146"/>
      <c r="EN28" s="146"/>
      <c r="EP28" s="146"/>
      <c r="ET28" s="146"/>
      <c r="EV28" s="146"/>
      <c r="EZ28" s="146"/>
      <c r="FB28" s="146"/>
      <c r="FF28" s="146"/>
      <c r="FH28" s="146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V28" s="146"/>
      <c r="GX28" s="146"/>
      <c r="GZ28" s="146"/>
      <c r="HB28" s="146"/>
      <c r="HD28" s="146"/>
      <c r="HF28" s="146"/>
      <c r="HH28" s="146"/>
      <c r="HJ28" s="146"/>
      <c r="HL28" s="146"/>
      <c r="HN28" s="146"/>
      <c r="HP28" s="146"/>
      <c r="HR28" s="146"/>
      <c r="HT28" s="146"/>
      <c r="HV28" s="146"/>
      <c r="HX28" s="146"/>
      <c r="HZ28" s="146"/>
      <c r="IB28" s="146"/>
      <c r="ID28" s="146"/>
    </row>
    <row r="29" spans="1:238" s="154" customFormat="1" ht="13.65" customHeight="1" x14ac:dyDescent="0.2">
      <c r="C29" s="125"/>
      <c r="F29" s="155"/>
      <c r="G29" s="155"/>
      <c r="H29" s="155"/>
      <c r="I29" s="155"/>
      <c r="J29" s="155"/>
      <c r="K29" s="155"/>
      <c r="L29" s="155"/>
      <c r="M29" s="155"/>
      <c r="N29" s="155"/>
      <c r="Q29" s="156"/>
      <c r="R29" s="155"/>
      <c r="X29" s="155"/>
      <c r="AD29" s="155"/>
      <c r="AJ29" s="155"/>
      <c r="AP29" s="155"/>
      <c r="AV29" s="155"/>
      <c r="BB29" s="155"/>
      <c r="BH29" s="155"/>
      <c r="BN29" s="155"/>
      <c r="BT29" s="155"/>
      <c r="BZ29" s="155"/>
      <c r="CF29" s="155"/>
      <c r="CL29" s="155"/>
      <c r="CR29" s="155"/>
      <c r="CX29" s="155"/>
      <c r="DD29" s="155"/>
      <c r="DJ29" s="155"/>
      <c r="DP29" s="155"/>
      <c r="DV29" s="155"/>
      <c r="EB29" s="155"/>
      <c r="EH29" s="155"/>
      <c r="EN29" s="155"/>
      <c r="ET29" s="155"/>
      <c r="EZ29" s="155"/>
      <c r="FF29" s="157"/>
      <c r="FH29" s="157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8"/>
      <c r="GP29" s="158"/>
      <c r="GQ29" s="158"/>
      <c r="GR29" s="158"/>
      <c r="GS29" s="158"/>
      <c r="GT29" s="158"/>
      <c r="GV29" s="157"/>
      <c r="GX29" s="157"/>
      <c r="GZ29" s="157"/>
      <c r="HB29" s="157"/>
      <c r="HD29" s="157"/>
      <c r="HF29" s="157"/>
      <c r="HH29" s="157"/>
      <c r="HJ29" s="157"/>
      <c r="HL29" s="157"/>
      <c r="HN29" s="157"/>
      <c r="HP29" s="157"/>
      <c r="HR29" s="157"/>
      <c r="HT29" s="157"/>
      <c r="HV29" s="157"/>
      <c r="HX29" s="157"/>
      <c r="HZ29" s="157"/>
      <c r="IB29" s="157"/>
      <c r="ID29" s="157"/>
    </row>
    <row r="30" spans="1:238" s="154" customFormat="1" ht="13.65" customHeight="1" x14ac:dyDescent="0.2">
      <c r="C30" s="125"/>
      <c r="F30" s="155"/>
      <c r="G30" s="155"/>
      <c r="H30" s="155"/>
      <c r="I30" s="155"/>
      <c r="J30" s="155"/>
      <c r="K30" s="155"/>
      <c r="L30" s="155"/>
      <c r="M30" s="155"/>
      <c r="N30" s="155"/>
      <c r="Q30" s="156"/>
      <c r="R30" s="155"/>
      <c r="X30" s="155"/>
      <c r="AD30" s="155"/>
      <c r="AJ30" s="155"/>
      <c r="AP30" s="155"/>
      <c r="AV30" s="155"/>
      <c r="BB30" s="155"/>
      <c r="BH30" s="155"/>
      <c r="BN30" s="155"/>
      <c r="BT30" s="155"/>
      <c r="BZ30" s="155"/>
      <c r="CF30" s="155"/>
      <c r="CL30" s="155"/>
      <c r="CR30" s="155"/>
      <c r="CX30" s="155"/>
      <c r="DD30" s="155"/>
      <c r="DJ30" s="155"/>
      <c r="DP30" s="155"/>
      <c r="DV30" s="155"/>
      <c r="EB30" s="155"/>
      <c r="EH30" s="155"/>
      <c r="EN30" s="155"/>
      <c r="ET30" s="155"/>
      <c r="EZ30" s="155"/>
      <c r="FF30" s="157"/>
      <c r="FH30" s="157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8"/>
      <c r="GP30" s="158"/>
      <c r="GQ30" s="158"/>
      <c r="GR30" s="158"/>
      <c r="GS30" s="158"/>
      <c r="GT30" s="158"/>
      <c r="GV30" s="157"/>
      <c r="GX30" s="157"/>
      <c r="GZ30" s="157"/>
      <c r="HB30" s="157"/>
      <c r="HD30" s="157"/>
      <c r="HF30" s="157"/>
      <c r="HH30" s="157"/>
      <c r="HJ30" s="157"/>
      <c r="HL30" s="157"/>
      <c r="HN30" s="157"/>
      <c r="HP30" s="157"/>
      <c r="HR30" s="157"/>
      <c r="HT30" s="157"/>
      <c r="HV30" s="157"/>
      <c r="HX30" s="157"/>
      <c r="HZ30" s="157"/>
      <c r="IB30" s="157"/>
      <c r="ID30" s="157"/>
    </row>
    <row r="31" spans="1:238" s="154" customFormat="1" ht="13.65" customHeight="1" x14ac:dyDescent="0.25">
      <c r="A31" s="119"/>
      <c r="C31" s="125"/>
      <c r="F31" s="155"/>
      <c r="G31" s="155"/>
      <c r="H31" s="155"/>
      <c r="I31" s="155"/>
      <c r="J31" s="155"/>
      <c r="K31" s="155"/>
      <c r="L31" s="155"/>
      <c r="M31" s="155"/>
      <c r="N31" s="155"/>
      <c r="Q31" s="156"/>
      <c r="R31" s="155"/>
      <c r="X31" s="155"/>
      <c r="AD31" s="155"/>
      <c r="AJ31" s="155"/>
      <c r="AP31" s="155"/>
      <c r="AV31" s="155"/>
      <c r="BB31" s="155"/>
      <c r="BH31" s="155"/>
      <c r="BN31" s="155"/>
      <c r="BT31" s="155"/>
      <c r="BZ31" s="155"/>
      <c r="CF31" s="155"/>
      <c r="CL31" s="155"/>
      <c r="CR31" s="155"/>
      <c r="CX31" s="155"/>
      <c r="DD31" s="155"/>
      <c r="DJ31" s="155"/>
      <c r="DP31" s="155"/>
      <c r="DV31" s="155"/>
      <c r="EB31" s="155"/>
      <c r="EH31" s="155"/>
      <c r="EN31" s="155"/>
      <c r="ET31" s="155"/>
      <c r="EZ31" s="155"/>
      <c r="FF31" s="157"/>
      <c r="FH31" s="157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P31" s="158"/>
      <c r="GQ31" s="158"/>
      <c r="GR31" s="158"/>
      <c r="GS31" s="158"/>
      <c r="GT31" s="158"/>
      <c r="GV31" s="157"/>
      <c r="GX31" s="157"/>
      <c r="GZ31" s="157"/>
      <c r="HB31" s="157"/>
      <c r="HD31" s="157"/>
      <c r="HF31" s="157"/>
      <c r="HH31" s="157"/>
      <c r="HJ31" s="157"/>
      <c r="HL31" s="157"/>
      <c r="HN31" s="157"/>
      <c r="HP31" s="157"/>
      <c r="HR31" s="157"/>
      <c r="HT31" s="157"/>
      <c r="HV31" s="157"/>
      <c r="HX31" s="157"/>
      <c r="HZ31" s="157"/>
      <c r="IB31" s="157"/>
      <c r="ID31" s="157"/>
    </row>
    <row r="32" spans="1:238" hidden="1" x14ac:dyDescent="0.25">
      <c r="B32" s="92"/>
      <c r="C32" s="92"/>
      <c r="F32" s="146"/>
      <c r="G32" s="146"/>
      <c r="H32" s="146"/>
      <c r="I32" s="146"/>
      <c r="J32" s="146"/>
      <c r="K32" s="146"/>
      <c r="L32" s="146"/>
      <c r="M32" s="146"/>
      <c r="N32" s="146"/>
      <c r="P32" s="146"/>
      <c r="Q32" s="146"/>
      <c r="R32" s="146"/>
      <c r="T32" s="146"/>
      <c r="V32" s="146"/>
      <c r="X32" s="146"/>
      <c r="Z32" s="146"/>
      <c r="AB32" s="146"/>
      <c r="AD32" s="146"/>
      <c r="AF32" s="146"/>
      <c r="AH32" s="146"/>
      <c r="AJ32" s="146"/>
      <c r="AL32" s="146"/>
      <c r="AN32" s="146"/>
      <c r="AP32" s="146"/>
      <c r="AR32" s="146"/>
      <c r="AT32" s="146"/>
      <c r="AV32" s="146"/>
      <c r="AX32" s="146"/>
      <c r="AZ32" s="146"/>
      <c r="BB32" s="146"/>
      <c r="BD32" s="146"/>
      <c r="BF32" s="146"/>
      <c r="BH32" s="146"/>
      <c r="BJ32" s="146"/>
      <c r="BL32" s="146"/>
      <c r="BN32" s="146"/>
      <c r="BP32" s="146"/>
      <c r="BR32" s="146"/>
      <c r="BT32" s="146"/>
      <c r="BV32" s="146"/>
      <c r="BX32" s="146"/>
      <c r="BZ32" s="146"/>
      <c r="CB32" s="146"/>
      <c r="CD32" s="146"/>
      <c r="CF32" s="146"/>
      <c r="CH32" s="146"/>
      <c r="CJ32" s="146"/>
      <c r="CL32" s="146"/>
      <c r="CN32" s="146"/>
      <c r="CP32" s="146"/>
      <c r="CR32" s="146"/>
      <c r="CT32" s="146"/>
      <c r="CV32" s="146"/>
      <c r="CX32" s="146"/>
      <c r="CZ32" s="146"/>
      <c r="DB32" s="146"/>
      <c r="DD32" s="146"/>
      <c r="DF32" s="146"/>
      <c r="DH32" s="146"/>
      <c r="DJ32" s="146"/>
      <c r="DL32" s="146"/>
      <c r="DN32" s="146"/>
      <c r="DP32" s="146"/>
      <c r="DR32" s="146"/>
      <c r="DT32" s="146"/>
      <c r="DV32" s="146"/>
      <c r="DX32" s="146"/>
      <c r="DZ32" s="146"/>
      <c r="EB32" s="146"/>
      <c r="ED32" s="146"/>
      <c r="EF32" s="146"/>
      <c r="EH32" s="146"/>
      <c r="EJ32" s="146"/>
      <c r="EL32" s="146"/>
      <c r="EN32" s="146"/>
      <c r="EP32" s="146"/>
      <c r="ER32" s="146"/>
      <c r="ET32" s="146"/>
      <c r="EV32" s="146"/>
      <c r="EX32" s="146"/>
      <c r="EZ32" s="146"/>
      <c r="FB32" s="146"/>
      <c r="FD32" s="146"/>
      <c r="FF32" s="146"/>
      <c r="FH32" s="146"/>
      <c r="FJ32" s="146"/>
      <c r="FL32" s="146"/>
      <c r="FN32" s="146"/>
      <c r="FP32" s="146"/>
      <c r="FR32" s="146"/>
      <c r="FT32" s="146"/>
      <c r="FV32" s="146"/>
      <c r="FX32" s="146"/>
      <c r="FZ32" s="146"/>
      <c r="GB32" s="146"/>
      <c r="GD32" s="146"/>
      <c r="GF32" s="146"/>
      <c r="GH32" s="146"/>
      <c r="GJ32" s="146"/>
      <c r="GL32" s="146"/>
      <c r="GN32" s="146"/>
      <c r="GP32" s="146"/>
      <c r="GR32" s="146"/>
      <c r="GT32" s="146"/>
      <c r="GV32" s="146"/>
      <c r="GX32" s="146"/>
      <c r="GZ32" s="146"/>
      <c r="HB32" s="146"/>
      <c r="HD32" s="146"/>
      <c r="HF32" s="146"/>
      <c r="HH32" s="146"/>
      <c r="HJ32" s="146"/>
      <c r="HL32" s="146"/>
      <c r="HN32" s="146"/>
      <c r="HP32" s="146"/>
      <c r="HR32" s="146"/>
      <c r="HT32" s="146"/>
      <c r="HV32" s="146"/>
      <c r="HX32" s="146"/>
      <c r="HZ32" s="146"/>
      <c r="IB32" s="146"/>
      <c r="ID32" s="146"/>
    </row>
    <row r="33" spans="1:238" x14ac:dyDescent="0.25">
      <c r="B33" s="119"/>
      <c r="C33" s="92"/>
      <c r="F33" s="94"/>
      <c r="G33" s="94"/>
      <c r="H33" s="94"/>
      <c r="I33" s="94"/>
      <c r="J33" s="94"/>
      <c r="K33" s="94"/>
      <c r="L33" s="94"/>
      <c r="M33" s="94"/>
      <c r="N33" s="94"/>
      <c r="P33" s="94"/>
      <c r="Q33" s="94"/>
      <c r="R33" s="94"/>
      <c r="T33" s="94"/>
      <c r="V33" s="94"/>
      <c r="X33" s="94"/>
      <c r="Z33" s="94"/>
      <c r="AB33" s="94"/>
      <c r="AD33" s="94"/>
      <c r="AF33" s="94"/>
      <c r="AH33" s="94"/>
      <c r="AJ33" s="94"/>
      <c r="AL33" s="94"/>
      <c r="AN33" s="94"/>
      <c r="AP33" s="94"/>
      <c r="AR33" s="94"/>
      <c r="AT33" s="94"/>
      <c r="AV33" s="94"/>
      <c r="AX33" s="94"/>
      <c r="AZ33" s="94"/>
      <c r="BB33" s="94"/>
      <c r="BD33" s="94"/>
      <c r="BF33" s="94"/>
      <c r="BH33" s="94"/>
      <c r="BJ33" s="94"/>
      <c r="BL33" s="94"/>
      <c r="BN33" s="94"/>
      <c r="BP33" s="94"/>
      <c r="BR33" s="94"/>
      <c r="BT33" s="94"/>
      <c r="BV33" s="94"/>
      <c r="BX33" s="94"/>
      <c r="BZ33" s="94"/>
      <c r="CB33" s="94"/>
      <c r="CD33" s="94"/>
      <c r="CF33" s="94"/>
      <c r="CH33" s="94"/>
      <c r="CJ33" s="94"/>
      <c r="CL33" s="94"/>
      <c r="CN33" s="94"/>
      <c r="CP33" s="94"/>
      <c r="CR33" s="94"/>
      <c r="CT33" s="94"/>
      <c r="CV33" s="94"/>
      <c r="CX33" s="94"/>
      <c r="CZ33" s="94"/>
      <c r="DB33" s="94"/>
      <c r="DD33" s="94"/>
      <c r="DF33" s="94"/>
      <c r="DH33" s="94"/>
      <c r="DJ33" s="94"/>
      <c r="DL33" s="94"/>
      <c r="DN33" s="94"/>
      <c r="DP33" s="94"/>
      <c r="DR33" s="94"/>
      <c r="DT33" s="94"/>
      <c r="DV33" s="94"/>
      <c r="DX33" s="94"/>
      <c r="DZ33" s="94"/>
      <c r="EB33" s="94"/>
      <c r="ED33" s="94"/>
      <c r="EF33" s="94"/>
      <c r="EH33" s="94"/>
      <c r="EJ33" s="94"/>
      <c r="EL33" s="94"/>
      <c r="EN33" s="94"/>
      <c r="EP33" s="94"/>
      <c r="ER33" s="94"/>
      <c r="ET33" s="94"/>
      <c r="EV33" s="94"/>
      <c r="EX33" s="94"/>
      <c r="EZ33" s="94"/>
      <c r="FB33" s="94"/>
      <c r="FD33" s="94"/>
      <c r="FF33" s="94"/>
      <c r="FH33" s="94"/>
      <c r="FJ33" s="94"/>
      <c r="FL33" s="94"/>
      <c r="FN33" s="94"/>
      <c r="FP33" s="94"/>
      <c r="FR33" s="94"/>
      <c r="FT33" s="94"/>
      <c r="FV33" s="94"/>
      <c r="FX33" s="94"/>
      <c r="FZ33" s="94"/>
      <c r="GB33" s="94"/>
      <c r="GD33" s="94"/>
      <c r="GF33" s="94"/>
      <c r="GH33" s="94"/>
      <c r="GJ33" s="94"/>
      <c r="GL33" s="94"/>
      <c r="GN33" s="94"/>
      <c r="GP33" s="94"/>
      <c r="GR33" s="94"/>
      <c r="GT33" s="94"/>
      <c r="GV33" s="94"/>
      <c r="GX33" s="94"/>
      <c r="GZ33" s="94"/>
      <c r="HB33" s="94"/>
      <c r="HD33" s="94"/>
      <c r="HF33" s="94"/>
      <c r="HH33" s="159"/>
      <c r="HJ33" s="159"/>
      <c r="HL33" s="159"/>
      <c r="HN33" s="159"/>
      <c r="HP33" s="159"/>
      <c r="HR33" s="159"/>
      <c r="HT33" s="159"/>
      <c r="HV33" s="159"/>
      <c r="HX33" s="159"/>
      <c r="HZ33" s="159"/>
      <c r="IB33" s="159"/>
      <c r="ID33" s="159"/>
    </row>
    <row r="34" spans="1:238" hidden="1" x14ac:dyDescent="0.25">
      <c r="C34" s="92"/>
      <c r="F34" s="94"/>
      <c r="G34" s="94"/>
      <c r="H34" s="94"/>
      <c r="I34" s="94"/>
      <c r="J34" s="94"/>
      <c r="K34" s="94"/>
      <c r="L34" s="94"/>
      <c r="M34" s="94"/>
      <c r="N34" s="94"/>
      <c r="P34" s="94"/>
      <c r="Q34" s="94"/>
      <c r="R34" s="94"/>
      <c r="T34" s="94"/>
      <c r="V34" s="94"/>
      <c r="X34" s="94"/>
      <c r="Z34" s="94"/>
      <c r="AB34" s="94"/>
      <c r="AD34" s="94"/>
      <c r="AF34" s="94"/>
      <c r="AH34" s="94"/>
      <c r="AJ34" s="94"/>
      <c r="AL34" s="94"/>
      <c r="AN34" s="94"/>
      <c r="AP34" s="94"/>
      <c r="AR34" s="94"/>
      <c r="AT34" s="94"/>
      <c r="AV34" s="94"/>
      <c r="AX34" s="94"/>
      <c r="AZ34" s="94"/>
      <c r="BB34" s="94"/>
      <c r="BD34" s="94"/>
      <c r="BF34" s="94"/>
      <c r="BH34" s="94"/>
      <c r="BJ34" s="94"/>
      <c r="BL34" s="94"/>
      <c r="BN34" s="94"/>
      <c r="BP34" s="94"/>
      <c r="BR34" s="94"/>
      <c r="BT34" s="94"/>
      <c r="BV34" s="94"/>
      <c r="BX34" s="94"/>
      <c r="BZ34" s="94"/>
      <c r="CB34" s="94"/>
      <c r="CD34" s="94"/>
      <c r="CF34" s="94"/>
      <c r="CH34" s="94"/>
      <c r="CJ34" s="94"/>
      <c r="CL34" s="94"/>
      <c r="CN34" s="94"/>
      <c r="CP34" s="94"/>
      <c r="CR34" s="94"/>
      <c r="CT34" s="94"/>
      <c r="CV34" s="94"/>
      <c r="CX34" s="94"/>
      <c r="CZ34" s="94"/>
      <c r="DB34" s="94"/>
      <c r="DD34" s="94"/>
      <c r="DF34" s="94"/>
      <c r="DH34" s="94"/>
      <c r="DJ34" s="94"/>
      <c r="DL34" s="94"/>
      <c r="DN34" s="94"/>
      <c r="DP34" s="94"/>
      <c r="DR34" s="94"/>
      <c r="DT34" s="94"/>
      <c r="DV34" s="94"/>
      <c r="DX34" s="94"/>
      <c r="DZ34" s="94"/>
      <c r="EB34" s="94"/>
      <c r="ED34" s="94"/>
      <c r="EF34" s="94"/>
      <c r="EH34" s="94"/>
      <c r="EJ34" s="94"/>
      <c r="EL34" s="94"/>
      <c r="EN34" s="94"/>
      <c r="EP34" s="94"/>
      <c r="ER34" s="94"/>
      <c r="ET34" s="94"/>
      <c r="EV34" s="94"/>
      <c r="EX34" s="94"/>
      <c r="EZ34" s="94"/>
      <c r="FB34" s="94"/>
      <c r="FD34" s="94"/>
      <c r="FF34" s="94"/>
      <c r="FH34" s="94"/>
      <c r="FJ34" s="94"/>
      <c r="FL34" s="94"/>
      <c r="FN34" s="94"/>
      <c r="FP34" s="94"/>
      <c r="FR34" s="94"/>
      <c r="FT34" s="94"/>
      <c r="FV34" s="94"/>
      <c r="FX34" s="94"/>
      <c r="FZ34" s="94"/>
      <c r="GB34" s="94"/>
      <c r="GD34" s="94"/>
      <c r="GF34" s="94"/>
      <c r="GH34" s="94"/>
      <c r="GJ34" s="94"/>
      <c r="GL34" s="94"/>
      <c r="GN34" s="94"/>
      <c r="GP34" s="94"/>
      <c r="GR34" s="94"/>
      <c r="GT34" s="94"/>
      <c r="GV34" s="94"/>
      <c r="GX34" s="94"/>
      <c r="GZ34" s="94"/>
      <c r="HB34" s="94"/>
      <c r="HD34" s="94"/>
      <c r="HF34" s="94"/>
      <c r="HH34" s="94"/>
      <c r="HJ34" s="94"/>
      <c r="HL34" s="94"/>
      <c r="HN34" s="94"/>
      <c r="HP34" s="94"/>
      <c r="HR34" s="94"/>
      <c r="HT34" s="94"/>
      <c r="HV34" s="94"/>
      <c r="HX34" s="94"/>
      <c r="HZ34" s="94"/>
      <c r="IB34" s="94"/>
      <c r="ID34" s="94"/>
    </row>
    <row r="35" spans="1:238" hidden="1" x14ac:dyDescent="0.25">
      <c r="C35" s="92"/>
      <c r="F35" s="95"/>
      <c r="G35" s="95"/>
      <c r="H35" s="95"/>
      <c r="I35" s="95"/>
      <c r="J35" s="95"/>
      <c r="K35" s="95"/>
      <c r="L35" s="95"/>
      <c r="M35" s="95"/>
      <c r="N35" s="95"/>
      <c r="P35" s="95"/>
      <c r="Q35" s="95"/>
      <c r="R35" s="95"/>
      <c r="T35" s="95"/>
      <c r="V35" s="95"/>
      <c r="X35" s="95"/>
      <c r="Z35" s="95"/>
      <c r="AB35" s="95"/>
      <c r="AD35" s="95"/>
      <c r="AF35" s="95"/>
      <c r="AH35" s="95"/>
      <c r="AJ35" s="95"/>
      <c r="AL35" s="95"/>
      <c r="AN35" s="95"/>
      <c r="AP35" s="95"/>
      <c r="AR35" s="95"/>
      <c r="AT35" s="95"/>
      <c r="AV35" s="95"/>
      <c r="AX35" s="95"/>
      <c r="AZ35" s="95"/>
      <c r="BB35" s="95"/>
      <c r="BD35" s="95"/>
      <c r="BF35" s="95"/>
      <c r="BH35" s="95"/>
      <c r="BJ35" s="95"/>
      <c r="BL35" s="95"/>
      <c r="BN35" s="95"/>
      <c r="BP35" s="95"/>
      <c r="BR35" s="95"/>
      <c r="BT35" s="95"/>
      <c r="BV35" s="95"/>
      <c r="BX35" s="95"/>
      <c r="BZ35" s="95"/>
      <c r="CB35" s="95"/>
      <c r="CD35" s="95"/>
      <c r="CF35" s="95"/>
      <c r="CH35" s="95"/>
      <c r="CJ35" s="95"/>
      <c r="CL35" s="95"/>
      <c r="CN35" s="95"/>
      <c r="CP35" s="95"/>
      <c r="CR35" s="95"/>
      <c r="CT35" s="95"/>
      <c r="CV35" s="95"/>
      <c r="CX35" s="95"/>
      <c r="CZ35" s="95"/>
      <c r="DB35" s="95"/>
      <c r="DD35" s="95"/>
      <c r="DF35" s="95"/>
      <c r="DH35" s="95"/>
      <c r="DJ35" s="95"/>
      <c r="DL35" s="95"/>
      <c r="DN35" s="95"/>
      <c r="DP35" s="95"/>
      <c r="DR35" s="95"/>
      <c r="DT35" s="95"/>
      <c r="DV35" s="95"/>
      <c r="DX35" s="95"/>
      <c r="DZ35" s="95"/>
      <c r="EB35" s="95"/>
      <c r="ED35" s="95"/>
      <c r="EF35" s="95"/>
      <c r="EH35" s="95"/>
      <c r="EJ35" s="95"/>
      <c r="EL35" s="95"/>
      <c r="EN35" s="95"/>
      <c r="EP35" s="95"/>
      <c r="ER35" s="95"/>
      <c r="ET35" s="95"/>
      <c r="EV35" s="95"/>
      <c r="EX35" s="95"/>
      <c r="EZ35" s="95"/>
      <c r="FB35" s="95"/>
      <c r="FD35" s="95"/>
      <c r="FF35" s="95"/>
      <c r="FH35" s="95"/>
      <c r="FJ35" s="95"/>
      <c r="FL35" s="95"/>
      <c r="FN35" s="95"/>
      <c r="FP35" s="95"/>
      <c r="FR35" s="95"/>
      <c r="FT35" s="95"/>
      <c r="FV35" s="95"/>
      <c r="FX35" s="95"/>
      <c r="FZ35" s="95"/>
      <c r="GB35" s="95"/>
      <c r="GD35" s="95"/>
      <c r="GF35" s="95"/>
      <c r="GH35" s="95"/>
      <c r="GJ35" s="95"/>
      <c r="GL35" s="95"/>
      <c r="GN35" s="95"/>
      <c r="GP35" s="95"/>
      <c r="GR35" s="95"/>
      <c r="GT35" s="95"/>
      <c r="GV35" s="95"/>
      <c r="GX35" s="95"/>
      <c r="GZ35" s="95"/>
      <c r="HB35" s="95"/>
      <c r="HD35" s="95"/>
      <c r="HF35" s="95"/>
      <c r="HH35" s="95"/>
      <c r="HJ35" s="95"/>
      <c r="HL35" s="95"/>
      <c r="HN35" s="95"/>
      <c r="HP35" s="95"/>
      <c r="HR35" s="95"/>
      <c r="HT35" s="95"/>
      <c r="HV35" s="95"/>
      <c r="HX35" s="95"/>
      <c r="HZ35" s="95"/>
      <c r="IB35" s="95"/>
      <c r="ID35" s="95"/>
    </row>
    <row r="36" spans="1:238" x14ac:dyDescent="0.25">
      <c r="C36" s="98"/>
      <c r="F36" s="94"/>
      <c r="G36" s="94"/>
      <c r="H36" s="94"/>
      <c r="I36" s="94"/>
      <c r="J36" s="94"/>
      <c r="K36" s="94"/>
      <c r="L36" s="94"/>
      <c r="M36" s="94"/>
      <c r="N36" s="94"/>
      <c r="P36" s="94"/>
      <c r="Q36" s="94"/>
      <c r="R36" s="94"/>
      <c r="T36" s="94"/>
      <c r="V36" s="94"/>
      <c r="X36" s="94"/>
      <c r="Z36" s="94"/>
      <c r="AB36" s="94"/>
      <c r="AD36" s="94"/>
      <c r="AF36" s="94"/>
      <c r="AH36" s="94"/>
      <c r="AJ36" s="94"/>
      <c r="AL36" s="94"/>
      <c r="AN36" s="94"/>
      <c r="AP36" s="94"/>
      <c r="AR36" s="94"/>
      <c r="AT36" s="94"/>
      <c r="AV36" s="94"/>
      <c r="AX36" s="94"/>
      <c r="AZ36" s="94"/>
      <c r="BB36" s="94"/>
      <c r="BD36" s="94"/>
      <c r="BF36" s="94"/>
      <c r="BH36" s="94"/>
      <c r="BJ36" s="94"/>
      <c r="BL36" s="94"/>
      <c r="BN36" s="94"/>
      <c r="BP36" s="94"/>
      <c r="BR36" s="94"/>
      <c r="BT36" s="94"/>
      <c r="BV36" s="94"/>
      <c r="BX36" s="94"/>
      <c r="BZ36" s="94"/>
      <c r="CB36" s="94"/>
      <c r="CD36" s="94"/>
      <c r="CF36" s="94"/>
      <c r="CH36" s="94"/>
      <c r="CJ36" s="94"/>
      <c r="CL36" s="94"/>
      <c r="CN36" s="94"/>
      <c r="CP36" s="94"/>
      <c r="CR36" s="94"/>
      <c r="CT36" s="94"/>
      <c r="CV36" s="94"/>
      <c r="CX36" s="94"/>
      <c r="CZ36" s="94"/>
      <c r="DB36" s="94"/>
      <c r="DD36" s="94"/>
      <c r="DF36" s="94"/>
      <c r="DH36" s="94"/>
      <c r="DJ36" s="94"/>
      <c r="DL36" s="94"/>
      <c r="DN36" s="94"/>
      <c r="DP36" s="94"/>
      <c r="DR36" s="94"/>
      <c r="DT36" s="94"/>
      <c r="DV36" s="94"/>
      <c r="DX36" s="94"/>
      <c r="DZ36" s="94"/>
      <c r="EB36" s="94"/>
      <c r="ED36" s="94"/>
      <c r="EF36" s="94"/>
      <c r="EH36" s="94"/>
      <c r="EJ36" s="94"/>
      <c r="EL36" s="94"/>
      <c r="EN36" s="94"/>
      <c r="EP36" s="94"/>
      <c r="ER36" s="94"/>
      <c r="ET36" s="94"/>
      <c r="EV36" s="94"/>
      <c r="EX36" s="94"/>
      <c r="EZ36" s="94"/>
      <c r="FB36" s="94"/>
      <c r="FD36" s="94"/>
      <c r="FF36" s="94"/>
      <c r="FH36" s="94"/>
      <c r="FJ36" s="94"/>
      <c r="FL36" s="94"/>
      <c r="FN36" s="94"/>
      <c r="FP36" s="94"/>
      <c r="FR36" s="94"/>
      <c r="FT36" s="94"/>
      <c r="FV36" s="94"/>
      <c r="FX36" s="94"/>
      <c r="FZ36" s="94"/>
      <c r="GB36" s="94"/>
      <c r="GD36" s="94"/>
      <c r="GF36" s="94"/>
      <c r="GH36" s="94"/>
      <c r="GJ36" s="94"/>
      <c r="GL36" s="94"/>
      <c r="GN36" s="94"/>
      <c r="GP36" s="94"/>
      <c r="GR36" s="94"/>
      <c r="GT36" s="94"/>
      <c r="GV36" s="94"/>
      <c r="GX36" s="94"/>
      <c r="GZ36" s="94"/>
      <c r="HB36" s="94"/>
      <c r="HD36" s="94"/>
      <c r="HF36" s="94"/>
      <c r="HH36" s="94"/>
      <c r="HJ36" s="94"/>
      <c r="HL36" s="94"/>
      <c r="HN36" s="94"/>
      <c r="HP36" s="94"/>
      <c r="HR36" s="94"/>
      <c r="HT36" s="94"/>
      <c r="HV36" s="94"/>
      <c r="HX36" s="94"/>
      <c r="HZ36" s="94"/>
      <c r="IB36" s="94"/>
      <c r="ID36" s="94"/>
    </row>
    <row r="37" spans="1:238" ht="6.75" customHeight="1" x14ac:dyDescent="0.25">
      <c r="F37" s="94"/>
      <c r="G37" s="94"/>
      <c r="H37" s="94"/>
      <c r="I37" s="94"/>
      <c r="J37" s="94"/>
      <c r="K37" s="94"/>
      <c r="L37" s="94"/>
      <c r="M37" s="94"/>
      <c r="N37" s="94"/>
      <c r="Q37" s="94"/>
      <c r="R37" s="94"/>
      <c r="X37" s="94"/>
      <c r="AD37" s="94"/>
      <c r="AJ37" s="94"/>
      <c r="AP37" s="94"/>
      <c r="AV37" s="94"/>
      <c r="BB37" s="94"/>
      <c r="BH37" s="94"/>
      <c r="BN37" s="94"/>
      <c r="BT37" s="94"/>
      <c r="BZ37" s="94"/>
      <c r="CF37" s="94"/>
      <c r="CL37" s="94"/>
      <c r="CR37" s="94"/>
      <c r="CX37" s="94"/>
      <c r="DD37" s="94"/>
      <c r="DJ37" s="94"/>
      <c r="DP37" s="94"/>
      <c r="DV37" s="94"/>
      <c r="EB37" s="94"/>
      <c r="EH37" s="94"/>
      <c r="EN37" s="94"/>
      <c r="ET37" s="94"/>
      <c r="EZ37" s="94"/>
      <c r="FF37" s="94"/>
      <c r="FL37" s="94"/>
      <c r="FR37" s="94"/>
      <c r="FX37" s="94"/>
      <c r="GD37" s="94"/>
      <c r="GJ37" s="94"/>
      <c r="GP37" s="94"/>
      <c r="GV37" s="94"/>
      <c r="HB37" s="94"/>
      <c r="HH37" s="94"/>
      <c r="HN37" s="94"/>
      <c r="HT37" s="94"/>
      <c r="HZ37" s="94"/>
    </row>
    <row r="38" spans="1:238" x14ac:dyDescent="0.25">
      <c r="A38" s="119"/>
      <c r="F38" s="99"/>
      <c r="G38" s="94"/>
      <c r="H38" s="99"/>
      <c r="I38" s="94"/>
      <c r="J38" s="99"/>
      <c r="K38" s="94"/>
      <c r="L38" s="99"/>
      <c r="M38" s="94"/>
      <c r="N38" s="99"/>
      <c r="Q38" s="94"/>
      <c r="R38" s="99"/>
      <c r="X38" s="99"/>
      <c r="AD38" s="99"/>
      <c r="AJ38" s="99"/>
      <c r="AP38" s="99"/>
      <c r="AV38" s="99"/>
      <c r="BB38" s="99"/>
      <c r="BH38" s="99"/>
      <c r="BN38" s="99"/>
      <c r="BT38" s="99"/>
      <c r="BZ38" s="99"/>
      <c r="CF38" s="99"/>
      <c r="CL38" s="99"/>
      <c r="CR38" s="99"/>
      <c r="CX38" s="99"/>
      <c r="DD38" s="99"/>
      <c r="DJ38" s="99"/>
      <c r="DP38" s="99"/>
      <c r="DV38" s="99"/>
      <c r="EB38" s="99"/>
      <c r="EH38" s="99"/>
      <c r="EN38" s="99"/>
      <c r="ET38" s="99"/>
      <c r="EZ38" s="99"/>
      <c r="FF38" s="99"/>
      <c r="FL38" s="99"/>
      <c r="FR38" s="99"/>
      <c r="FX38" s="99"/>
      <c r="GD38" s="99"/>
      <c r="GJ38" s="99"/>
      <c r="GP38" s="99"/>
      <c r="GV38" s="99"/>
      <c r="HB38" s="99"/>
      <c r="HH38" s="99"/>
      <c r="HN38" s="99"/>
      <c r="HT38" s="99"/>
      <c r="HZ38" s="99"/>
    </row>
    <row r="39" spans="1:238" x14ac:dyDescent="0.25">
      <c r="B39" s="119"/>
      <c r="C39" s="160"/>
      <c r="F39" s="99"/>
      <c r="G39" s="94"/>
      <c r="H39" s="99"/>
      <c r="I39" s="94"/>
      <c r="J39" s="99"/>
      <c r="K39" s="94"/>
      <c r="L39" s="99"/>
      <c r="M39" s="94"/>
      <c r="N39" s="99"/>
      <c r="P39" s="99"/>
      <c r="Q39" s="94"/>
      <c r="R39" s="99"/>
      <c r="T39" s="99"/>
      <c r="V39" s="99"/>
      <c r="X39" s="99"/>
      <c r="Z39" s="99"/>
      <c r="AB39" s="99"/>
      <c r="AD39" s="99"/>
      <c r="AF39" s="99"/>
      <c r="AH39" s="99"/>
      <c r="AJ39" s="99"/>
      <c r="AL39" s="99"/>
      <c r="AN39" s="99"/>
      <c r="AP39" s="99"/>
      <c r="AR39" s="99"/>
      <c r="AT39" s="99"/>
      <c r="AV39" s="99"/>
      <c r="AX39" s="99"/>
      <c r="AZ39" s="99"/>
      <c r="BB39" s="99"/>
      <c r="BD39" s="99"/>
      <c r="BF39" s="99"/>
      <c r="BH39" s="99"/>
      <c r="BJ39" s="99"/>
      <c r="BL39" s="99"/>
      <c r="BN39" s="99"/>
      <c r="BP39" s="99"/>
      <c r="BR39" s="99"/>
      <c r="BT39" s="99"/>
      <c r="BV39" s="99"/>
      <c r="BX39" s="99"/>
      <c r="BZ39" s="99"/>
      <c r="CB39" s="99"/>
      <c r="CD39" s="99"/>
      <c r="CF39" s="99"/>
      <c r="CH39" s="99"/>
      <c r="CJ39" s="99"/>
      <c r="CL39" s="99"/>
      <c r="CN39" s="99"/>
      <c r="CP39" s="99"/>
      <c r="CR39" s="99"/>
      <c r="CT39" s="99"/>
      <c r="CV39" s="99"/>
      <c r="CX39" s="99"/>
      <c r="CZ39" s="99"/>
      <c r="DB39" s="99"/>
      <c r="DD39" s="99"/>
      <c r="DF39" s="99"/>
      <c r="DH39" s="99"/>
      <c r="DJ39" s="99"/>
      <c r="DL39" s="99"/>
      <c r="DN39" s="99"/>
      <c r="DP39" s="99"/>
      <c r="DR39" s="99"/>
      <c r="DT39" s="99"/>
      <c r="DV39" s="99"/>
      <c r="DX39" s="99"/>
      <c r="DZ39" s="99"/>
      <c r="EB39" s="99"/>
      <c r="ED39" s="99"/>
      <c r="EF39" s="99"/>
      <c r="EH39" s="99"/>
      <c r="EJ39" s="99"/>
      <c r="EL39" s="99"/>
      <c r="EN39" s="99"/>
      <c r="EP39" s="99"/>
      <c r="ER39" s="99"/>
      <c r="ET39" s="99"/>
      <c r="EV39" s="99"/>
      <c r="EX39" s="99"/>
      <c r="EZ39" s="99"/>
      <c r="FB39" s="99"/>
      <c r="FD39" s="99"/>
      <c r="FF39" s="99"/>
      <c r="FH39" s="99"/>
      <c r="FJ39" s="99"/>
      <c r="FL39" s="99"/>
      <c r="FN39" s="99"/>
      <c r="FP39" s="99"/>
      <c r="FR39" s="99"/>
      <c r="FT39" s="99"/>
      <c r="FV39" s="99"/>
      <c r="FX39" s="99"/>
      <c r="FZ39" s="99"/>
      <c r="GB39" s="99"/>
      <c r="GD39" s="99"/>
      <c r="GF39" s="99"/>
      <c r="GH39" s="99"/>
      <c r="GJ39" s="99"/>
      <c r="GL39" s="99"/>
      <c r="GN39" s="99"/>
      <c r="GP39" s="99"/>
      <c r="GR39" s="99"/>
      <c r="GT39" s="99"/>
      <c r="GV39" s="99"/>
      <c r="GX39" s="99"/>
      <c r="GZ39" s="99"/>
      <c r="HB39" s="99"/>
      <c r="HD39" s="99"/>
      <c r="HF39" s="99"/>
      <c r="HH39" s="161"/>
      <c r="HJ39" s="161"/>
      <c r="HL39" s="161"/>
      <c r="HN39" s="159"/>
      <c r="HP39" s="159"/>
      <c r="HR39" s="159"/>
      <c r="HT39" s="159"/>
      <c r="HV39" s="159"/>
      <c r="HX39" s="159"/>
      <c r="HZ39" s="159"/>
      <c r="IB39" s="159"/>
      <c r="ID39" s="159"/>
    </row>
    <row r="40" spans="1:238" hidden="1" x14ac:dyDescent="0.25">
      <c r="C40" s="162"/>
      <c r="F40" s="99"/>
      <c r="G40" s="94"/>
      <c r="H40" s="99"/>
      <c r="I40" s="94"/>
      <c r="J40" s="99"/>
      <c r="K40" s="94"/>
      <c r="L40" s="99"/>
      <c r="M40" s="94"/>
      <c r="N40" s="99"/>
      <c r="P40" s="99"/>
      <c r="Q40" s="94"/>
      <c r="R40" s="99"/>
      <c r="T40" s="99"/>
      <c r="V40" s="99"/>
      <c r="X40" s="99"/>
      <c r="Z40" s="99"/>
      <c r="AB40" s="99"/>
      <c r="AD40" s="99"/>
      <c r="AF40" s="99"/>
      <c r="AH40" s="99"/>
      <c r="AJ40" s="99"/>
      <c r="AL40" s="99"/>
      <c r="AN40" s="99"/>
      <c r="AP40" s="99"/>
      <c r="AR40" s="99"/>
      <c r="AT40" s="99"/>
      <c r="AV40" s="99"/>
      <c r="AX40" s="99"/>
      <c r="AZ40" s="99"/>
      <c r="BB40" s="99"/>
      <c r="BD40" s="99"/>
      <c r="BF40" s="99"/>
      <c r="BH40" s="99"/>
      <c r="BJ40" s="99"/>
      <c r="BL40" s="99"/>
      <c r="BN40" s="99"/>
      <c r="BP40" s="99"/>
      <c r="BR40" s="99"/>
      <c r="BT40" s="99"/>
      <c r="BV40" s="99"/>
      <c r="BX40" s="99"/>
      <c r="BZ40" s="99"/>
      <c r="CB40" s="99"/>
      <c r="CD40" s="99"/>
      <c r="CF40" s="99"/>
      <c r="CH40" s="99"/>
      <c r="CJ40" s="99"/>
      <c r="CL40" s="99"/>
      <c r="CN40" s="99"/>
      <c r="CP40" s="99"/>
      <c r="CR40" s="99"/>
      <c r="CT40" s="99"/>
      <c r="CV40" s="99"/>
      <c r="CX40" s="99"/>
      <c r="CZ40" s="99"/>
      <c r="DB40" s="99"/>
      <c r="DD40" s="99"/>
      <c r="DF40" s="99"/>
      <c r="DH40" s="99"/>
      <c r="DJ40" s="99"/>
      <c r="DL40" s="99"/>
      <c r="DN40" s="99"/>
      <c r="DP40" s="99"/>
      <c r="DR40" s="99"/>
      <c r="DT40" s="99"/>
      <c r="DV40" s="99"/>
      <c r="DX40" s="99"/>
      <c r="DZ40" s="99"/>
      <c r="EB40" s="99"/>
      <c r="ED40" s="99"/>
      <c r="EF40" s="99"/>
      <c r="EH40" s="99"/>
      <c r="EJ40" s="99"/>
      <c r="EL40" s="99"/>
      <c r="EN40" s="99"/>
      <c r="EP40" s="99"/>
      <c r="ER40" s="99"/>
      <c r="ET40" s="99"/>
      <c r="EV40" s="99"/>
      <c r="EX40" s="99"/>
      <c r="EZ40" s="99"/>
      <c r="FB40" s="99"/>
      <c r="FD40" s="99"/>
      <c r="FF40" s="99"/>
      <c r="FH40" s="99"/>
      <c r="FJ40" s="99"/>
      <c r="FL40" s="99"/>
      <c r="FN40" s="99"/>
      <c r="FP40" s="99"/>
      <c r="FR40" s="99"/>
      <c r="FT40" s="99"/>
      <c r="FV40" s="99"/>
      <c r="FX40" s="99"/>
      <c r="FZ40" s="99"/>
      <c r="GB40" s="99"/>
      <c r="GD40" s="99"/>
      <c r="GF40" s="99"/>
      <c r="GH40" s="99"/>
      <c r="GJ40" s="99"/>
      <c r="GL40" s="99"/>
      <c r="GN40" s="99"/>
      <c r="GP40" s="99"/>
      <c r="GR40" s="99"/>
      <c r="GT40" s="99"/>
      <c r="GV40" s="99"/>
      <c r="GX40" s="99"/>
      <c r="GZ40" s="99"/>
      <c r="HB40" s="99"/>
      <c r="HD40" s="99"/>
      <c r="HF40" s="99"/>
      <c r="HH40" s="99"/>
      <c r="HJ40" s="99"/>
      <c r="HL40" s="99"/>
      <c r="HN40" s="99"/>
      <c r="HP40" s="99"/>
      <c r="HR40" s="99"/>
      <c r="HT40" s="99"/>
      <c r="HV40" s="99"/>
      <c r="HX40" s="99"/>
      <c r="HZ40" s="99"/>
      <c r="IB40" s="99"/>
      <c r="ID40" s="99"/>
    </row>
    <row r="41" spans="1:238" x14ac:dyDescent="0.25">
      <c r="C41" s="98"/>
      <c r="F41" s="94"/>
      <c r="G41" s="94"/>
      <c r="H41" s="94"/>
      <c r="I41" s="94"/>
      <c r="J41" s="94"/>
      <c r="K41" s="94"/>
      <c r="L41" s="94"/>
      <c r="M41" s="94"/>
      <c r="N41" s="94"/>
      <c r="P41" s="94"/>
      <c r="Q41" s="94"/>
      <c r="R41" s="94"/>
      <c r="T41" s="94"/>
      <c r="V41" s="94"/>
      <c r="X41" s="94"/>
      <c r="Z41" s="94"/>
      <c r="AB41" s="94"/>
      <c r="AD41" s="94"/>
      <c r="AF41" s="94"/>
      <c r="AH41" s="94"/>
      <c r="AJ41" s="94"/>
      <c r="AL41" s="94"/>
      <c r="AN41" s="94"/>
      <c r="AP41" s="94"/>
      <c r="AR41" s="94"/>
      <c r="AT41" s="94"/>
      <c r="AV41" s="94"/>
      <c r="AX41" s="94"/>
      <c r="AZ41" s="94"/>
      <c r="BB41" s="94"/>
      <c r="BD41" s="94"/>
      <c r="BF41" s="94"/>
      <c r="BH41" s="94"/>
      <c r="BJ41" s="94"/>
      <c r="BL41" s="94"/>
      <c r="BN41" s="94"/>
      <c r="BP41" s="94"/>
      <c r="BR41" s="94"/>
      <c r="BT41" s="94"/>
      <c r="BV41" s="94"/>
      <c r="BX41" s="94"/>
      <c r="BZ41" s="94"/>
      <c r="CB41" s="94"/>
      <c r="CD41" s="94"/>
      <c r="CF41" s="94"/>
      <c r="CH41" s="94"/>
      <c r="CJ41" s="94"/>
      <c r="CL41" s="94"/>
      <c r="CN41" s="94"/>
      <c r="CP41" s="94"/>
      <c r="CR41" s="94"/>
      <c r="CT41" s="94"/>
      <c r="CV41" s="94"/>
      <c r="CX41" s="94"/>
      <c r="CZ41" s="94"/>
      <c r="DB41" s="94"/>
      <c r="DD41" s="94"/>
      <c r="DF41" s="94"/>
      <c r="DH41" s="94"/>
      <c r="DJ41" s="94"/>
      <c r="DL41" s="94"/>
      <c r="DN41" s="94"/>
      <c r="DP41" s="94"/>
      <c r="DR41" s="94"/>
      <c r="DT41" s="94"/>
      <c r="DV41" s="94"/>
      <c r="DX41" s="94"/>
      <c r="DZ41" s="94"/>
      <c r="EB41" s="94"/>
      <c r="ED41" s="94"/>
      <c r="EF41" s="94"/>
      <c r="EH41" s="94"/>
      <c r="EJ41" s="94"/>
      <c r="EL41" s="94"/>
      <c r="EN41" s="94"/>
      <c r="EP41" s="94"/>
      <c r="ER41" s="94"/>
      <c r="ET41" s="94"/>
      <c r="EV41" s="94"/>
      <c r="EX41" s="94"/>
      <c r="EZ41" s="94"/>
      <c r="FB41" s="94"/>
      <c r="FD41" s="94"/>
      <c r="FF41" s="94"/>
      <c r="FH41" s="94"/>
      <c r="FJ41" s="94"/>
      <c r="FL41" s="94"/>
      <c r="FN41" s="94"/>
      <c r="FP41" s="94"/>
      <c r="FR41" s="94"/>
      <c r="FT41" s="94"/>
      <c r="FV41" s="94"/>
      <c r="FX41" s="94"/>
      <c r="FZ41" s="94"/>
      <c r="GB41" s="94"/>
      <c r="GD41" s="94"/>
      <c r="GF41" s="94"/>
      <c r="GH41" s="94"/>
      <c r="GJ41" s="94"/>
      <c r="GL41" s="94"/>
      <c r="GN41" s="94"/>
      <c r="GP41" s="94"/>
      <c r="GR41" s="94"/>
      <c r="GT41" s="94"/>
      <c r="GV41" s="94"/>
      <c r="GX41" s="94"/>
      <c r="GZ41" s="94"/>
      <c r="HB41" s="94"/>
      <c r="HD41" s="94"/>
      <c r="HF41" s="94"/>
      <c r="HH41" s="94"/>
      <c r="HJ41" s="94"/>
      <c r="HL41" s="94"/>
      <c r="HN41" s="94"/>
      <c r="HP41" s="94"/>
      <c r="HR41" s="94"/>
      <c r="HT41" s="94"/>
      <c r="HV41" s="94"/>
      <c r="HX41" s="94"/>
      <c r="HZ41" s="94"/>
      <c r="IB41" s="94"/>
      <c r="ID41" s="94"/>
    </row>
    <row r="42" spans="1:238" ht="6.75" customHeight="1" x14ac:dyDescent="0.25">
      <c r="B42" s="92"/>
      <c r="C42" s="96"/>
      <c r="F42" s="94"/>
      <c r="G42" s="94"/>
      <c r="H42" s="94"/>
      <c r="I42" s="94"/>
      <c r="J42" s="94"/>
      <c r="K42" s="94"/>
      <c r="L42" s="94"/>
      <c r="M42" s="94"/>
      <c r="N42" s="94"/>
      <c r="P42" s="94"/>
      <c r="Q42" s="94"/>
      <c r="R42" s="94"/>
      <c r="T42" s="94"/>
      <c r="V42" s="94"/>
      <c r="X42" s="94"/>
      <c r="Z42" s="94"/>
      <c r="AB42" s="94"/>
      <c r="AD42" s="94"/>
      <c r="AF42" s="94"/>
      <c r="AH42" s="94"/>
      <c r="AJ42" s="94"/>
      <c r="AL42" s="94"/>
      <c r="AN42" s="94"/>
      <c r="AP42" s="94"/>
      <c r="AR42" s="94"/>
      <c r="AT42" s="94"/>
      <c r="AV42" s="94"/>
      <c r="AX42" s="94"/>
      <c r="AZ42" s="94"/>
      <c r="BB42" s="94"/>
      <c r="BD42" s="94"/>
      <c r="BF42" s="94"/>
      <c r="BH42" s="94"/>
      <c r="BJ42" s="94"/>
      <c r="BL42" s="94"/>
      <c r="BN42" s="94"/>
      <c r="BP42" s="94"/>
      <c r="BR42" s="94"/>
      <c r="BT42" s="94"/>
      <c r="BV42" s="94"/>
      <c r="BX42" s="94"/>
      <c r="BZ42" s="94"/>
      <c r="CB42" s="94"/>
      <c r="CD42" s="94"/>
      <c r="CF42" s="94"/>
      <c r="CH42" s="94"/>
      <c r="CJ42" s="94"/>
      <c r="CL42" s="94"/>
      <c r="CN42" s="94"/>
      <c r="CP42" s="94"/>
      <c r="CR42" s="94"/>
      <c r="CT42" s="94"/>
      <c r="CV42" s="94"/>
      <c r="CX42" s="94"/>
      <c r="CZ42" s="94"/>
      <c r="DB42" s="94"/>
      <c r="DD42" s="94"/>
      <c r="DF42" s="94"/>
      <c r="DH42" s="94"/>
      <c r="DJ42" s="94"/>
      <c r="DL42" s="94"/>
      <c r="DN42" s="94"/>
      <c r="DP42" s="94"/>
      <c r="DR42" s="94"/>
      <c r="DT42" s="94"/>
      <c r="DV42" s="94"/>
      <c r="DX42" s="94"/>
      <c r="DZ42" s="94"/>
      <c r="EB42" s="94"/>
      <c r="ED42" s="94"/>
      <c r="EF42" s="94"/>
      <c r="EH42" s="94"/>
      <c r="EJ42" s="94"/>
      <c r="EL42" s="94"/>
      <c r="EN42" s="94"/>
      <c r="EP42" s="94"/>
      <c r="ER42" s="94"/>
      <c r="ET42" s="94"/>
      <c r="EV42" s="94"/>
      <c r="EX42" s="94"/>
      <c r="EZ42" s="94"/>
      <c r="FB42" s="94"/>
      <c r="FD42" s="94"/>
      <c r="FF42" s="94"/>
      <c r="FH42" s="94"/>
      <c r="FJ42" s="94"/>
      <c r="FL42" s="94"/>
      <c r="FN42" s="94"/>
      <c r="FP42" s="94"/>
      <c r="FR42" s="94"/>
      <c r="FT42" s="94"/>
      <c r="FV42" s="94"/>
      <c r="FX42" s="94"/>
      <c r="FZ42" s="94"/>
      <c r="GB42" s="94"/>
      <c r="GD42" s="94"/>
      <c r="GF42" s="94"/>
      <c r="GH42" s="94"/>
      <c r="GJ42" s="94"/>
      <c r="GL42" s="94"/>
      <c r="GN42" s="94"/>
      <c r="GP42" s="94"/>
      <c r="GR42" s="94"/>
      <c r="GT42" s="94"/>
      <c r="GV42" s="94"/>
      <c r="GX42" s="94"/>
      <c r="GZ42" s="94"/>
      <c r="HB42" s="94"/>
      <c r="HD42" s="94"/>
      <c r="HF42" s="94"/>
      <c r="HH42" s="94"/>
      <c r="HJ42" s="94"/>
      <c r="HL42" s="94"/>
      <c r="HN42" s="94"/>
      <c r="HP42" s="94"/>
      <c r="HR42" s="94"/>
      <c r="HT42" s="94"/>
      <c r="HV42" s="94"/>
      <c r="HX42" s="94"/>
      <c r="HZ42" s="94"/>
      <c r="IB42" s="94"/>
      <c r="ID42" s="94"/>
    </row>
    <row r="43" spans="1:238" hidden="1" x14ac:dyDescent="0.25">
      <c r="C43" s="162"/>
      <c r="F43" s="94"/>
      <c r="G43" s="94"/>
      <c r="H43" s="94"/>
      <c r="I43" s="94"/>
      <c r="J43" s="94"/>
      <c r="K43" s="94"/>
      <c r="L43" s="94"/>
      <c r="M43" s="94"/>
      <c r="N43" s="94"/>
      <c r="P43" s="94"/>
      <c r="Q43" s="94"/>
      <c r="R43" s="94"/>
      <c r="T43" s="94"/>
      <c r="V43" s="94"/>
      <c r="X43" s="94"/>
      <c r="Z43" s="94"/>
      <c r="AB43" s="94"/>
      <c r="AD43" s="94"/>
      <c r="AF43" s="94"/>
      <c r="AH43" s="94"/>
      <c r="AJ43" s="94"/>
      <c r="AL43" s="94"/>
      <c r="AN43" s="94"/>
      <c r="AP43" s="94"/>
      <c r="AR43" s="94"/>
      <c r="AT43" s="94"/>
      <c r="AV43" s="94"/>
      <c r="AX43" s="94"/>
      <c r="AZ43" s="94"/>
      <c r="BB43" s="94"/>
      <c r="BD43" s="94"/>
      <c r="BF43" s="94"/>
      <c r="BH43" s="94"/>
      <c r="BJ43" s="94"/>
      <c r="BL43" s="94"/>
      <c r="BN43" s="94"/>
      <c r="BP43" s="94"/>
      <c r="BR43" s="94"/>
      <c r="BT43" s="94"/>
      <c r="BV43" s="94"/>
      <c r="BX43" s="94"/>
      <c r="BZ43" s="94"/>
      <c r="CB43" s="94"/>
      <c r="CD43" s="94"/>
      <c r="CF43" s="94"/>
      <c r="CH43" s="94"/>
      <c r="CJ43" s="94"/>
      <c r="CL43" s="94"/>
      <c r="CN43" s="94"/>
      <c r="CP43" s="94"/>
      <c r="CR43" s="94"/>
      <c r="CT43" s="94"/>
      <c r="CV43" s="94"/>
      <c r="CX43" s="94"/>
      <c r="CZ43" s="94"/>
      <c r="DB43" s="94"/>
      <c r="DD43" s="94"/>
      <c r="DF43" s="94"/>
      <c r="DH43" s="94"/>
      <c r="DJ43" s="94"/>
      <c r="DL43" s="94"/>
      <c r="DN43" s="94"/>
      <c r="DP43" s="94"/>
      <c r="DR43" s="94"/>
      <c r="DT43" s="94"/>
      <c r="DV43" s="94"/>
      <c r="DX43" s="94"/>
      <c r="DZ43" s="94"/>
      <c r="EB43" s="94"/>
      <c r="ED43" s="94"/>
      <c r="EF43" s="94"/>
      <c r="EH43" s="94"/>
      <c r="EJ43" s="94"/>
      <c r="EL43" s="94"/>
      <c r="EN43" s="94"/>
      <c r="EP43" s="94"/>
      <c r="ER43" s="94"/>
      <c r="ET43" s="94"/>
      <c r="EV43" s="94"/>
      <c r="EX43" s="94"/>
      <c r="EZ43" s="94"/>
      <c r="FB43" s="94"/>
      <c r="FD43" s="94"/>
      <c r="FF43" s="94"/>
      <c r="FH43" s="94"/>
      <c r="FJ43" s="94"/>
      <c r="FL43" s="94"/>
      <c r="FN43" s="94"/>
      <c r="FP43" s="94"/>
      <c r="FR43" s="94"/>
      <c r="FT43" s="94"/>
      <c r="FV43" s="94"/>
      <c r="FX43" s="94"/>
      <c r="FZ43" s="94"/>
      <c r="GB43" s="94"/>
      <c r="GD43" s="94"/>
      <c r="GF43" s="94"/>
      <c r="GH43" s="94"/>
      <c r="GJ43" s="94"/>
      <c r="GL43" s="94"/>
      <c r="GN43" s="94"/>
      <c r="GP43" s="94"/>
      <c r="GR43" s="94"/>
      <c r="GT43" s="94"/>
      <c r="GV43" s="94"/>
      <c r="GX43" s="94"/>
      <c r="GZ43" s="94"/>
      <c r="HB43" s="94"/>
      <c r="HD43" s="94"/>
      <c r="HF43" s="94"/>
      <c r="HH43" s="94"/>
      <c r="HJ43" s="94"/>
      <c r="HL43" s="94"/>
      <c r="HN43" s="94"/>
      <c r="HP43" s="94"/>
      <c r="HR43" s="94"/>
      <c r="HT43" s="94"/>
      <c r="HV43" s="94"/>
      <c r="HX43" s="94"/>
      <c r="HZ43" s="94"/>
      <c r="IB43" s="94"/>
      <c r="ID43" s="94"/>
    </row>
    <row r="44" spans="1:238" ht="6.75" customHeight="1" x14ac:dyDescent="0.25">
      <c r="F44" s="94"/>
      <c r="G44" s="94"/>
      <c r="H44" s="94"/>
      <c r="I44" s="94"/>
      <c r="J44" s="94"/>
      <c r="K44" s="94"/>
      <c r="L44" s="94"/>
      <c r="M44" s="94"/>
      <c r="N44" s="94"/>
      <c r="Q44" s="94"/>
      <c r="R44" s="94"/>
      <c r="X44" s="94"/>
      <c r="AD44" s="94"/>
      <c r="AJ44" s="94"/>
      <c r="AP44" s="94"/>
      <c r="AV44" s="94"/>
      <c r="BB44" s="94"/>
      <c r="BH44" s="94"/>
      <c r="BN44" s="94"/>
      <c r="BT44" s="94"/>
      <c r="BZ44" s="94"/>
      <c r="CF44" s="94"/>
      <c r="CL44" s="94"/>
      <c r="CR44" s="94"/>
      <c r="CX44" s="94"/>
      <c r="DD44" s="94"/>
      <c r="DJ44" s="94"/>
      <c r="DP44" s="94"/>
      <c r="DV44" s="94"/>
      <c r="EB44" s="94"/>
      <c r="EH44" s="94"/>
      <c r="EN44" s="94"/>
      <c r="ET44" s="94"/>
      <c r="EZ44" s="94"/>
      <c r="FF44" s="94"/>
      <c r="FL44" s="94"/>
      <c r="FR44" s="94"/>
      <c r="FX44" s="94"/>
      <c r="GD44" s="94"/>
      <c r="GJ44" s="94"/>
      <c r="GP44" s="94"/>
      <c r="GV44" s="94"/>
      <c r="HB44" s="94"/>
      <c r="HH44" s="94"/>
      <c r="HN44" s="94"/>
      <c r="HT44" s="94"/>
      <c r="HZ44" s="94"/>
    </row>
    <row r="45" spans="1:238" x14ac:dyDescent="0.25">
      <c r="A45" s="119"/>
      <c r="B45" s="119"/>
      <c r="C45" s="119"/>
      <c r="F45" s="94"/>
      <c r="G45" s="94"/>
      <c r="H45" s="94"/>
      <c r="I45" s="94"/>
      <c r="J45" s="94"/>
      <c r="K45" s="94"/>
      <c r="L45" s="94"/>
      <c r="M45" s="94"/>
      <c r="N45" s="94"/>
      <c r="Q45" s="94"/>
      <c r="R45" s="94"/>
      <c r="X45" s="94"/>
      <c r="AD45" s="94"/>
      <c r="AJ45" s="94"/>
      <c r="AP45" s="94"/>
      <c r="AV45" s="94"/>
      <c r="BB45" s="94"/>
      <c r="BH45" s="94"/>
      <c r="BN45" s="94"/>
      <c r="BT45" s="94"/>
      <c r="BZ45" s="94"/>
      <c r="CF45" s="94"/>
      <c r="CL45" s="94"/>
      <c r="CR45" s="94"/>
      <c r="CX45" s="94"/>
      <c r="DD45" s="94"/>
      <c r="DJ45" s="94"/>
      <c r="DP45" s="94"/>
      <c r="DV45" s="94"/>
      <c r="EB45" s="94"/>
      <c r="EH45" s="94"/>
      <c r="EN45" s="94"/>
      <c r="ET45" s="94"/>
      <c r="EZ45" s="94"/>
      <c r="FF45" s="94"/>
      <c r="FL45" s="94"/>
      <c r="FR45" s="94"/>
      <c r="FX45" s="94"/>
      <c r="GD45" s="94"/>
      <c r="GJ45" s="94"/>
      <c r="GP45" s="94"/>
      <c r="GT45" s="98"/>
      <c r="GV45" s="94"/>
      <c r="HB45" s="94"/>
      <c r="HH45" s="94"/>
      <c r="HN45" s="94"/>
      <c r="HT45" s="94"/>
      <c r="HZ45" s="94"/>
    </row>
    <row r="46" spans="1:238" x14ac:dyDescent="0.25">
      <c r="B46" s="119"/>
      <c r="C46" s="119"/>
      <c r="F46" s="94"/>
      <c r="G46" s="94"/>
      <c r="H46" s="94"/>
      <c r="I46" s="94"/>
      <c r="J46" s="94"/>
      <c r="K46" s="94"/>
      <c r="L46" s="94"/>
      <c r="M46" s="94"/>
      <c r="N46" s="94"/>
      <c r="P46" s="94"/>
      <c r="Q46" s="94"/>
      <c r="R46" s="94"/>
      <c r="T46" s="94"/>
      <c r="V46" s="94"/>
      <c r="X46" s="94"/>
      <c r="Z46" s="94"/>
      <c r="AB46" s="94"/>
      <c r="AD46" s="94"/>
      <c r="AF46" s="94"/>
      <c r="AH46" s="131"/>
      <c r="AJ46" s="131"/>
      <c r="AL46" s="131"/>
      <c r="AN46" s="131"/>
      <c r="AP46" s="121"/>
      <c r="AR46" s="121"/>
      <c r="AT46" s="121"/>
      <c r="AV46" s="121"/>
      <c r="AX46" s="121"/>
      <c r="AZ46" s="121"/>
      <c r="BB46" s="121"/>
      <c r="BD46" s="121"/>
      <c r="BF46" s="121"/>
      <c r="BH46" s="121"/>
      <c r="BJ46" s="121"/>
      <c r="BL46" s="121"/>
      <c r="BN46" s="121"/>
      <c r="BP46" s="121"/>
      <c r="BR46" s="121"/>
      <c r="BT46" s="121"/>
      <c r="BV46" s="121"/>
      <c r="BX46" s="121"/>
      <c r="BZ46" s="121"/>
      <c r="CB46" s="121"/>
      <c r="CD46" s="121"/>
      <c r="CF46" s="121"/>
      <c r="CH46" s="121"/>
      <c r="CJ46" s="121"/>
      <c r="CL46" s="121"/>
      <c r="CN46" s="121"/>
      <c r="CP46" s="121"/>
      <c r="CR46" s="121"/>
      <c r="CT46" s="121"/>
      <c r="CV46" s="121"/>
      <c r="CX46" s="121"/>
      <c r="CZ46" s="121"/>
      <c r="DB46" s="121"/>
      <c r="DD46" s="121"/>
      <c r="DF46" s="121"/>
      <c r="DH46" s="121"/>
      <c r="DJ46" s="121"/>
      <c r="DL46" s="121"/>
      <c r="DN46" s="121"/>
      <c r="DP46" s="121"/>
      <c r="DR46" s="121"/>
      <c r="DT46" s="121"/>
      <c r="DV46" s="121"/>
      <c r="DX46" s="121"/>
      <c r="DZ46" s="121"/>
      <c r="EB46" s="121"/>
      <c r="ED46" s="121"/>
      <c r="EF46" s="121"/>
      <c r="EH46" s="121"/>
      <c r="EJ46" s="121"/>
      <c r="EL46" s="121"/>
      <c r="EN46" s="121"/>
      <c r="EP46" s="121"/>
      <c r="ER46" s="121"/>
      <c r="ET46" s="121"/>
      <c r="EV46" s="121"/>
      <c r="EX46" s="121"/>
      <c r="EZ46" s="121"/>
      <c r="FB46" s="121"/>
      <c r="FD46" s="121"/>
      <c r="FF46" s="121"/>
      <c r="FH46" s="121"/>
      <c r="FJ46" s="121"/>
      <c r="FL46" s="121"/>
      <c r="FN46" s="121"/>
      <c r="FP46" s="121"/>
      <c r="FR46" s="121"/>
      <c r="FT46" s="121"/>
      <c r="FV46" s="121"/>
      <c r="FX46" s="121"/>
      <c r="FZ46" s="121"/>
      <c r="GB46" s="121"/>
      <c r="GD46" s="121"/>
      <c r="GF46" s="121"/>
      <c r="GH46" s="121"/>
      <c r="GJ46" s="121"/>
      <c r="GL46" s="121"/>
      <c r="GN46" s="121"/>
      <c r="GP46" s="121"/>
      <c r="GR46" s="121"/>
      <c r="GT46" s="121"/>
      <c r="GV46" s="121"/>
      <c r="GX46" s="121"/>
      <c r="GZ46" s="121"/>
      <c r="HB46" s="121"/>
      <c r="HD46" s="121"/>
      <c r="HF46" s="121"/>
      <c r="HH46" s="121"/>
      <c r="HJ46" s="121"/>
      <c r="HL46" s="121"/>
      <c r="HN46" s="121"/>
      <c r="HP46" s="121"/>
      <c r="HR46" s="121"/>
      <c r="HT46" s="121"/>
      <c r="HV46" s="121"/>
      <c r="HX46" s="121"/>
      <c r="HZ46" s="121"/>
      <c r="IB46" s="121"/>
      <c r="ID46" s="121"/>
    </row>
    <row r="47" spans="1:238" x14ac:dyDescent="0.25">
      <c r="B47" s="119"/>
      <c r="C47" s="119"/>
      <c r="F47" s="94"/>
      <c r="G47" s="94"/>
      <c r="H47" s="94"/>
      <c r="I47" s="94"/>
      <c r="J47" s="94"/>
      <c r="K47" s="94"/>
      <c r="L47" s="94"/>
      <c r="M47" s="94"/>
      <c r="N47" s="94"/>
      <c r="P47" s="94"/>
      <c r="Q47" s="94"/>
      <c r="R47" s="94"/>
      <c r="T47" s="94"/>
      <c r="V47" s="94"/>
      <c r="X47" s="94"/>
      <c r="Z47" s="94"/>
      <c r="AB47" s="94"/>
      <c r="AD47" s="94"/>
      <c r="AF47" s="94"/>
      <c r="AH47" s="131"/>
      <c r="AJ47" s="131"/>
      <c r="AL47" s="131"/>
      <c r="AN47" s="131"/>
      <c r="AP47" s="121"/>
      <c r="AR47" s="121"/>
      <c r="AT47" s="121"/>
      <c r="AV47" s="121"/>
      <c r="AX47" s="121"/>
      <c r="AZ47" s="121"/>
      <c r="BB47" s="121"/>
      <c r="BD47" s="121"/>
      <c r="BF47" s="121"/>
      <c r="BH47" s="121"/>
      <c r="BJ47" s="121"/>
      <c r="BL47" s="121"/>
      <c r="BN47" s="121"/>
      <c r="BP47" s="121"/>
      <c r="BR47" s="121"/>
      <c r="BT47" s="121"/>
      <c r="BV47" s="121"/>
      <c r="BX47" s="121"/>
      <c r="BZ47" s="121"/>
      <c r="CB47" s="121"/>
      <c r="CD47" s="121"/>
      <c r="CF47" s="121"/>
      <c r="CH47" s="121"/>
      <c r="CJ47" s="121"/>
      <c r="CL47" s="121"/>
      <c r="CN47" s="121"/>
      <c r="CP47" s="121"/>
      <c r="CR47" s="121"/>
      <c r="CT47" s="121"/>
      <c r="CV47" s="121"/>
      <c r="CX47" s="121"/>
      <c r="CZ47" s="121"/>
      <c r="DB47" s="121"/>
      <c r="DD47" s="121"/>
      <c r="DF47" s="121"/>
      <c r="DH47" s="121"/>
      <c r="DJ47" s="121"/>
      <c r="DL47" s="121"/>
      <c r="DN47" s="121"/>
      <c r="DP47" s="121"/>
      <c r="DR47" s="121"/>
      <c r="DT47" s="121"/>
      <c r="DV47" s="121"/>
      <c r="DX47" s="121"/>
      <c r="DZ47" s="121"/>
      <c r="EB47" s="121"/>
      <c r="ED47" s="121"/>
      <c r="EF47" s="121"/>
      <c r="EH47" s="121"/>
      <c r="EJ47" s="121"/>
      <c r="EL47" s="121"/>
      <c r="EN47" s="121"/>
      <c r="EP47" s="121"/>
      <c r="ER47" s="121"/>
      <c r="ET47" s="121"/>
      <c r="EV47" s="121"/>
      <c r="EX47" s="121"/>
      <c r="EZ47" s="121"/>
      <c r="FB47" s="121"/>
      <c r="FD47" s="121"/>
      <c r="FF47" s="121"/>
      <c r="FH47" s="121"/>
      <c r="FJ47" s="121"/>
      <c r="FL47" s="121"/>
      <c r="FN47" s="121"/>
      <c r="FP47" s="121"/>
      <c r="FR47" s="121"/>
      <c r="FT47" s="121"/>
      <c r="FV47" s="121"/>
      <c r="FX47" s="121"/>
      <c r="FZ47" s="121"/>
      <c r="GB47" s="121"/>
      <c r="GD47" s="121"/>
      <c r="GF47" s="121"/>
      <c r="GH47" s="121"/>
      <c r="GJ47" s="121"/>
      <c r="GL47" s="121"/>
      <c r="GN47" s="121"/>
      <c r="GP47" s="121"/>
      <c r="GR47" s="121"/>
      <c r="GT47" s="121"/>
      <c r="GV47" s="121"/>
      <c r="GX47" s="121"/>
      <c r="GZ47" s="121"/>
      <c r="HB47" s="121"/>
      <c r="HD47" s="121"/>
      <c r="HF47" s="121"/>
      <c r="HH47" s="121"/>
      <c r="HJ47" s="121"/>
      <c r="HL47" s="121"/>
      <c r="HN47" s="121"/>
      <c r="HP47" s="121"/>
      <c r="HR47" s="121"/>
      <c r="HT47" s="121"/>
      <c r="HV47" s="121"/>
      <c r="HX47" s="121"/>
      <c r="HZ47" s="121"/>
      <c r="IB47" s="121"/>
      <c r="ID47" s="121"/>
    </row>
    <row r="48" spans="1:238" x14ac:dyDescent="0.25">
      <c r="C48" s="150"/>
      <c r="F48" s="94"/>
      <c r="G48" s="94"/>
      <c r="H48" s="94"/>
      <c r="I48" s="94"/>
      <c r="J48" s="94"/>
      <c r="K48" s="94"/>
      <c r="L48" s="94"/>
      <c r="M48" s="94"/>
      <c r="N48" s="94"/>
      <c r="P48" s="94"/>
      <c r="Q48" s="94"/>
      <c r="R48" s="94"/>
      <c r="T48" s="94"/>
      <c r="V48" s="94"/>
      <c r="X48" s="94"/>
      <c r="Z48" s="94"/>
      <c r="AB48" s="94"/>
      <c r="AD48" s="94"/>
      <c r="AF48" s="94"/>
      <c r="AH48" s="94"/>
      <c r="AJ48" s="94"/>
      <c r="AL48" s="94"/>
      <c r="AN48" s="94"/>
      <c r="AP48" s="94"/>
      <c r="AR48" s="94"/>
      <c r="AT48" s="94"/>
      <c r="AV48" s="94"/>
      <c r="AX48" s="94"/>
      <c r="AZ48" s="94"/>
      <c r="BB48" s="94"/>
      <c r="BD48" s="94"/>
      <c r="BF48" s="94"/>
      <c r="BH48" s="94"/>
      <c r="BJ48" s="94"/>
      <c r="BL48" s="94"/>
      <c r="BN48" s="94"/>
      <c r="BP48" s="94"/>
      <c r="BR48" s="94"/>
      <c r="BT48" s="94"/>
      <c r="BV48" s="94"/>
      <c r="BX48" s="94"/>
      <c r="BZ48" s="94"/>
      <c r="CB48" s="94"/>
      <c r="CD48" s="94"/>
      <c r="CF48" s="94"/>
      <c r="CH48" s="94"/>
      <c r="CJ48" s="94"/>
      <c r="CL48" s="94"/>
      <c r="CN48" s="94"/>
      <c r="CP48" s="94"/>
      <c r="CR48" s="94"/>
      <c r="CT48" s="94"/>
      <c r="CV48" s="94"/>
      <c r="CX48" s="94"/>
      <c r="CZ48" s="94"/>
      <c r="DB48" s="94"/>
      <c r="DD48" s="94"/>
      <c r="DF48" s="94"/>
      <c r="DH48" s="94"/>
      <c r="DJ48" s="94"/>
      <c r="DL48" s="94"/>
      <c r="DN48" s="94"/>
      <c r="DP48" s="94"/>
      <c r="DR48" s="94"/>
      <c r="DT48" s="94"/>
      <c r="DV48" s="94"/>
      <c r="DX48" s="94"/>
      <c r="DZ48" s="94"/>
      <c r="EB48" s="94"/>
      <c r="ED48" s="94"/>
      <c r="EF48" s="94"/>
      <c r="EH48" s="94"/>
      <c r="EJ48" s="94"/>
      <c r="EL48" s="94"/>
      <c r="EN48" s="94"/>
      <c r="EP48" s="94"/>
      <c r="ER48" s="94"/>
      <c r="ET48" s="94"/>
      <c r="EV48" s="94"/>
      <c r="EX48" s="94"/>
      <c r="EZ48" s="94"/>
      <c r="FB48" s="94"/>
      <c r="FD48" s="94"/>
      <c r="FF48" s="94"/>
      <c r="FH48" s="94"/>
      <c r="FJ48" s="94"/>
      <c r="FL48" s="94"/>
      <c r="FN48" s="94"/>
      <c r="FP48" s="94"/>
      <c r="FR48" s="94"/>
      <c r="FT48" s="94"/>
      <c r="FV48" s="94"/>
      <c r="FX48" s="94"/>
      <c r="FZ48" s="94"/>
      <c r="GB48" s="94"/>
      <c r="GD48" s="94"/>
      <c r="GF48" s="94"/>
      <c r="GH48" s="94"/>
      <c r="GJ48" s="94"/>
      <c r="GL48" s="94"/>
      <c r="GN48" s="94"/>
      <c r="GP48" s="94"/>
      <c r="GR48" s="94"/>
      <c r="GT48" s="94"/>
      <c r="GV48" s="94"/>
      <c r="GX48" s="94"/>
      <c r="GZ48" s="94"/>
      <c r="HB48" s="94"/>
      <c r="HD48" s="94"/>
      <c r="HF48" s="94"/>
      <c r="HH48" s="94"/>
      <c r="HJ48" s="94"/>
      <c r="HL48" s="94"/>
      <c r="HN48" s="94"/>
      <c r="HP48" s="94"/>
      <c r="HR48" s="94"/>
      <c r="HT48" s="94"/>
      <c r="HV48" s="94"/>
      <c r="HX48" s="94"/>
      <c r="HZ48" s="94"/>
      <c r="IB48" s="94"/>
      <c r="ID48" s="94"/>
    </row>
    <row r="49" spans="1:238" ht="6.75" customHeight="1" x14ac:dyDescent="0.25">
      <c r="F49" s="94"/>
      <c r="G49" s="94"/>
      <c r="H49" s="94"/>
      <c r="I49" s="94"/>
      <c r="J49" s="94"/>
      <c r="K49" s="94"/>
      <c r="L49" s="94"/>
      <c r="M49" s="94"/>
      <c r="N49" s="94"/>
      <c r="Q49" s="94"/>
      <c r="R49" s="94"/>
      <c r="X49" s="94"/>
      <c r="AD49" s="94"/>
      <c r="AJ49" s="94"/>
      <c r="AP49" s="94"/>
      <c r="AV49" s="94"/>
      <c r="BB49" s="94"/>
      <c r="BH49" s="94"/>
      <c r="BN49" s="94"/>
      <c r="BT49" s="94"/>
      <c r="BZ49" s="94"/>
      <c r="CF49" s="94"/>
      <c r="CL49" s="94"/>
      <c r="CR49" s="94"/>
      <c r="CX49" s="94"/>
      <c r="DD49" s="94"/>
      <c r="DJ49" s="94"/>
      <c r="DP49" s="94"/>
      <c r="DV49" s="94"/>
      <c r="EB49" s="94"/>
      <c r="EH49" s="94"/>
      <c r="EN49" s="94"/>
      <c r="ET49" s="94"/>
      <c r="EZ49" s="94"/>
      <c r="FF49" s="94"/>
      <c r="FL49" s="94"/>
      <c r="FR49" s="94"/>
      <c r="FX49" s="94"/>
      <c r="GD49" s="94"/>
      <c r="GJ49" s="94"/>
      <c r="GP49" s="94"/>
      <c r="GV49" s="94"/>
      <c r="HB49" s="94"/>
      <c r="HH49" s="94"/>
      <c r="HN49" s="94"/>
      <c r="HT49" s="94"/>
      <c r="HZ49" s="94"/>
    </row>
    <row r="50" spans="1:238" x14ac:dyDescent="0.25">
      <c r="A50" s="119"/>
    </row>
    <row r="51" spans="1:238" x14ac:dyDescent="0.25">
      <c r="B51" s="119"/>
      <c r="AP51" s="131"/>
      <c r="AR51" s="131"/>
      <c r="AT51" s="131"/>
      <c r="AV51" s="163"/>
      <c r="AX51" s="163"/>
      <c r="AZ51" s="163"/>
      <c r="BB51" s="163"/>
      <c r="BD51" s="163"/>
      <c r="BF51" s="163"/>
      <c r="BH51" s="163"/>
      <c r="BJ51" s="163"/>
      <c r="BL51" s="163"/>
      <c r="BN51" s="163"/>
      <c r="BP51" s="163"/>
      <c r="BR51" s="163"/>
      <c r="BT51" s="163"/>
      <c r="BV51" s="163"/>
      <c r="BX51" s="163"/>
      <c r="BZ51" s="163"/>
      <c r="CB51" s="163"/>
      <c r="CD51" s="163"/>
      <c r="CF51" s="163"/>
      <c r="CH51" s="163"/>
      <c r="CJ51" s="163"/>
      <c r="CL51" s="163"/>
      <c r="CN51" s="163"/>
      <c r="CP51" s="163"/>
      <c r="CR51" s="163"/>
      <c r="CT51" s="163"/>
      <c r="CV51" s="163"/>
      <c r="CX51" s="163"/>
      <c r="CZ51" s="163"/>
      <c r="DB51" s="163"/>
      <c r="DD51" s="163"/>
      <c r="DF51" s="163"/>
      <c r="DH51" s="163"/>
      <c r="DJ51" s="163"/>
      <c r="DL51" s="163"/>
      <c r="DN51" s="163"/>
      <c r="DP51" s="163"/>
      <c r="DR51" s="163"/>
      <c r="DT51" s="163"/>
      <c r="DV51" s="163"/>
      <c r="DX51" s="163"/>
      <c r="DZ51" s="163"/>
      <c r="EB51" s="163"/>
      <c r="ED51" s="163"/>
      <c r="EF51" s="163"/>
      <c r="EH51" s="163"/>
      <c r="EJ51" s="163"/>
      <c r="EL51" s="163"/>
      <c r="EN51" s="163"/>
      <c r="EP51" s="163"/>
      <c r="ER51" s="163"/>
      <c r="ET51" s="163"/>
      <c r="EV51" s="163"/>
      <c r="EX51" s="163"/>
      <c r="EZ51" s="163"/>
      <c r="FB51" s="163"/>
      <c r="FD51" s="163"/>
      <c r="FF51" s="163"/>
      <c r="FH51" s="163"/>
      <c r="FJ51" s="163"/>
      <c r="FL51" s="163"/>
      <c r="FN51" s="163"/>
      <c r="FP51" s="163"/>
      <c r="FR51" s="163"/>
      <c r="FT51" s="163"/>
      <c r="FV51" s="163"/>
      <c r="FX51" s="163"/>
      <c r="FZ51" s="163"/>
      <c r="GB51" s="163"/>
      <c r="GD51" s="163"/>
      <c r="GF51" s="163"/>
      <c r="GH51" s="163"/>
      <c r="GJ51" s="163"/>
      <c r="GL51" s="163"/>
      <c r="GN51" s="163"/>
      <c r="GP51" s="163"/>
      <c r="GR51" s="163"/>
      <c r="GT51" s="163"/>
      <c r="GV51" s="163"/>
      <c r="GX51" s="163"/>
      <c r="GZ51" s="163"/>
      <c r="HB51" s="163"/>
      <c r="HD51" s="163"/>
      <c r="HF51" s="163"/>
      <c r="HH51" s="164"/>
      <c r="HJ51" s="164"/>
      <c r="HL51" s="164"/>
      <c r="HN51" s="164"/>
      <c r="HP51" s="164"/>
      <c r="HR51" s="164"/>
      <c r="HT51" s="164"/>
      <c r="HV51" s="164"/>
      <c r="HX51" s="164"/>
      <c r="HZ51" s="164"/>
      <c r="IB51" s="164"/>
      <c r="ID51" s="164"/>
    </row>
    <row r="52" spans="1:238" x14ac:dyDescent="0.25">
      <c r="C52" s="98"/>
      <c r="AP52" s="94"/>
      <c r="AR52" s="94"/>
      <c r="AT52" s="94"/>
      <c r="AV52" s="94"/>
      <c r="AX52" s="94"/>
      <c r="AZ52" s="94"/>
      <c r="BB52" s="94"/>
      <c r="BD52" s="94"/>
      <c r="BF52" s="94"/>
      <c r="BH52" s="94"/>
      <c r="BJ52" s="94"/>
      <c r="BL52" s="94"/>
      <c r="BN52" s="94"/>
      <c r="BP52" s="94"/>
      <c r="BR52" s="94"/>
      <c r="BT52" s="94"/>
      <c r="BV52" s="94"/>
      <c r="BX52" s="94"/>
      <c r="BZ52" s="94"/>
      <c r="CB52" s="94"/>
      <c r="CD52" s="94"/>
      <c r="CF52" s="94"/>
      <c r="CH52" s="94"/>
      <c r="CJ52" s="94"/>
      <c r="CL52" s="94"/>
      <c r="CN52" s="94"/>
      <c r="CP52" s="94"/>
      <c r="CR52" s="94"/>
      <c r="CT52" s="94"/>
      <c r="CV52" s="94"/>
      <c r="CX52" s="94"/>
      <c r="CZ52" s="94"/>
      <c r="DB52" s="94"/>
      <c r="DD52" s="94"/>
      <c r="DF52" s="94"/>
      <c r="DH52" s="94"/>
      <c r="DJ52" s="94"/>
      <c r="DL52" s="94"/>
      <c r="DN52" s="94"/>
      <c r="DP52" s="94"/>
      <c r="DR52" s="94"/>
      <c r="DT52" s="94"/>
      <c r="DV52" s="94"/>
      <c r="DX52" s="94"/>
      <c r="DZ52" s="94"/>
      <c r="EB52" s="94"/>
      <c r="ED52" s="94"/>
      <c r="EF52" s="94"/>
      <c r="EH52" s="94"/>
      <c r="EJ52" s="94"/>
      <c r="EL52" s="94"/>
      <c r="EN52" s="94"/>
      <c r="EP52" s="94"/>
      <c r="ER52" s="94"/>
      <c r="ET52" s="94"/>
      <c r="EV52" s="94"/>
      <c r="EX52" s="94"/>
      <c r="EZ52" s="94"/>
      <c r="FB52" s="94"/>
      <c r="FD52" s="94"/>
      <c r="FF52" s="94"/>
      <c r="FH52" s="94"/>
      <c r="FJ52" s="94"/>
      <c r="FL52" s="94"/>
      <c r="FN52" s="94"/>
      <c r="FP52" s="94"/>
      <c r="FR52" s="94"/>
      <c r="FT52" s="94"/>
      <c r="FV52" s="94"/>
      <c r="FX52" s="94"/>
      <c r="FZ52" s="94"/>
      <c r="GB52" s="94"/>
      <c r="GD52" s="94"/>
      <c r="GF52" s="94"/>
      <c r="GH52" s="94"/>
      <c r="GJ52" s="94"/>
      <c r="GL52" s="94"/>
      <c r="GN52" s="94"/>
      <c r="GP52" s="94"/>
      <c r="GR52" s="94"/>
      <c r="GT52" s="94"/>
      <c r="GV52" s="94"/>
      <c r="GX52" s="94"/>
      <c r="GZ52" s="94"/>
      <c r="HB52" s="94"/>
      <c r="HD52" s="94"/>
      <c r="HF52" s="94"/>
      <c r="HH52" s="94"/>
      <c r="HJ52" s="94"/>
      <c r="HL52" s="94"/>
      <c r="HN52" s="94"/>
      <c r="HP52" s="94"/>
      <c r="HR52" s="94"/>
      <c r="HT52" s="94"/>
      <c r="HV52" s="94"/>
      <c r="HX52" s="94"/>
      <c r="HZ52" s="94"/>
      <c r="IB52" s="94"/>
      <c r="ID52" s="94"/>
    </row>
    <row r="53" spans="1:238" x14ac:dyDescent="0.25">
      <c r="C53" s="98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43"/>
  <sheetViews>
    <sheetView topLeftCell="A10" zoomScaleNormal="100" workbookViewId="0">
      <selection activeCell="L32" sqref="L32"/>
    </sheetView>
  </sheetViews>
  <sheetFormatPr defaultColWidth="9.109375" defaultRowHeight="13.2" x14ac:dyDescent="0.25"/>
  <cols>
    <col min="1" max="2" width="1.21875" style="8" customWidth="1"/>
    <col min="3" max="3" width="10.6640625" style="8" customWidth="1"/>
    <col min="4" max="5" width="1.21875" style="8" customWidth="1"/>
    <col min="6" max="6" width="9.6640625" style="8" customWidth="1"/>
    <col min="7" max="7" width="1.21875" style="8" customWidth="1"/>
    <col min="8" max="8" width="9.6640625" style="8" customWidth="1"/>
    <col min="9" max="9" width="1.21875" style="8" customWidth="1"/>
    <col min="10" max="10" width="9.6640625" style="8" customWidth="1"/>
    <col min="11" max="11" width="1.21875" style="8" customWidth="1"/>
    <col min="12" max="12" width="9.6640625" style="8" customWidth="1"/>
    <col min="13" max="13" width="1.21875" style="8" customWidth="1"/>
    <col min="14" max="14" width="9.6640625" style="8" customWidth="1"/>
    <col min="15" max="15" width="1.21875" style="8" customWidth="1"/>
    <col min="16" max="16" width="9.6640625" style="8" customWidth="1"/>
    <col min="17" max="17" width="1.21875" style="8" customWidth="1"/>
    <col min="18" max="18" width="9.6640625" style="8" customWidth="1"/>
    <col min="19" max="19" width="1.21875" style="8" customWidth="1"/>
    <col min="20" max="20" width="9.6640625" style="8" customWidth="1"/>
    <col min="21" max="21" width="1.21875" style="8" customWidth="1"/>
    <col min="22" max="22" width="9.6640625" style="8" customWidth="1"/>
    <col min="23" max="23" width="1.21875" style="8" customWidth="1"/>
    <col min="24" max="24" width="9.6640625" style="8" customWidth="1"/>
    <col min="25" max="25" width="1.21875" style="8" customWidth="1"/>
    <col min="26" max="26" width="9.6640625" style="8" customWidth="1"/>
    <col min="27" max="27" width="1.21875" style="8" customWidth="1"/>
    <col min="28" max="28" width="9.6640625" style="8" customWidth="1"/>
    <col min="29" max="29" width="1.21875" style="8" customWidth="1"/>
    <col min="30" max="30" width="10.6640625" style="8" customWidth="1"/>
    <col min="31" max="31" width="9.109375" style="8"/>
    <col min="32" max="32" width="15.88671875" style="8" customWidth="1"/>
    <col min="33" max="33" width="9.6640625" style="8" customWidth="1"/>
    <col min="34" max="16384" width="9.109375" style="8"/>
  </cols>
  <sheetData>
    <row r="1" spans="1:32" x14ac:dyDescent="0.25">
      <c r="A1" s="9" t="s">
        <v>23</v>
      </c>
    </row>
    <row r="2" spans="1:32" s="60" customFormat="1" x14ac:dyDescent="0.25">
      <c r="A2" s="59"/>
      <c r="F2" s="61">
        <v>39478</v>
      </c>
      <c r="G2" s="61"/>
      <c r="H2" s="61">
        <v>39506</v>
      </c>
      <c r="I2" s="61"/>
      <c r="J2" s="61">
        <v>39538</v>
      </c>
      <c r="K2" s="61"/>
      <c r="L2" s="61">
        <v>39568</v>
      </c>
      <c r="M2" s="61"/>
      <c r="N2" s="61">
        <v>39599</v>
      </c>
      <c r="O2" s="61"/>
      <c r="P2" s="61">
        <v>39629</v>
      </c>
      <c r="Q2" s="61"/>
      <c r="R2" s="61">
        <v>39660</v>
      </c>
      <c r="S2" s="61"/>
      <c r="T2" s="61">
        <v>39691</v>
      </c>
      <c r="U2" s="61"/>
      <c r="V2" s="61">
        <v>39721</v>
      </c>
      <c r="W2" s="61"/>
      <c r="X2" s="61">
        <v>39752</v>
      </c>
      <c r="Y2" s="61"/>
      <c r="Z2" s="61">
        <v>39782</v>
      </c>
      <c r="AA2" s="61"/>
      <c r="AB2" s="61">
        <v>39813</v>
      </c>
      <c r="AC2" s="61"/>
      <c r="AD2" s="79" t="s">
        <v>66</v>
      </c>
    </row>
    <row r="3" spans="1:32" x14ac:dyDescent="0.25">
      <c r="B3" s="8" t="s">
        <v>123</v>
      </c>
    </row>
    <row r="4" spans="1:32" s="71" customFormat="1" x14ac:dyDescent="0.25">
      <c r="C4" s="71">
        <v>2016</v>
      </c>
      <c r="F4" s="91">
        <v>11015</v>
      </c>
      <c r="G4" s="91"/>
      <c r="H4" s="91">
        <v>10109</v>
      </c>
      <c r="I4" s="91"/>
      <c r="J4" s="112">
        <v>9340</v>
      </c>
      <c r="K4" s="112"/>
      <c r="L4" s="112">
        <v>7794</v>
      </c>
      <c r="M4" s="91"/>
      <c r="N4" s="91">
        <v>5474</v>
      </c>
      <c r="O4" s="91"/>
      <c r="P4" s="91">
        <v>4778</v>
      </c>
      <c r="Q4" s="91"/>
      <c r="R4" s="91">
        <v>4594</v>
      </c>
      <c r="S4" s="91"/>
      <c r="T4" s="91">
        <v>4462</v>
      </c>
      <c r="U4" s="91"/>
      <c r="V4" s="91">
        <v>5505</v>
      </c>
      <c r="W4" s="91"/>
      <c r="X4" s="91">
        <v>5465</v>
      </c>
      <c r="Y4" s="91"/>
      <c r="Z4" s="91">
        <v>7363</v>
      </c>
      <c r="AA4" s="91"/>
      <c r="AB4" s="91">
        <v>8826</v>
      </c>
      <c r="AD4" s="63">
        <f t="shared" ref="AD4:AD8" si="0">SUM(F4:AB4)</f>
        <v>84725</v>
      </c>
    </row>
    <row r="5" spans="1:32" s="71" customFormat="1" x14ac:dyDescent="0.25">
      <c r="C5" s="71">
        <v>2017</v>
      </c>
      <c r="F5" s="91">
        <v>7634</v>
      </c>
      <c r="G5" s="91"/>
      <c r="H5" s="91">
        <v>6393</v>
      </c>
      <c r="I5" s="91"/>
      <c r="J5" s="112">
        <v>7774</v>
      </c>
      <c r="K5" s="112"/>
      <c r="L5" s="112">
        <v>6650</v>
      </c>
      <c r="M5" s="91"/>
      <c r="N5" s="91">
        <v>3981</v>
      </c>
      <c r="O5" s="91"/>
      <c r="P5" s="91">
        <v>3459</v>
      </c>
      <c r="Q5" s="91"/>
      <c r="R5" s="91">
        <v>2704</v>
      </c>
      <c r="S5" s="91"/>
      <c r="T5" s="91">
        <v>4983</v>
      </c>
      <c r="U5" s="91"/>
      <c r="V5" s="91">
        <v>6437</v>
      </c>
      <c r="W5" s="91"/>
      <c r="X5" s="91">
        <v>6306</v>
      </c>
      <c r="Y5" s="91"/>
      <c r="Z5" s="91">
        <v>10869</v>
      </c>
      <c r="AA5" s="91"/>
      <c r="AB5" s="91">
        <v>12716</v>
      </c>
      <c r="AD5" s="63">
        <f t="shared" si="0"/>
        <v>79906</v>
      </c>
    </row>
    <row r="6" spans="1:32" s="71" customFormat="1" x14ac:dyDescent="0.25">
      <c r="C6" s="71">
        <v>2018</v>
      </c>
      <c r="F6" s="73">
        <v>12306</v>
      </c>
      <c r="G6" s="73"/>
      <c r="H6" s="73">
        <v>12391</v>
      </c>
      <c r="I6" s="73"/>
      <c r="J6" s="112">
        <v>13164</v>
      </c>
      <c r="K6" s="112"/>
      <c r="L6" s="112">
        <v>10761</v>
      </c>
      <c r="M6" s="91"/>
      <c r="N6" s="91">
        <v>6961</v>
      </c>
      <c r="O6" s="73"/>
      <c r="P6" s="91">
        <v>6678</v>
      </c>
      <c r="Q6" s="91"/>
      <c r="R6" s="91">
        <v>5672</v>
      </c>
      <c r="S6" s="73"/>
      <c r="T6" s="63">
        <v>6855</v>
      </c>
      <c r="U6" s="73"/>
      <c r="V6" s="73">
        <v>6082.8</v>
      </c>
      <c r="W6" s="73"/>
      <c r="X6" s="73">
        <v>7301.3</v>
      </c>
      <c r="Y6" s="73"/>
      <c r="Z6" s="73">
        <v>13375.6</v>
      </c>
      <c r="AA6" s="73"/>
      <c r="AB6" s="73">
        <v>13910</v>
      </c>
      <c r="AD6" s="63">
        <f t="shared" si="0"/>
        <v>115457.70000000001</v>
      </c>
    </row>
    <row r="7" spans="1:32" s="71" customFormat="1" x14ac:dyDescent="0.25">
      <c r="C7" s="71">
        <v>2019</v>
      </c>
      <c r="F7" s="73">
        <v>12228</v>
      </c>
      <c r="G7" s="73"/>
      <c r="H7" s="73">
        <v>14660</v>
      </c>
      <c r="I7" s="73"/>
      <c r="J7" s="112">
        <v>12783</v>
      </c>
      <c r="K7" s="112"/>
      <c r="L7" s="112">
        <v>9302</v>
      </c>
      <c r="M7" s="91"/>
      <c r="N7" s="91">
        <v>9488</v>
      </c>
      <c r="O7" s="73"/>
      <c r="P7" s="91">
        <v>6501</v>
      </c>
      <c r="Q7" s="91"/>
      <c r="R7" s="91">
        <v>6289</v>
      </c>
      <c r="S7" s="73"/>
      <c r="T7" s="73">
        <v>6925</v>
      </c>
      <c r="U7" s="73"/>
      <c r="V7" s="73">
        <v>4629</v>
      </c>
      <c r="W7" s="73"/>
      <c r="X7" s="73">
        <v>5670</v>
      </c>
      <c r="Y7" s="73"/>
      <c r="Z7" s="73">
        <f>(8157+25419+79254+1932)/10</f>
        <v>11476.2</v>
      </c>
      <c r="AA7" s="73"/>
      <c r="AB7" s="73">
        <f>110608/10</f>
        <v>11060.8</v>
      </c>
      <c r="AD7" s="63">
        <f t="shared" si="0"/>
        <v>111012</v>
      </c>
      <c r="AF7" s="113"/>
    </row>
    <row r="8" spans="1:32" s="71" customFormat="1" x14ac:dyDescent="0.25">
      <c r="C8" s="71">
        <v>2020</v>
      </c>
      <c r="F8" s="73">
        <f>126026/10</f>
        <v>12602.6</v>
      </c>
      <c r="G8" s="73"/>
      <c r="H8" s="73">
        <f>121576/10</f>
        <v>12157.6</v>
      </c>
      <c r="I8" s="73"/>
      <c r="J8" s="62">
        <f>127017/10</f>
        <v>12701.7</v>
      </c>
      <c r="K8" s="112"/>
      <c r="L8" s="62">
        <f>103242/10</f>
        <v>10324.200000000001</v>
      </c>
      <c r="M8" s="91"/>
      <c r="N8" s="62">
        <f>75817/10</f>
        <v>7581.7</v>
      </c>
      <c r="O8" s="73"/>
      <c r="P8" s="91">
        <f>58765/10</f>
        <v>5876.5</v>
      </c>
      <c r="Q8" s="91"/>
      <c r="R8" s="62">
        <f>59521/10</f>
        <v>5952.1</v>
      </c>
      <c r="S8" s="73"/>
      <c r="T8" s="27">
        <f>51603/10</f>
        <v>5160.3</v>
      </c>
      <c r="U8" s="73"/>
      <c r="V8" s="73">
        <f>63345/10</f>
        <v>6334.5</v>
      </c>
      <c r="W8" s="73"/>
      <c r="X8" s="73">
        <f>77349/10</f>
        <v>7734.9</v>
      </c>
      <c r="Y8" s="73"/>
      <c r="Z8" s="73">
        <f>91968/10</f>
        <v>9196.7999999999993</v>
      </c>
      <c r="AA8" s="73"/>
      <c r="AB8" s="73">
        <f>137696/10</f>
        <v>13769.6</v>
      </c>
      <c r="AD8" s="63">
        <f t="shared" si="0"/>
        <v>109392.50000000001</v>
      </c>
      <c r="AF8" s="113"/>
    </row>
    <row r="9" spans="1:32" s="71" customFormat="1" x14ac:dyDescent="0.25">
      <c r="C9" s="71">
        <v>2021</v>
      </c>
      <c r="F9" s="73">
        <f>90889/10</f>
        <v>9088.9</v>
      </c>
      <c r="G9" s="73"/>
      <c r="H9" s="73">
        <f>96265/10</f>
        <v>9626.5</v>
      </c>
      <c r="I9" s="73"/>
      <c r="J9" s="62">
        <f>120724/10</f>
        <v>12072.4</v>
      </c>
      <c r="K9" s="112"/>
      <c r="L9" s="62">
        <f>103411/10</f>
        <v>10341.1</v>
      </c>
      <c r="M9" s="91"/>
      <c r="N9" s="62">
        <f>(780+7910+57187+3491)/10</f>
        <v>6936.8</v>
      </c>
      <c r="O9" s="73"/>
      <c r="P9" s="91"/>
      <c r="Q9" s="91"/>
      <c r="R9" s="62"/>
      <c r="S9" s="73"/>
      <c r="T9" s="27"/>
      <c r="U9" s="73"/>
      <c r="V9" s="73"/>
      <c r="W9" s="73"/>
      <c r="X9" s="73"/>
      <c r="Y9" s="73"/>
      <c r="Z9" s="73"/>
      <c r="AA9" s="73"/>
      <c r="AB9" s="73"/>
      <c r="AD9" s="63"/>
      <c r="AF9" s="113"/>
    </row>
    <row r="10" spans="1:32" s="71" customFormat="1" x14ac:dyDescent="0.25">
      <c r="F10" s="73"/>
      <c r="G10" s="73"/>
      <c r="H10" s="73"/>
      <c r="I10" s="73"/>
      <c r="J10" s="112"/>
      <c r="K10" s="112"/>
      <c r="L10" s="112"/>
      <c r="M10" s="91"/>
      <c r="N10" s="91"/>
      <c r="O10" s="73"/>
      <c r="P10" s="91"/>
      <c r="Q10" s="91"/>
      <c r="R10" s="91"/>
      <c r="S10" s="73"/>
      <c r="T10" s="73"/>
      <c r="U10" s="73"/>
      <c r="V10" s="73"/>
      <c r="W10" s="73"/>
      <c r="X10" s="73"/>
      <c r="Y10" s="73"/>
      <c r="Z10" s="73"/>
      <c r="AA10" s="73"/>
      <c r="AB10" s="73"/>
      <c r="AD10" s="63"/>
      <c r="AF10" s="113"/>
    </row>
    <row r="11" spans="1:32" s="71" customFormat="1" x14ac:dyDescent="0.25">
      <c r="C11" s="119" t="s">
        <v>98</v>
      </c>
      <c r="F11" s="73"/>
      <c r="G11" s="73"/>
      <c r="H11" s="73"/>
      <c r="I11" s="73"/>
      <c r="J11" s="112"/>
      <c r="K11" s="112"/>
      <c r="L11" s="91">
        <f>SUM(N8:$AB8)+SUM($F9:L9)</f>
        <v>102735.3</v>
      </c>
      <c r="M11" s="91"/>
      <c r="N11" s="91">
        <f>SUM(P8:$AB8)+SUM($F9:N9)</f>
        <v>102090.40000000001</v>
      </c>
      <c r="O11" s="73"/>
      <c r="P11" s="91"/>
      <c r="Q11" s="91"/>
      <c r="R11" s="91"/>
      <c r="S11" s="73"/>
      <c r="T11" s="73"/>
      <c r="U11" s="73"/>
      <c r="V11" s="73"/>
      <c r="W11" s="73"/>
      <c r="X11" s="73"/>
      <c r="Y11" s="73"/>
      <c r="Z11" s="73"/>
      <c r="AA11" s="73"/>
      <c r="AB11" s="73"/>
      <c r="AD11" s="63"/>
      <c r="AF11" s="113"/>
    </row>
    <row r="12" spans="1:32" s="71" customFormat="1" x14ac:dyDescent="0.25">
      <c r="C12" s="71" t="s">
        <v>124</v>
      </c>
      <c r="F12" s="73">
        <f>AVERAGE(F4:F8)</f>
        <v>11157.119999999999</v>
      </c>
      <c r="G12" s="73"/>
      <c r="H12" s="73">
        <f>AVERAGE(H4:H8)</f>
        <v>11142.119999999999</v>
      </c>
      <c r="I12" s="73"/>
      <c r="J12" s="73">
        <f>AVERAGE(J4:J8)</f>
        <v>11152.539999999999</v>
      </c>
      <c r="K12" s="112"/>
      <c r="L12" s="73">
        <f>AVERAGE(L4:L8)</f>
        <v>8966.24</v>
      </c>
      <c r="M12" s="91"/>
      <c r="N12" s="73">
        <f>AVERAGE(N4:N8)</f>
        <v>6697.1399999999994</v>
      </c>
      <c r="O12" s="73"/>
      <c r="P12" s="73">
        <f>AVERAGE(P4:P8)</f>
        <v>5458.5</v>
      </c>
      <c r="Q12" s="91"/>
      <c r="R12" s="73">
        <f>AVERAGE(R4:R8)</f>
        <v>5042.2199999999993</v>
      </c>
      <c r="S12" s="73"/>
      <c r="T12" s="73">
        <f>AVERAGE(T4:T8)</f>
        <v>5677.0599999999995</v>
      </c>
      <c r="U12" s="73"/>
      <c r="V12" s="73">
        <f>AVERAGE(V4:V8)</f>
        <v>5797.66</v>
      </c>
      <c r="W12" s="73"/>
      <c r="X12" s="73">
        <f>AVERAGE(X4:X8)</f>
        <v>6495.44</v>
      </c>
      <c r="Y12" s="73"/>
      <c r="Z12" s="73">
        <f>AVERAGE(Z4:Z8)</f>
        <v>10456.120000000001</v>
      </c>
      <c r="AA12" s="73"/>
      <c r="AB12" s="73">
        <f>AVERAGE(AB4:AB8)</f>
        <v>12056.48</v>
      </c>
      <c r="AD12" s="63">
        <f t="shared" ref="AD12" si="1">SUM(F12:AB12)</f>
        <v>100098.63999999998</v>
      </c>
      <c r="AF12" s="113"/>
    </row>
    <row r="13" spans="1:32" s="71" customFormat="1" x14ac:dyDescent="0.25">
      <c r="F13" s="73"/>
      <c r="G13" s="73"/>
      <c r="H13" s="73"/>
      <c r="I13" s="73"/>
      <c r="J13" s="112"/>
      <c r="K13" s="112"/>
      <c r="L13" s="112"/>
      <c r="M13" s="91"/>
      <c r="N13" s="91"/>
      <c r="O13" s="73"/>
      <c r="P13" s="91"/>
      <c r="Q13" s="91"/>
      <c r="R13" s="91"/>
      <c r="S13" s="73"/>
      <c r="T13" s="73"/>
      <c r="U13" s="73"/>
      <c r="V13" s="73"/>
      <c r="W13" s="73"/>
      <c r="X13" s="73"/>
      <c r="Y13" s="73"/>
      <c r="Z13" s="73"/>
      <c r="AA13" s="73"/>
      <c r="AB13" s="73"/>
      <c r="AD13" s="63"/>
      <c r="AF13" s="113"/>
    </row>
    <row r="14" spans="1:32" x14ac:dyDescent="0.25">
      <c r="B14" s="8" t="s">
        <v>125</v>
      </c>
    </row>
    <row r="15" spans="1:32" s="71" customFormat="1" x14ac:dyDescent="0.25">
      <c r="C15" s="71">
        <v>2016</v>
      </c>
      <c r="F15" s="91">
        <v>3400</v>
      </c>
      <c r="G15" s="91"/>
      <c r="H15" s="91">
        <v>2723</v>
      </c>
      <c r="I15" s="91"/>
      <c r="J15" s="112">
        <v>1376</v>
      </c>
      <c r="K15" s="112"/>
      <c r="L15" s="112">
        <v>913</v>
      </c>
      <c r="M15" s="91"/>
      <c r="N15" s="91">
        <v>406</v>
      </c>
      <c r="O15" s="91"/>
      <c r="P15" s="91">
        <v>247</v>
      </c>
      <c r="Q15" s="91"/>
      <c r="R15" s="91">
        <v>223</v>
      </c>
      <c r="S15" s="91"/>
      <c r="T15" s="91">
        <v>221</v>
      </c>
      <c r="U15" s="91"/>
      <c r="V15" s="91">
        <v>235</v>
      </c>
      <c r="W15" s="91"/>
      <c r="X15" s="91">
        <v>443</v>
      </c>
      <c r="Y15" s="91"/>
      <c r="Z15" s="91">
        <v>1501</v>
      </c>
      <c r="AA15" s="91"/>
      <c r="AB15" s="91">
        <v>2532</v>
      </c>
      <c r="AD15" s="63">
        <f t="shared" ref="AD15:AD20" si="2">SUM(F15:AB15)</f>
        <v>14220</v>
      </c>
    </row>
    <row r="16" spans="1:32" s="71" customFormat="1" x14ac:dyDescent="0.25">
      <c r="C16" s="71">
        <v>2017</v>
      </c>
      <c r="F16" s="91">
        <v>2547</v>
      </c>
      <c r="G16" s="91"/>
      <c r="H16" s="91">
        <v>1912</v>
      </c>
      <c r="I16" s="91"/>
      <c r="J16" s="112">
        <v>1990</v>
      </c>
      <c r="K16" s="112"/>
      <c r="L16" s="112">
        <v>659</v>
      </c>
      <c r="M16" s="91"/>
      <c r="N16" s="91">
        <v>481</v>
      </c>
      <c r="O16" s="91"/>
      <c r="P16" s="91">
        <v>285</v>
      </c>
      <c r="Q16" s="91"/>
      <c r="R16" s="91">
        <v>284</v>
      </c>
      <c r="S16" s="91"/>
      <c r="T16" s="91">
        <v>298</v>
      </c>
      <c r="U16" s="91"/>
      <c r="V16" s="91">
        <v>289</v>
      </c>
      <c r="W16" s="91"/>
      <c r="X16" s="91">
        <v>754</v>
      </c>
      <c r="Y16" s="91"/>
      <c r="Z16" s="91">
        <v>1828</v>
      </c>
      <c r="AA16" s="91"/>
      <c r="AB16" s="91">
        <v>2501</v>
      </c>
      <c r="AD16" s="63">
        <f t="shared" si="2"/>
        <v>13828</v>
      </c>
    </row>
    <row r="17" spans="2:32" s="71" customFormat="1" x14ac:dyDescent="0.25">
      <c r="C17" s="71">
        <v>2018</v>
      </c>
      <c r="F17" s="73">
        <v>4102</v>
      </c>
      <c r="G17" s="73"/>
      <c r="H17" s="73">
        <v>2020</v>
      </c>
      <c r="I17" s="73"/>
      <c r="J17" s="112">
        <v>2241</v>
      </c>
      <c r="K17" s="112"/>
      <c r="L17" s="112">
        <v>1481</v>
      </c>
      <c r="M17" s="91"/>
      <c r="N17" s="91">
        <v>392</v>
      </c>
      <c r="O17" s="73"/>
      <c r="P17" s="91">
        <v>303</v>
      </c>
      <c r="Q17" s="91"/>
      <c r="R17" s="91">
        <v>298</v>
      </c>
      <c r="S17" s="73"/>
      <c r="T17" s="63">
        <v>316</v>
      </c>
      <c r="U17" s="73"/>
      <c r="V17" s="73">
        <v>260</v>
      </c>
      <c r="W17" s="73"/>
      <c r="X17" s="73">
        <v>812</v>
      </c>
      <c r="Y17" s="73"/>
      <c r="Z17" s="73">
        <v>2151</v>
      </c>
      <c r="AA17" s="73"/>
      <c r="AB17" s="73">
        <v>2602</v>
      </c>
      <c r="AD17" s="63">
        <f t="shared" si="2"/>
        <v>16978</v>
      </c>
    </row>
    <row r="18" spans="2:32" s="71" customFormat="1" x14ac:dyDescent="0.25">
      <c r="C18" s="71">
        <v>2019</v>
      </c>
      <c r="F18" s="73">
        <v>2898</v>
      </c>
      <c r="G18" s="73"/>
      <c r="H18" s="73">
        <v>2333</v>
      </c>
      <c r="I18" s="73"/>
      <c r="J18" s="112">
        <v>2073</v>
      </c>
      <c r="K18" s="112"/>
      <c r="L18" s="112">
        <v>912</v>
      </c>
      <c r="M18" s="91"/>
      <c r="N18" s="91">
        <v>369</v>
      </c>
      <c r="O18" s="73"/>
      <c r="P18" s="91">
        <v>320</v>
      </c>
      <c r="Q18" s="91"/>
      <c r="R18" s="91">
        <v>335</v>
      </c>
      <c r="S18" s="73"/>
      <c r="T18" s="73">
        <v>289</v>
      </c>
      <c r="U18" s="73"/>
      <c r="V18" s="73">
        <v>365</v>
      </c>
      <c r="W18" s="73"/>
      <c r="X18" s="73">
        <v>628</v>
      </c>
      <c r="Y18" s="73"/>
      <c r="Z18" s="73">
        <v>2233</v>
      </c>
      <c r="AA18" s="73"/>
      <c r="AB18" s="73">
        <v>2655</v>
      </c>
      <c r="AD18" s="63">
        <f t="shared" si="2"/>
        <v>15410</v>
      </c>
      <c r="AF18" s="113"/>
    </row>
    <row r="19" spans="2:32" s="71" customFormat="1" x14ac:dyDescent="0.25">
      <c r="C19" s="71">
        <v>2020</v>
      </c>
      <c r="F19" s="73">
        <v>2719</v>
      </c>
      <c r="G19" s="73"/>
      <c r="H19" s="73">
        <v>2400</v>
      </c>
      <c r="I19" s="73"/>
      <c r="J19" s="62">
        <v>1653</v>
      </c>
      <c r="K19" s="112"/>
      <c r="L19" s="62">
        <v>1142</v>
      </c>
      <c r="M19" s="91"/>
      <c r="N19" s="62">
        <v>847</v>
      </c>
      <c r="O19" s="73"/>
      <c r="P19" s="91">
        <v>448</v>
      </c>
      <c r="Q19" s="91"/>
      <c r="R19" s="62">
        <v>413</v>
      </c>
      <c r="S19" s="73"/>
      <c r="T19" s="27">
        <v>312</v>
      </c>
      <c r="U19" s="73"/>
      <c r="V19" s="73">
        <v>441</v>
      </c>
      <c r="W19" s="73"/>
      <c r="X19" s="73">
        <v>639</v>
      </c>
      <c r="Y19" s="73"/>
      <c r="Z19" s="73">
        <v>1890</v>
      </c>
      <c r="AA19" s="73"/>
      <c r="AB19" s="73">
        <v>2795</v>
      </c>
      <c r="AD19" s="63">
        <f t="shared" si="2"/>
        <v>15699</v>
      </c>
      <c r="AF19" s="113"/>
    </row>
    <row r="20" spans="2:32" s="71" customFormat="1" x14ac:dyDescent="0.25">
      <c r="C20" s="71">
        <v>2021</v>
      </c>
      <c r="F20" s="73">
        <v>3070</v>
      </c>
      <c r="G20" s="73"/>
      <c r="H20" s="73">
        <v>3329</v>
      </c>
      <c r="I20" s="73"/>
      <c r="J20" s="62">
        <v>1992</v>
      </c>
      <c r="K20" s="112"/>
      <c r="L20" s="62">
        <v>1247</v>
      </c>
      <c r="M20" s="91"/>
      <c r="N20" s="62">
        <f>(9615+3840)/10</f>
        <v>1345.5</v>
      </c>
      <c r="O20" s="73"/>
      <c r="P20" s="91"/>
      <c r="Q20" s="91"/>
      <c r="R20" s="62"/>
      <c r="S20" s="73"/>
      <c r="T20" s="27"/>
      <c r="U20" s="73"/>
      <c r="V20" s="73"/>
      <c r="W20" s="73"/>
      <c r="X20" s="73"/>
      <c r="Y20" s="73"/>
      <c r="Z20" s="73"/>
      <c r="AA20" s="73"/>
      <c r="AB20" s="73"/>
      <c r="AD20" s="63">
        <f t="shared" si="2"/>
        <v>10983.5</v>
      </c>
      <c r="AF20" s="113"/>
    </row>
    <row r="21" spans="2:32" x14ac:dyDescent="0.25">
      <c r="L21" s="63"/>
    </row>
    <row r="22" spans="2:32" x14ac:dyDescent="0.25">
      <c r="C22" s="119" t="s">
        <v>98</v>
      </c>
      <c r="L22" s="91">
        <f>SUM(N19:$AB19)+SUM($F20:L20)</f>
        <v>17423</v>
      </c>
      <c r="N22" s="91">
        <f>SUM(P19:$AB19)+SUM($F20:N20)</f>
        <v>17921.5</v>
      </c>
    </row>
    <row r="23" spans="2:32" s="71" customFormat="1" x14ac:dyDescent="0.25">
      <c r="C23" s="71" t="s">
        <v>124</v>
      </c>
      <c r="F23" s="73">
        <f>AVERAGE(F15:F19)</f>
        <v>3133.2</v>
      </c>
      <c r="G23" s="73"/>
      <c r="H23" s="73">
        <f>AVERAGE(H15:H19)</f>
        <v>2277.6</v>
      </c>
      <c r="I23" s="73"/>
      <c r="J23" s="73">
        <f>AVERAGE(J15:J19)</f>
        <v>1866.6</v>
      </c>
      <c r="K23" s="112"/>
      <c r="L23" s="73">
        <f>AVERAGE(L15:L19)</f>
        <v>1021.4</v>
      </c>
      <c r="M23" s="91"/>
      <c r="N23" s="73">
        <f>AVERAGE(N15:N19)</f>
        <v>499</v>
      </c>
      <c r="O23" s="73"/>
      <c r="P23" s="73">
        <f>AVERAGE(P15:P19)</f>
        <v>320.60000000000002</v>
      </c>
      <c r="Q23" s="91"/>
      <c r="R23" s="73">
        <f>AVERAGE(R15:R19)</f>
        <v>310.60000000000002</v>
      </c>
      <c r="S23" s="73"/>
      <c r="T23" s="73">
        <f>AVERAGE(T15:T19)</f>
        <v>287.2</v>
      </c>
      <c r="U23" s="73"/>
      <c r="V23" s="73">
        <f>AVERAGE(V15:V19)</f>
        <v>318</v>
      </c>
      <c r="W23" s="73"/>
      <c r="X23" s="73">
        <f>AVERAGE(X15:X19)</f>
        <v>655.20000000000005</v>
      </c>
      <c r="Y23" s="73"/>
      <c r="Z23" s="73">
        <f>AVERAGE(Z15:Z19)</f>
        <v>1920.6</v>
      </c>
      <c r="AA23" s="73"/>
      <c r="AB23" s="73">
        <f>AVERAGE(AB15:AB19)</f>
        <v>2617</v>
      </c>
      <c r="AD23" s="63">
        <f t="shared" ref="AD23" si="3">SUM(F23:AB23)</f>
        <v>15227.000000000002</v>
      </c>
      <c r="AF23" s="113"/>
    </row>
    <row r="24" spans="2:32" x14ac:dyDescent="0.25">
      <c r="L24" s="63"/>
    </row>
    <row r="25" spans="2:32" x14ac:dyDescent="0.25">
      <c r="B25" s="8" t="s">
        <v>118</v>
      </c>
    </row>
    <row r="26" spans="2:32" s="71" customFormat="1" x14ac:dyDescent="0.25">
      <c r="C26" s="71">
        <v>2016</v>
      </c>
      <c r="F26" s="91">
        <v>2914</v>
      </c>
      <c r="G26" s="91"/>
      <c r="H26" s="91">
        <v>2325</v>
      </c>
      <c r="I26" s="91"/>
      <c r="J26" s="112">
        <v>1385</v>
      </c>
      <c r="K26" s="112"/>
      <c r="L26" s="112">
        <v>663</v>
      </c>
      <c r="M26" s="91"/>
      <c r="N26" s="91">
        <v>362</v>
      </c>
      <c r="O26" s="91"/>
      <c r="P26" s="91">
        <v>103</v>
      </c>
      <c r="Q26" s="91"/>
      <c r="R26" s="91">
        <v>105</v>
      </c>
      <c r="S26" s="91"/>
      <c r="T26" s="91">
        <v>74</v>
      </c>
      <c r="U26" s="91"/>
      <c r="V26" s="91">
        <v>175</v>
      </c>
      <c r="W26" s="91"/>
      <c r="X26" s="91">
        <v>313</v>
      </c>
      <c r="Y26" s="91"/>
      <c r="Z26" s="91">
        <v>1361</v>
      </c>
      <c r="AA26" s="91"/>
      <c r="AB26" s="91">
        <v>1998</v>
      </c>
      <c r="AD26" s="63">
        <f t="shared" ref="AD26:AD31" si="4">SUM(F26:AB26)</f>
        <v>11778</v>
      </c>
    </row>
    <row r="27" spans="2:32" s="71" customFormat="1" x14ac:dyDescent="0.25">
      <c r="C27" s="71">
        <v>2017</v>
      </c>
      <c r="F27" s="91">
        <v>2132</v>
      </c>
      <c r="G27" s="91"/>
      <c r="H27" s="91">
        <v>1591</v>
      </c>
      <c r="I27" s="91"/>
      <c r="J27" s="112">
        <v>1662</v>
      </c>
      <c r="K27" s="112"/>
      <c r="L27" s="112">
        <v>498</v>
      </c>
      <c r="M27" s="91"/>
      <c r="N27" s="91">
        <v>272</v>
      </c>
      <c r="O27" s="91"/>
      <c r="P27" s="91">
        <v>137</v>
      </c>
      <c r="Q27" s="91"/>
      <c r="R27" s="91">
        <v>125</v>
      </c>
      <c r="S27" s="91"/>
      <c r="T27" s="91">
        <v>112</v>
      </c>
      <c r="U27" s="91"/>
      <c r="V27" s="91">
        <v>146</v>
      </c>
      <c r="W27" s="91"/>
      <c r="X27" s="91">
        <v>503</v>
      </c>
      <c r="Y27" s="91"/>
      <c r="Z27" s="91">
        <v>1424</v>
      </c>
      <c r="AA27" s="91"/>
      <c r="AB27" s="91">
        <v>2076</v>
      </c>
      <c r="AD27" s="63">
        <f t="shared" si="4"/>
        <v>10678</v>
      </c>
    </row>
    <row r="28" spans="2:32" s="71" customFormat="1" x14ac:dyDescent="0.25">
      <c r="C28" s="71">
        <v>2018</v>
      </c>
      <c r="F28" s="73">
        <v>3491</v>
      </c>
      <c r="G28" s="73"/>
      <c r="H28" s="73">
        <v>1682</v>
      </c>
      <c r="I28" s="73"/>
      <c r="J28" s="112">
        <v>1932</v>
      </c>
      <c r="K28" s="112"/>
      <c r="L28" s="112">
        <v>1238</v>
      </c>
      <c r="M28" s="91"/>
      <c r="N28" s="91">
        <v>169</v>
      </c>
      <c r="O28" s="73"/>
      <c r="P28" s="91">
        <v>108</v>
      </c>
      <c r="Q28" s="91"/>
      <c r="R28" s="91">
        <v>114</v>
      </c>
      <c r="S28" s="73"/>
      <c r="T28" s="63">
        <v>120</v>
      </c>
      <c r="U28" s="73"/>
      <c r="V28" s="73">
        <v>76</v>
      </c>
      <c r="W28" s="73"/>
      <c r="X28" s="73">
        <v>670</v>
      </c>
      <c r="Y28" s="73"/>
      <c r="Z28" s="73">
        <v>1713</v>
      </c>
      <c r="AA28" s="73"/>
      <c r="AB28" s="73">
        <v>2044</v>
      </c>
      <c r="AD28" s="63">
        <f t="shared" si="4"/>
        <v>13357</v>
      </c>
    </row>
    <row r="29" spans="2:32" s="71" customFormat="1" x14ac:dyDescent="0.25">
      <c r="C29" s="71">
        <v>2019</v>
      </c>
      <c r="F29" s="73">
        <v>2854</v>
      </c>
      <c r="G29" s="73"/>
      <c r="H29" s="73">
        <v>1720</v>
      </c>
      <c r="I29" s="73"/>
      <c r="J29" s="112">
        <v>1809</v>
      </c>
      <c r="K29" s="112"/>
      <c r="L29" s="112">
        <v>703</v>
      </c>
      <c r="M29" s="91"/>
      <c r="N29" s="91">
        <v>191</v>
      </c>
      <c r="O29" s="73"/>
      <c r="P29" s="91">
        <v>138</v>
      </c>
      <c r="Q29" s="91"/>
      <c r="R29" s="91">
        <v>123</v>
      </c>
      <c r="S29" s="73"/>
      <c r="T29" s="73">
        <v>128</v>
      </c>
      <c r="U29" s="73"/>
      <c r="V29" s="73">
        <v>151</v>
      </c>
      <c r="W29" s="73"/>
      <c r="X29" s="73">
        <v>439</v>
      </c>
      <c r="Y29" s="73"/>
      <c r="Z29" s="73">
        <v>1651</v>
      </c>
      <c r="AA29" s="73"/>
      <c r="AB29" s="73">
        <v>2141</v>
      </c>
      <c r="AD29" s="63">
        <f t="shared" si="4"/>
        <v>12048</v>
      </c>
      <c r="AF29" s="113"/>
    </row>
    <row r="30" spans="2:32" s="71" customFormat="1" x14ac:dyDescent="0.25">
      <c r="C30" s="71">
        <v>2020</v>
      </c>
      <c r="F30" s="73">
        <v>2131</v>
      </c>
      <c r="G30" s="73"/>
      <c r="H30" s="73">
        <v>1951</v>
      </c>
      <c r="I30" s="73"/>
      <c r="J30" s="62">
        <v>1327</v>
      </c>
      <c r="K30" s="112"/>
      <c r="L30" s="62">
        <v>957</v>
      </c>
      <c r="M30" s="91"/>
      <c r="N30" s="62">
        <v>530</v>
      </c>
      <c r="O30" s="73"/>
      <c r="P30" s="91">
        <v>170</v>
      </c>
      <c r="Q30" s="91"/>
      <c r="R30" s="62">
        <v>118</v>
      </c>
      <c r="S30" s="73"/>
      <c r="T30" s="27">
        <v>132</v>
      </c>
      <c r="U30" s="73"/>
      <c r="V30" s="73">
        <v>280</v>
      </c>
      <c r="W30" s="73"/>
      <c r="X30" s="73">
        <v>453</v>
      </c>
      <c r="Y30" s="73"/>
      <c r="Z30" s="73">
        <v>1296</v>
      </c>
      <c r="AA30" s="73"/>
      <c r="AB30" s="73">
        <v>2369</v>
      </c>
      <c r="AD30" s="63">
        <f t="shared" si="4"/>
        <v>11714</v>
      </c>
      <c r="AF30" s="113"/>
    </row>
    <row r="31" spans="2:32" s="71" customFormat="1" x14ac:dyDescent="0.25">
      <c r="C31" s="71">
        <v>2021</v>
      </c>
      <c r="F31" s="73">
        <v>2462</v>
      </c>
      <c r="G31" s="73"/>
      <c r="H31" s="73">
        <v>2794</v>
      </c>
      <c r="I31" s="73"/>
      <c r="J31" s="62">
        <v>1632</v>
      </c>
      <c r="K31" s="112"/>
      <c r="L31" s="62">
        <v>817</v>
      </c>
      <c r="M31" s="91"/>
      <c r="N31" s="62">
        <f>(6568+419)/10</f>
        <v>698.7</v>
      </c>
      <c r="O31" s="73"/>
      <c r="P31" s="91"/>
      <c r="Q31" s="91"/>
      <c r="R31" s="62"/>
      <c r="S31" s="73"/>
      <c r="T31" s="27"/>
      <c r="U31" s="73"/>
      <c r="V31" s="73"/>
      <c r="W31" s="73"/>
      <c r="X31" s="73"/>
      <c r="Y31" s="73"/>
      <c r="Z31" s="73"/>
      <c r="AA31" s="73"/>
      <c r="AB31" s="73"/>
      <c r="AD31" s="63">
        <f t="shared" si="4"/>
        <v>8403.7000000000007</v>
      </c>
      <c r="AF31" s="113"/>
    </row>
    <row r="32" spans="2:32" x14ac:dyDescent="0.25">
      <c r="L32" s="91"/>
    </row>
    <row r="33" spans="1:32" x14ac:dyDescent="0.25">
      <c r="C33" s="119" t="s">
        <v>98</v>
      </c>
      <c r="L33" s="91">
        <f>SUM(N30:$AB30)+SUM($F31:L31)</f>
        <v>13053</v>
      </c>
      <c r="N33" s="91">
        <f>SUM(P30:$AB30)+SUM($F31:N31)</f>
        <v>13221.7</v>
      </c>
    </row>
    <row r="34" spans="1:32" s="71" customFormat="1" x14ac:dyDescent="0.25">
      <c r="C34" s="71" t="s">
        <v>124</v>
      </c>
      <c r="F34" s="73">
        <f>AVERAGE(F26:F30)</f>
        <v>2704.4</v>
      </c>
      <c r="G34" s="73"/>
      <c r="H34" s="73">
        <f>AVERAGE(H26:H30)</f>
        <v>1853.8</v>
      </c>
      <c r="I34" s="73"/>
      <c r="J34" s="73">
        <f>AVERAGE(J26:J30)</f>
        <v>1623</v>
      </c>
      <c r="K34" s="112"/>
      <c r="L34" s="73">
        <f>AVERAGE(L26:L30)</f>
        <v>811.8</v>
      </c>
      <c r="M34" s="91"/>
      <c r="N34" s="73">
        <f>AVERAGE(N26:N30)</f>
        <v>304.8</v>
      </c>
      <c r="O34" s="73"/>
      <c r="P34" s="73">
        <f>AVERAGE(P26:P30)</f>
        <v>131.19999999999999</v>
      </c>
      <c r="Q34" s="91"/>
      <c r="R34" s="73">
        <f>AVERAGE(R26:R30)</f>
        <v>117</v>
      </c>
      <c r="S34" s="73"/>
      <c r="T34" s="73">
        <f>AVERAGE(T26:T30)</f>
        <v>113.2</v>
      </c>
      <c r="U34" s="73"/>
      <c r="V34" s="73">
        <f>AVERAGE(V26:V30)</f>
        <v>165.6</v>
      </c>
      <c r="W34" s="73"/>
      <c r="X34" s="73">
        <f>AVERAGE(X26:X30)</f>
        <v>475.6</v>
      </c>
      <c r="Y34" s="73"/>
      <c r="Z34" s="73">
        <f>AVERAGE(Z26:Z30)</f>
        <v>1489</v>
      </c>
      <c r="AA34" s="73"/>
      <c r="AB34" s="73">
        <f>AVERAGE(AB26:AB30)</f>
        <v>2125.6</v>
      </c>
      <c r="AD34" s="63">
        <f t="shared" ref="AD34:AD36" si="5">SUM(F34:AB34)</f>
        <v>11915</v>
      </c>
      <c r="AF34" s="113"/>
    </row>
    <row r="36" spans="1:32" x14ac:dyDescent="0.25">
      <c r="A36" s="8" t="s">
        <v>126</v>
      </c>
      <c r="F36" s="63">
        <f>F12+F23+F34</f>
        <v>16994.72</v>
      </c>
      <c r="H36" s="63">
        <f>H12+H23+H34</f>
        <v>15273.519999999999</v>
      </c>
      <c r="J36" s="63">
        <f>J12+J23+J34</f>
        <v>14642.14</v>
      </c>
      <c r="L36" s="63">
        <f>L12+L23+L34</f>
        <v>10799.439999999999</v>
      </c>
      <c r="N36" s="63">
        <f>N12+N23+N34</f>
        <v>7500.94</v>
      </c>
      <c r="P36" s="63">
        <f>P12+P23+P34</f>
        <v>5910.3</v>
      </c>
      <c r="R36" s="63">
        <f>R12+R23+R34</f>
        <v>5469.82</v>
      </c>
      <c r="T36" s="63">
        <f>T12+T23+T34</f>
        <v>6077.4599999999991</v>
      </c>
      <c r="V36" s="63">
        <f>V12+V23+V34</f>
        <v>6281.26</v>
      </c>
      <c r="X36" s="63">
        <f>X12+X23+X34</f>
        <v>7626.24</v>
      </c>
      <c r="Z36" s="63">
        <f>Z12+Z23+Z34</f>
        <v>13865.720000000001</v>
      </c>
      <c r="AB36" s="63">
        <f>AB12+AB23+AB34</f>
        <v>16799.079999999998</v>
      </c>
      <c r="AD36" s="63">
        <f t="shared" si="5"/>
        <v>127240.64</v>
      </c>
    </row>
    <row r="37" spans="1:32" x14ac:dyDescent="0.25">
      <c r="B37" s="8" t="s">
        <v>127</v>
      </c>
      <c r="F37" s="171">
        <f>F12/F$36</f>
        <v>0.6565050792246061</v>
      </c>
      <c r="H37" s="171">
        <f>H12/H$36</f>
        <v>0.72950570660856173</v>
      </c>
      <c r="J37" s="171">
        <f>J12/J$36</f>
        <v>0.76167418150625521</v>
      </c>
      <c r="L37" s="171">
        <f>L12/L$36</f>
        <v>0.83025045743112613</v>
      </c>
      <c r="N37" s="171">
        <f>N12/N$36</f>
        <v>0.89284009737446235</v>
      </c>
      <c r="P37" s="171">
        <f>P12/P$36</f>
        <v>0.92355717983858687</v>
      </c>
      <c r="R37" s="171">
        <f>R12/R$36</f>
        <v>0.9218255810977326</v>
      </c>
      <c r="T37" s="171">
        <f>T12/T$36</f>
        <v>0.93411721344114163</v>
      </c>
      <c r="V37" s="171">
        <f>V12/V$36</f>
        <v>0.92300907779649299</v>
      </c>
      <c r="X37" s="171">
        <f>X12/X$36</f>
        <v>0.85172247398455858</v>
      </c>
      <c r="Z37" s="171">
        <f>Z12/Z$36</f>
        <v>0.75409859711576466</v>
      </c>
      <c r="AB37" s="171">
        <f>AB12/AB$36</f>
        <v>0.71768692095043307</v>
      </c>
      <c r="AD37" s="172">
        <f>AD12/AD$36</f>
        <v>0.78668764948054326</v>
      </c>
    </row>
    <row r="38" spans="1:32" x14ac:dyDescent="0.25">
      <c r="B38" s="8" t="s">
        <v>128</v>
      </c>
      <c r="F38" s="171">
        <f>F23/F$36</f>
        <v>0.18436314337629567</v>
      </c>
      <c r="H38" s="171">
        <f>H23/H$36</f>
        <v>0.14912083134732532</v>
      </c>
      <c r="J38" s="171">
        <f>J23/J$36</f>
        <v>0.12748136542882393</v>
      </c>
      <c r="L38" s="171">
        <f>L23/L$36</f>
        <v>9.4578978169238409E-2</v>
      </c>
      <c r="N38" s="171">
        <f>N23/N$36</f>
        <v>6.6524995533893086E-2</v>
      </c>
      <c r="P38" s="171">
        <f>P23/P$36</f>
        <v>5.4244285400064297E-2</v>
      </c>
      <c r="R38" s="171">
        <f>R23/R$36</f>
        <v>5.678431831394818E-2</v>
      </c>
      <c r="T38" s="171">
        <f>T23/T$36</f>
        <v>4.7256584165095289E-2</v>
      </c>
      <c r="V38" s="171">
        <f>V23/V$36</f>
        <v>5.062678507178496E-2</v>
      </c>
      <c r="X38" s="171">
        <f>X23/X$36</f>
        <v>8.5913897280966781E-2</v>
      </c>
      <c r="Z38" s="171">
        <f>Z23/Z$36</f>
        <v>0.13851426395455843</v>
      </c>
      <c r="AB38" s="171">
        <f>AB23/AB$36</f>
        <v>0.15578234046150147</v>
      </c>
      <c r="AD38" s="172">
        <f>AD23/AD$36</f>
        <v>0.11967088502541327</v>
      </c>
    </row>
    <row r="39" spans="1:32" x14ac:dyDescent="0.25">
      <c r="B39" s="8" t="s">
        <v>129</v>
      </c>
      <c r="F39" s="171">
        <f>F34/F$36</f>
        <v>0.15913177739909806</v>
      </c>
      <c r="H39" s="171">
        <f>H34/H$36</f>
        <v>0.12137346204411295</v>
      </c>
      <c r="J39" s="171">
        <f>J34/J$36</f>
        <v>0.11084445306492084</v>
      </c>
      <c r="L39" s="171">
        <f>L34/L$36</f>
        <v>7.5170564399635542E-2</v>
      </c>
      <c r="N39" s="171">
        <f>N34/N$36</f>
        <v>4.0634907091644516E-2</v>
      </c>
      <c r="P39" s="171">
        <f>P34/P$36</f>
        <v>2.219853476134883E-2</v>
      </c>
      <c r="R39" s="171">
        <f>R34/R$36</f>
        <v>2.1390100588319177E-2</v>
      </c>
      <c r="T39" s="171">
        <f>T34/T$36</f>
        <v>1.8626202393763187E-2</v>
      </c>
      <c r="V39" s="171">
        <f>V34/V$36</f>
        <v>2.6364137131721976E-2</v>
      </c>
      <c r="X39" s="171">
        <f>X34/X$36</f>
        <v>6.2363628734474659E-2</v>
      </c>
      <c r="Z39" s="171">
        <f>Z34/Z$36</f>
        <v>0.10738713892967693</v>
      </c>
      <c r="AB39" s="171">
        <f>AB34/AB$36</f>
        <v>0.12653073858806554</v>
      </c>
      <c r="AD39" s="172">
        <f>AD34/AD$36</f>
        <v>9.364146549404341E-2</v>
      </c>
    </row>
    <row r="41" spans="1:32" x14ac:dyDescent="0.25">
      <c r="A41" s="8" t="s">
        <v>98</v>
      </c>
    </row>
    <row r="42" spans="1:32" x14ac:dyDescent="0.25">
      <c r="C42" s="8">
        <v>2020</v>
      </c>
      <c r="P42" s="63">
        <f>P30+P19+P8</f>
        <v>6494.5</v>
      </c>
      <c r="R42" s="63">
        <f>R30+R19+R8</f>
        <v>6483.1</v>
      </c>
      <c r="T42" s="63">
        <f>T30+T19+T8</f>
        <v>5604.3</v>
      </c>
      <c r="V42" s="63">
        <f>V30+V19+V8</f>
        <v>7055.5</v>
      </c>
      <c r="X42" s="63">
        <f>X30+X19+X8</f>
        <v>8826.9</v>
      </c>
      <c r="Z42" s="63">
        <f>Z30+Z19+Z8</f>
        <v>12382.8</v>
      </c>
      <c r="AB42" s="63">
        <f>AB30+AB19+AB8</f>
        <v>18933.599999999999</v>
      </c>
    </row>
    <row r="43" spans="1:32" x14ac:dyDescent="0.25">
      <c r="C43" s="8">
        <v>2021</v>
      </c>
      <c r="F43" s="63">
        <f>F31+F20+F9</f>
        <v>14620.9</v>
      </c>
      <c r="H43" s="63">
        <f>H31+H20+H9</f>
        <v>15749.5</v>
      </c>
      <c r="J43" s="63">
        <f>J31+J20+J9</f>
        <v>15696.4</v>
      </c>
      <c r="L43" s="63">
        <f>L31+L20+L9</f>
        <v>12405.1</v>
      </c>
      <c r="N43" s="63">
        <f>N31+N20+N9</f>
        <v>8981</v>
      </c>
      <c r="AD43" s="173">
        <f>SUM(F42:AB43)</f>
        <v>133233.60000000001</v>
      </c>
    </row>
  </sheetData>
  <pageMargins left="0.5" right="0.5" top="1" bottom="1" header="0.5" footer="0.5"/>
  <pageSetup scale="82" orientation="landscape" blackAndWhite="1" r:id="rId1"/>
  <headerFooter>
    <oddHeader>&amp;C&amp;"Arial,Bold"Sales History&amp;"Arial,Regular"
&amp;R&amp;"Arial,Bold"Navitas KY NG, LLC</oddHeader>
    <oddFooter>&amp;L&amp;F&amp;C&amp;A&amp;R&amp;D&amp;T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22"/>
  <sheetViews>
    <sheetView workbookViewId="0">
      <selection activeCell="V25" sqref="V25"/>
    </sheetView>
  </sheetViews>
  <sheetFormatPr defaultRowHeight="13.2" x14ac:dyDescent="0.25"/>
  <cols>
    <col min="1" max="2" width="1.77734375" customWidth="1"/>
    <col min="3" max="3" width="20.77734375" customWidth="1"/>
    <col min="4" max="5" width="1.77734375" customWidth="1"/>
    <col min="6" max="6" width="10.77734375" customWidth="1"/>
    <col min="7" max="7" width="1.77734375" customWidth="1"/>
    <col min="8" max="8" width="10.77734375" customWidth="1"/>
    <col min="9" max="9" width="1.77734375" customWidth="1"/>
    <col min="10" max="10" width="10.77734375" customWidth="1"/>
    <col min="11" max="11" width="1.77734375" customWidth="1"/>
    <col min="12" max="12" width="10.77734375" customWidth="1"/>
    <col min="13" max="13" width="1.77734375" customWidth="1"/>
    <col min="14" max="14" width="10.77734375" customWidth="1"/>
    <col min="15" max="15" width="1.77734375" customWidth="1"/>
    <col min="16" max="16" width="10.77734375" customWidth="1"/>
    <col min="17" max="17" width="1.77734375" customWidth="1"/>
    <col min="18" max="18" width="10.77734375" customWidth="1"/>
    <col min="19" max="19" width="1.77734375" customWidth="1"/>
    <col min="20" max="20" width="10.77734375" customWidth="1"/>
    <col min="21" max="21" width="1.77734375" customWidth="1"/>
    <col min="22" max="22" width="10.77734375" customWidth="1"/>
    <col min="23" max="23" width="1.77734375" customWidth="1"/>
    <col min="24" max="24" width="10.77734375" customWidth="1"/>
    <col min="25" max="25" width="1.77734375" customWidth="1"/>
    <col min="26" max="26" width="10.77734375" customWidth="1"/>
    <col min="27" max="27" width="1.77734375" customWidth="1"/>
    <col min="28" max="28" width="10.77734375" customWidth="1"/>
    <col min="29" max="29" width="1.77734375" customWidth="1"/>
  </cols>
  <sheetData>
    <row r="1" spans="1:30" x14ac:dyDescent="0.25">
      <c r="A1" s="86" t="s">
        <v>68</v>
      </c>
      <c r="F1" s="87">
        <v>40574</v>
      </c>
      <c r="G1" s="68"/>
      <c r="H1" s="87">
        <v>40602</v>
      </c>
      <c r="I1" s="68"/>
      <c r="J1" s="68">
        <v>40633</v>
      </c>
      <c r="K1" s="68"/>
      <c r="L1" s="68">
        <v>40663</v>
      </c>
      <c r="M1" s="68"/>
      <c r="N1" s="68">
        <v>40694</v>
      </c>
      <c r="O1" s="68"/>
      <c r="P1" s="68">
        <v>40724</v>
      </c>
      <c r="Q1" s="68"/>
      <c r="R1" s="68">
        <v>40755</v>
      </c>
      <c r="S1" s="68"/>
      <c r="T1" s="68">
        <v>40786</v>
      </c>
      <c r="U1" s="68"/>
      <c r="V1" s="68">
        <v>40816</v>
      </c>
      <c r="W1" s="68"/>
      <c r="X1" s="68">
        <v>40847</v>
      </c>
      <c r="Y1" s="68"/>
      <c r="Z1" s="68">
        <v>40877</v>
      </c>
      <c r="AA1" s="68"/>
      <c r="AB1" s="68">
        <v>40908</v>
      </c>
    </row>
    <row r="2" spans="1:30" x14ac:dyDescent="0.25">
      <c r="A2" s="84" t="s">
        <v>69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30" x14ac:dyDescent="0.25">
      <c r="B3" s="84" t="s">
        <v>70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30" x14ac:dyDescent="0.25">
      <c r="C4" s="84" t="s">
        <v>71</v>
      </c>
      <c r="F4" s="27"/>
      <c r="G4" s="27"/>
      <c r="H4" s="27"/>
      <c r="I4" s="27"/>
      <c r="J4" s="27">
        <v>74</v>
      </c>
      <c r="K4" s="27"/>
      <c r="L4" s="27">
        <v>73</v>
      </c>
      <c r="M4" s="27"/>
      <c r="N4" s="27">
        <v>73</v>
      </c>
      <c r="O4" s="27"/>
      <c r="P4" s="27">
        <v>71</v>
      </c>
      <c r="Q4" s="27"/>
      <c r="R4" s="27">
        <v>71</v>
      </c>
      <c r="S4" s="27"/>
      <c r="T4" s="27">
        <v>71</v>
      </c>
      <c r="U4" s="27"/>
      <c r="V4" s="27">
        <v>70</v>
      </c>
      <c r="W4" s="27"/>
      <c r="X4" s="27">
        <v>70</v>
      </c>
      <c r="Y4" s="27"/>
      <c r="Z4" s="27">
        <v>71</v>
      </c>
      <c r="AA4" s="27"/>
      <c r="AB4" s="27">
        <v>71</v>
      </c>
      <c r="AD4" s="27">
        <f>AVERAGE(J4:AB4)</f>
        <v>71.5</v>
      </c>
    </row>
    <row r="5" spans="1:30" x14ac:dyDescent="0.25">
      <c r="C5" s="84" t="s">
        <v>72</v>
      </c>
      <c r="F5" s="27"/>
      <c r="G5" s="27"/>
      <c r="H5" s="27"/>
      <c r="I5" s="27"/>
      <c r="J5" s="27">
        <v>69</v>
      </c>
      <c r="K5" s="27"/>
      <c r="L5" s="27">
        <v>70</v>
      </c>
      <c r="M5" s="27"/>
      <c r="N5" s="27">
        <v>62</v>
      </c>
      <c r="O5" s="27"/>
      <c r="P5" s="27">
        <v>40</v>
      </c>
      <c r="Q5" s="27"/>
      <c r="R5" s="27">
        <v>28</v>
      </c>
      <c r="S5" s="27"/>
      <c r="T5" s="27">
        <v>27</v>
      </c>
      <c r="U5" s="27"/>
      <c r="V5" s="27">
        <v>33</v>
      </c>
      <c r="W5" s="27"/>
      <c r="X5" s="27">
        <v>55</v>
      </c>
      <c r="Y5" s="27"/>
      <c r="Z5" s="27">
        <v>65</v>
      </c>
      <c r="AA5" s="27"/>
      <c r="AB5" s="27">
        <v>68</v>
      </c>
      <c r="AD5" s="27">
        <f>AVERAGE(J5:AB5)</f>
        <v>51.7</v>
      </c>
    </row>
    <row r="6" spans="1:30" x14ac:dyDescent="0.25">
      <c r="B6" s="84" t="s">
        <v>73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30" x14ac:dyDescent="0.25">
      <c r="C7" s="84" t="s">
        <v>72</v>
      </c>
      <c r="F7" s="27"/>
      <c r="G7" s="27"/>
      <c r="H7" s="27"/>
      <c r="I7" s="27"/>
      <c r="J7" s="27">
        <v>330</v>
      </c>
      <c r="K7" s="27"/>
      <c r="L7" s="27">
        <v>148</v>
      </c>
      <c r="M7" s="27"/>
      <c r="N7" s="27">
        <v>85</v>
      </c>
      <c r="O7" s="27"/>
      <c r="P7" s="27">
        <v>36</v>
      </c>
      <c r="Q7" s="27"/>
      <c r="R7" s="27">
        <v>19</v>
      </c>
      <c r="S7" s="27"/>
      <c r="T7" s="27">
        <v>23</v>
      </c>
      <c r="U7" s="27"/>
      <c r="V7" s="27">
        <v>25</v>
      </c>
      <c r="W7" s="27"/>
      <c r="X7" s="27">
        <v>96</v>
      </c>
      <c r="Y7" s="27"/>
      <c r="Z7" s="27">
        <v>291</v>
      </c>
      <c r="AA7" s="27"/>
      <c r="AB7" s="27">
        <v>479</v>
      </c>
      <c r="AD7" s="27">
        <f>SUM(J7:AB7)</f>
        <v>1532</v>
      </c>
    </row>
    <row r="8" spans="1:30" x14ac:dyDescent="0.25">
      <c r="B8" s="84" t="s">
        <v>74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30" x14ac:dyDescent="0.25">
      <c r="C9" s="84" t="s">
        <v>75</v>
      </c>
      <c r="F9" s="27"/>
      <c r="G9" s="27"/>
      <c r="H9" s="27"/>
      <c r="I9" s="27"/>
      <c r="J9" s="27">
        <v>592</v>
      </c>
      <c r="K9" s="27"/>
      <c r="L9" s="27">
        <v>584</v>
      </c>
      <c r="M9" s="27"/>
      <c r="N9" s="27">
        <v>584</v>
      </c>
      <c r="O9" s="27"/>
      <c r="P9" s="27">
        <v>568</v>
      </c>
      <c r="Q9" s="27"/>
      <c r="R9" s="27">
        <v>568</v>
      </c>
      <c r="S9" s="27"/>
      <c r="T9" s="27">
        <v>568</v>
      </c>
      <c r="U9" s="27"/>
      <c r="V9" s="27">
        <v>560</v>
      </c>
      <c r="W9" s="27"/>
      <c r="X9" s="27">
        <v>560</v>
      </c>
      <c r="Y9" s="27"/>
      <c r="Z9" s="27">
        <v>568</v>
      </c>
      <c r="AA9" s="27"/>
      <c r="AB9" s="27">
        <v>568</v>
      </c>
      <c r="AD9" s="27">
        <f t="shared" ref="AD9:AD11" si="0">SUM(J9:AB9)</f>
        <v>5720</v>
      </c>
    </row>
    <row r="10" spans="1:30" x14ac:dyDescent="0.25">
      <c r="C10" s="84" t="s">
        <v>76</v>
      </c>
      <c r="F10" s="27"/>
      <c r="G10" s="27"/>
      <c r="H10" s="27"/>
      <c r="I10" s="27"/>
      <c r="J10" s="27">
        <v>1525</v>
      </c>
      <c r="K10" s="27"/>
      <c r="L10" s="27">
        <v>684</v>
      </c>
      <c r="M10" s="27"/>
      <c r="N10" s="27">
        <v>392</v>
      </c>
      <c r="O10" s="27"/>
      <c r="P10" s="27">
        <v>168</v>
      </c>
      <c r="Q10" s="27"/>
      <c r="R10" s="27">
        <v>89</v>
      </c>
      <c r="S10" s="27"/>
      <c r="T10" s="27">
        <v>104</v>
      </c>
      <c r="U10" s="27"/>
      <c r="V10" s="27">
        <v>116</v>
      </c>
      <c r="W10" s="27"/>
      <c r="X10" s="27">
        <v>442</v>
      </c>
      <c r="Y10" s="27"/>
      <c r="Z10" s="27">
        <v>1344</v>
      </c>
      <c r="AA10" s="27"/>
      <c r="AB10" s="27">
        <v>2214</v>
      </c>
      <c r="AD10" s="27">
        <f t="shared" si="0"/>
        <v>7078</v>
      </c>
    </row>
    <row r="11" spans="1:30" x14ac:dyDescent="0.25">
      <c r="C11" s="84" t="s">
        <v>72</v>
      </c>
      <c r="F11" s="27"/>
      <c r="G11" s="27"/>
      <c r="H11" s="27"/>
      <c r="I11" s="27"/>
      <c r="J11" s="27">
        <v>2030</v>
      </c>
      <c r="K11" s="27"/>
      <c r="L11" s="27">
        <v>1168</v>
      </c>
      <c r="M11" s="27"/>
      <c r="N11" s="27">
        <v>668</v>
      </c>
      <c r="O11" s="27"/>
      <c r="P11" s="27">
        <v>287</v>
      </c>
      <c r="Q11" s="27"/>
      <c r="R11" s="27">
        <v>134</v>
      </c>
      <c r="S11" s="27"/>
      <c r="T11" s="27">
        <v>157</v>
      </c>
      <c r="U11" s="27"/>
      <c r="V11" s="27">
        <v>175</v>
      </c>
      <c r="W11" s="27"/>
      <c r="X11" s="27">
        <v>662</v>
      </c>
      <c r="Y11" s="27"/>
      <c r="Z11" s="27">
        <v>2016</v>
      </c>
      <c r="AA11" s="27"/>
      <c r="AB11" s="27">
        <v>3320</v>
      </c>
      <c r="AD11" s="27">
        <f t="shared" si="0"/>
        <v>10617</v>
      </c>
    </row>
    <row r="12" spans="1:30" x14ac:dyDescent="0.25">
      <c r="A12" s="84" t="s">
        <v>77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D12" s="88">
        <f>SUM(AD9:AD11)</f>
        <v>23415</v>
      </c>
    </row>
    <row r="13" spans="1:30" x14ac:dyDescent="0.25">
      <c r="B13" s="84" t="s">
        <v>70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30" x14ac:dyDescent="0.25">
      <c r="C14" s="84" t="s">
        <v>71</v>
      </c>
      <c r="F14" s="27"/>
      <c r="G14" s="27"/>
      <c r="H14" s="27"/>
      <c r="I14" s="27"/>
      <c r="J14" s="27">
        <v>55</v>
      </c>
      <c r="K14" s="27"/>
      <c r="L14" s="27">
        <v>55</v>
      </c>
      <c r="M14" s="27"/>
      <c r="N14" s="27">
        <v>55</v>
      </c>
      <c r="O14" s="27"/>
      <c r="P14" s="27">
        <v>54</v>
      </c>
      <c r="Q14" s="27"/>
      <c r="R14" s="27">
        <v>54</v>
      </c>
      <c r="S14" s="27"/>
      <c r="T14" s="27">
        <v>53</v>
      </c>
      <c r="U14" s="27"/>
      <c r="V14" s="27">
        <v>54</v>
      </c>
      <c r="W14" s="27"/>
      <c r="X14" s="27">
        <v>54</v>
      </c>
      <c r="Y14" s="27"/>
      <c r="Z14" s="27">
        <v>54</v>
      </c>
      <c r="AA14" s="27"/>
      <c r="AB14" s="27">
        <v>54</v>
      </c>
      <c r="AD14" s="27">
        <f>AVERAGE(J14:AB14)</f>
        <v>54.2</v>
      </c>
    </row>
    <row r="15" spans="1:30" x14ac:dyDescent="0.25">
      <c r="C15" s="84" t="s">
        <v>72</v>
      </c>
      <c r="F15" s="27"/>
      <c r="G15" s="27"/>
      <c r="H15" s="27"/>
      <c r="I15" s="27"/>
      <c r="J15" s="27">
        <v>53</v>
      </c>
      <c r="K15" s="27"/>
      <c r="L15" s="27">
        <v>53</v>
      </c>
      <c r="M15" s="27"/>
      <c r="N15" s="27">
        <v>49</v>
      </c>
      <c r="O15" s="27"/>
      <c r="P15" s="27">
        <v>43</v>
      </c>
      <c r="Q15" s="27"/>
      <c r="R15" s="27">
        <v>32</v>
      </c>
      <c r="S15" s="27"/>
      <c r="T15" s="27">
        <v>34</v>
      </c>
      <c r="U15" s="27"/>
      <c r="V15" s="27">
        <v>32</v>
      </c>
      <c r="W15" s="27"/>
      <c r="X15" s="27">
        <v>44</v>
      </c>
      <c r="Y15" s="27"/>
      <c r="Z15" s="27">
        <v>50</v>
      </c>
      <c r="AA15" s="27"/>
      <c r="AB15" s="27">
        <v>51</v>
      </c>
      <c r="AD15" s="27">
        <f>AVERAGE(J15:AB15)</f>
        <v>44.1</v>
      </c>
    </row>
    <row r="16" spans="1:30" x14ac:dyDescent="0.25">
      <c r="B16" s="84" t="s">
        <v>73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2:30" x14ac:dyDescent="0.25">
      <c r="C17" s="84" t="s">
        <v>72</v>
      </c>
      <c r="F17" s="27"/>
      <c r="G17" s="27"/>
      <c r="H17" s="27"/>
      <c r="I17" s="27"/>
      <c r="J17" s="27">
        <v>2397</v>
      </c>
      <c r="K17" s="27"/>
      <c r="L17" s="27">
        <v>1525</v>
      </c>
      <c r="M17" s="27"/>
      <c r="N17" s="27">
        <v>1216</v>
      </c>
      <c r="O17" s="27"/>
      <c r="P17" s="27">
        <v>1092</v>
      </c>
      <c r="Q17" s="27"/>
      <c r="R17" s="27">
        <v>720</v>
      </c>
      <c r="S17" s="27"/>
      <c r="T17" s="27">
        <v>855</v>
      </c>
      <c r="U17" s="27"/>
      <c r="V17" s="27">
        <v>785</v>
      </c>
      <c r="W17" s="27"/>
      <c r="X17" s="27">
        <v>1158</v>
      </c>
      <c r="Y17" s="27"/>
      <c r="Z17" s="27">
        <v>2311</v>
      </c>
      <c r="AA17" s="27"/>
      <c r="AB17" s="27">
        <v>2856</v>
      </c>
      <c r="AD17" s="27">
        <f>SUM(J17:AB17)</f>
        <v>14915</v>
      </c>
    </row>
    <row r="18" spans="2:30" x14ac:dyDescent="0.25">
      <c r="B18" s="84" t="s">
        <v>74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2:30" x14ac:dyDescent="0.25">
      <c r="C19" s="84" t="s">
        <v>75</v>
      </c>
      <c r="F19" s="27"/>
      <c r="G19" s="27"/>
      <c r="H19" s="27"/>
      <c r="I19" s="27"/>
      <c r="J19" s="27">
        <v>1439</v>
      </c>
      <c r="K19" s="27"/>
      <c r="L19" s="27">
        <v>1439</v>
      </c>
      <c r="M19" s="27"/>
      <c r="N19" s="27">
        <v>1439</v>
      </c>
      <c r="O19" s="27"/>
      <c r="P19" s="27">
        <v>1431</v>
      </c>
      <c r="Q19" s="27"/>
      <c r="R19" s="27">
        <v>1431</v>
      </c>
      <c r="S19" s="27"/>
      <c r="T19" s="27">
        <v>1396</v>
      </c>
      <c r="U19" s="27"/>
      <c r="V19" s="27">
        <v>1431</v>
      </c>
      <c r="W19" s="27"/>
      <c r="X19" s="27">
        <v>1431</v>
      </c>
      <c r="Y19" s="27"/>
      <c r="Z19" s="27">
        <v>1431</v>
      </c>
      <c r="AA19" s="27"/>
      <c r="AB19" s="27">
        <v>1431</v>
      </c>
      <c r="AD19" s="27">
        <f t="shared" ref="AD19:AD21" si="1">SUM(J19:AB19)</f>
        <v>14299</v>
      </c>
    </row>
    <row r="20" spans="2:30" x14ac:dyDescent="0.25">
      <c r="C20" s="84" t="s">
        <v>76</v>
      </c>
      <c r="F20" s="27"/>
      <c r="G20" s="27"/>
      <c r="H20" s="27"/>
      <c r="I20" s="27"/>
      <c r="J20" s="27">
        <v>8677</v>
      </c>
      <c r="K20" s="27"/>
      <c r="L20" s="27">
        <v>5520</v>
      </c>
      <c r="M20" s="27"/>
      <c r="N20" s="27">
        <v>4402</v>
      </c>
      <c r="O20" s="27"/>
      <c r="P20" s="27">
        <v>3954</v>
      </c>
      <c r="Q20" s="27"/>
      <c r="R20" s="27">
        <v>2607</v>
      </c>
      <c r="S20" s="27"/>
      <c r="T20" s="27">
        <v>3093</v>
      </c>
      <c r="U20" s="27"/>
      <c r="V20" s="27">
        <v>2841</v>
      </c>
      <c r="W20" s="27"/>
      <c r="X20" s="27">
        <v>4191</v>
      </c>
      <c r="Y20" s="27"/>
      <c r="Z20" s="27">
        <v>8367</v>
      </c>
      <c r="AA20" s="27"/>
      <c r="AB20" s="27">
        <v>10339</v>
      </c>
      <c r="AD20" s="27">
        <f t="shared" si="1"/>
        <v>53991</v>
      </c>
    </row>
    <row r="21" spans="2:30" x14ac:dyDescent="0.25">
      <c r="C21" s="84" t="s">
        <v>72</v>
      </c>
      <c r="F21" s="27"/>
      <c r="G21" s="27"/>
      <c r="H21" s="27"/>
      <c r="I21" s="27"/>
      <c r="J21" s="27">
        <v>21348</v>
      </c>
      <c r="K21" s="27"/>
      <c r="L21" s="27">
        <v>12019</v>
      </c>
      <c r="M21" s="27"/>
      <c r="N21" s="27">
        <v>9583</v>
      </c>
      <c r="O21" s="27"/>
      <c r="P21" s="27">
        <v>8610</v>
      </c>
      <c r="Q21" s="27"/>
      <c r="R21" s="27">
        <v>4988</v>
      </c>
      <c r="S21" s="27"/>
      <c r="T21" s="27">
        <v>5918</v>
      </c>
      <c r="U21" s="27"/>
      <c r="V21" s="27">
        <v>5436</v>
      </c>
      <c r="W21" s="27"/>
      <c r="X21" s="27">
        <v>8019</v>
      </c>
      <c r="Y21" s="27"/>
      <c r="Z21" s="27">
        <v>16008</v>
      </c>
      <c r="AA21" s="27"/>
      <c r="AB21" s="27">
        <v>19781</v>
      </c>
      <c r="AD21" s="27">
        <f t="shared" si="1"/>
        <v>111710</v>
      </c>
    </row>
    <row r="22" spans="2:30" x14ac:dyDescent="0.25">
      <c r="AD22" s="88">
        <f>SUM(AD19:AD21)</f>
        <v>180000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9"/>
  <sheetViews>
    <sheetView zoomScaleNormal="100" workbookViewId="0">
      <selection activeCell="D28" sqref="D28"/>
    </sheetView>
  </sheetViews>
  <sheetFormatPr defaultRowHeight="13.2" x14ac:dyDescent="0.25"/>
  <cols>
    <col min="1" max="1" width="1.77734375" customWidth="1"/>
    <col min="2" max="2" width="11.77734375" customWidth="1"/>
    <col min="3" max="3" width="1.77734375" customWidth="1"/>
    <col min="4" max="4" width="11.77734375" customWidth="1"/>
    <col min="5" max="5" width="1.77734375" customWidth="1"/>
    <col min="6" max="6" width="11.77734375" customWidth="1"/>
    <col min="7" max="7" width="1.77734375" customWidth="1"/>
    <col min="8" max="8" width="11.77734375" customWidth="1"/>
    <col min="9" max="9" width="1.77734375" customWidth="1"/>
    <col min="10" max="10" width="11.77734375" customWidth="1"/>
    <col min="11" max="11" width="1.77734375" customWidth="1"/>
    <col min="12" max="12" width="11.77734375" customWidth="1"/>
    <col min="13" max="13" width="1.77734375" customWidth="1"/>
    <col min="14" max="14" width="11.77734375" customWidth="1"/>
    <col min="15" max="15" width="1.77734375" customWidth="1"/>
    <col min="16" max="16" width="11.77734375" customWidth="1"/>
    <col min="17" max="17" width="1.77734375" customWidth="1"/>
    <col min="18" max="18" width="11.77734375" customWidth="1"/>
    <col min="19" max="19" width="1.77734375" customWidth="1"/>
    <col min="20" max="20" width="11.77734375" customWidth="1"/>
    <col min="21" max="21" width="1.77734375" customWidth="1"/>
    <col min="22" max="22" width="11.77734375" customWidth="1"/>
    <col min="23" max="23" width="1.77734375" customWidth="1"/>
    <col min="24" max="24" width="11.77734375" customWidth="1"/>
    <col min="25" max="25" width="1.77734375" customWidth="1"/>
    <col min="26" max="26" width="11.77734375" customWidth="1"/>
    <col min="27" max="27" width="1.77734375" customWidth="1"/>
  </cols>
  <sheetData>
    <row r="2" spans="1:10" s="4" customFormat="1" ht="52.8" x14ac:dyDescent="0.25">
      <c r="B2" s="11" t="s">
        <v>3</v>
      </c>
      <c r="C2" s="12"/>
      <c r="D2" s="11" t="s">
        <v>8</v>
      </c>
      <c r="E2" s="12"/>
      <c r="F2" s="11" t="s">
        <v>4</v>
      </c>
      <c r="G2" s="12"/>
      <c r="H2" s="11" t="s">
        <v>18</v>
      </c>
    </row>
    <row r="3" spans="1:10" x14ac:dyDescent="0.25">
      <c r="B3" s="13"/>
      <c r="C3" s="6"/>
      <c r="D3" s="16">
        <v>40633</v>
      </c>
      <c r="E3" s="6"/>
      <c r="F3" s="7" t="s">
        <v>14</v>
      </c>
      <c r="G3" s="6"/>
      <c r="H3" s="18">
        <v>40664</v>
      </c>
      <c r="J3" s="84" t="s">
        <v>119</v>
      </c>
    </row>
    <row r="4" spans="1:10" x14ac:dyDescent="0.25">
      <c r="B4" s="14"/>
      <c r="C4" s="8"/>
      <c r="D4" s="17"/>
      <c r="E4" s="8"/>
      <c r="F4" s="9" t="s">
        <v>15</v>
      </c>
      <c r="G4" s="8"/>
      <c r="H4" s="19"/>
    </row>
    <row r="5" spans="1:10" x14ac:dyDescent="0.25">
      <c r="B5" s="15"/>
      <c r="C5" s="3"/>
      <c r="D5" s="1"/>
      <c r="E5" s="3"/>
      <c r="F5" s="10" t="s">
        <v>17</v>
      </c>
      <c r="G5" s="3"/>
      <c r="H5" s="20"/>
    </row>
    <row r="6" spans="1:10" x14ac:dyDescent="0.25">
      <c r="B6" s="13" t="s">
        <v>96</v>
      </c>
      <c r="C6" s="6"/>
      <c r="D6" s="16">
        <v>40724</v>
      </c>
      <c r="E6" s="6"/>
      <c r="F6" s="7" t="s">
        <v>5</v>
      </c>
      <c r="G6" s="6"/>
      <c r="H6" s="18">
        <v>40756</v>
      </c>
      <c r="J6" s="84" t="s">
        <v>120</v>
      </c>
    </row>
    <row r="7" spans="1:10" x14ac:dyDescent="0.25">
      <c r="B7" s="14"/>
      <c r="C7" s="8"/>
      <c r="D7" s="17"/>
      <c r="E7" s="8"/>
      <c r="F7" s="9" t="s">
        <v>6</v>
      </c>
      <c r="G7" s="8"/>
      <c r="H7" s="19"/>
    </row>
    <row r="8" spans="1:10" x14ac:dyDescent="0.25">
      <c r="B8" s="15"/>
      <c r="C8" s="3"/>
      <c r="D8" s="1"/>
      <c r="E8" s="3"/>
      <c r="F8" s="10" t="s">
        <v>7</v>
      </c>
      <c r="G8" s="3"/>
      <c r="H8" s="20"/>
    </row>
    <row r="9" spans="1:10" x14ac:dyDescent="0.25">
      <c r="B9" s="13"/>
      <c r="C9" s="6"/>
      <c r="D9" s="16">
        <v>40816</v>
      </c>
      <c r="E9" s="6"/>
      <c r="F9" s="7" t="s">
        <v>16</v>
      </c>
      <c r="G9" s="6"/>
      <c r="H9" s="18">
        <v>40848</v>
      </c>
      <c r="J9" s="84" t="s">
        <v>121</v>
      </c>
    </row>
    <row r="10" spans="1:10" x14ac:dyDescent="0.25">
      <c r="B10" s="14"/>
      <c r="C10" s="8"/>
      <c r="D10" s="17"/>
      <c r="E10" s="8"/>
      <c r="F10" s="9" t="s">
        <v>9</v>
      </c>
      <c r="G10" s="8"/>
      <c r="H10" s="19"/>
    </row>
    <row r="11" spans="1:10" x14ac:dyDescent="0.25">
      <c r="B11" s="15"/>
      <c r="C11" s="3"/>
      <c r="D11" s="1"/>
      <c r="E11" s="3"/>
      <c r="F11" s="10" t="s">
        <v>10</v>
      </c>
      <c r="G11" s="3"/>
      <c r="H11" s="20"/>
    </row>
    <row r="12" spans="1:10" x14ac:dyDescent="0.25">
      <c r="B12" s="13"/>
      <c r="C12" s="6"/>
      <c r="D12" s="16">
        <v>40908</v>
      </c>
      <c r="E12" s="6"/>
      <c r="F12" s="7" t="s">
        <v>11</v>
      </c>
      <c r="G12" s="6"/>
      <c r="H12" s="18">
        <v>40575</v>
      </c>
      <c r="J12" s="84" t="s">
        <v>122</v>
      </c>
    </row>
    <row r="13" spans="1:10" x14ac:dyDescent="0.25">
      <c r="B13" s="136"/>
      <c r="C13" s="8"/>
      <c r="D13" s="137"/>
      <c r="E13" s="8"/>
      <c r="F13" s="9" t="s">
        <v>12</v>
      </c>
      <c r="G13" s="8"/>
      <c r="H13" s="138"/>
    </row>
    <row r="14" spans="1:10" x14ac:dyDescent="0.25">
      <c r="B14" s="15"/>
      <c r="C14" s="3"/>
      <c r="D14" s="1"/>
      <c r="E14" s="3"/>
      <c r="F14" s="10" t="s">
        <v>13</v>
      </c>
      <c r="G14" s="3"/>
      <c r="H14" s="20"/>
    </row>
    <row r="16" spans="1:10" x14ac:dyDescent="0.25">
      <c r="A16" s="84" t="s">
        <v>109</v>
      </c>
    </row>
    <row r="17" spans="2:3" x14ac:dyDescent="0.25">
      <c r="B17" s="84" t="s">
        <v>68</v>
      </c>
    </row>
    <row r="18" spans="2:3" s="113" customFormat="1" x14ac:dyDescent="0.25">
      <c r="C18" s="84" t="s">
        <v>226</v>
      </c>
    </row>
    <row r="19" spans="2:3" s="113" customFormat="1" x14ac:dyDescent="0.25">
      <c r="C19" s="84"/>
    </row>
    <row r="20" spans="2:3" s="113" customFormat="1" x14ac:dyDescent="0.25">
      <c r="B20" s="84" t="s">
        <v>111</v>
      </c>
      <c r="C20" s="84"/>
    </row>
    <row r="21" spans="2:3" s="113" customFormat="1" x14ac:dyDescent="0.25">
      <c r="C21" s="84"/>
    </row>
    <row r="22" spans="2:3" s="113" customFormat="1" x14ac:dyDescent="0.25">
      <c r="C22" s="84"/>
    </row>
    <row r="23" spans="2:3" x14ac:dyDescent="0.25">
      <c r="B23" s="84" t="s">
        <v>31</v>
      </c>
    </row>
    <row r="24" spans="2:3" s="113" customFormat="1" x14ac:dyDescent="0.25">
      <c r="C24" s="84"/>
    </row>
    <row r="25" spans="2:3" s="113" customFormat="1" x14ac:dyDescent="0.25">
      <c r="C25" s="84"/>
    </row>
    <row r="26" spans="2:3" s="113" customFormat="1" x14ac:dyDescent="0.25">
      <c r="B26" s="84" t="s">
        <v>112</v>
      </c>
    </row>
    <row r="27" spans="2:3" s="113" customFormat="1" x14ac:dyDescent="0.25"/>
    <row r="29" spans="2:3" x14ac:dyDescent="0.25">
      <c r="B29" s="84" t="s">
        <v>38</v>
      </c>
      <c r="C29" s="84"/>
    </row>
    <row r="30" spans="2:3" s="113" customFormat="1" x14ac:dyDescent="0.25">
      <c r="C30" s="84"/>
    </row>
    <row r="31" spans="2:3" x14ac:dyDescent="0.25">
      <c r="C31" s="84"/>
    </row>
    <row r="32" spans="2:3" x14ac:dyDescent="0.25">
      <c r="B32" s="84" t="s">
        <v>83</v>
      </c>
    </row>
    <row r="33" spans="2:3" x14ac:dyDescent="0.25">
      <c r="C33" s="84" t="s">
        <v>153</v>
      </c>
    </row>
    <row r="35" spans="2:3" x14ac:dyDescent="0.25">
      <c r="B35" s="84" t="s">
        <v>110</v>
      </c>
    </row>
    <row r="36" spans="2:3" x14ac:dyDescent="0.25">
      <c r="C36" s="84" t="s">
        <v>113</v>
      </c>
    </row>
    <row r="38" spans="2:3" x14ac:dyDescent="0.25">
      <c r="B38" s="84" t="s">
        <v>151</v>
      </c>
      <c r="C38" s="84"/>
    </row>
    <row r="39" spans="2:3" x14ac:dyDescent="0.25">
      <c r="C39" s="84" t="s">
        <v>152</v>
      </c>
    </row>
  </sheetData>
  <pageMargins left="1" right="1" top="1.5" bottom="1.5" header="0.75" footer="0.5"/>
  <pageSetup orientation="portrait" r:id="rId1"/>
  <headerFooter>
    <oddHeader>&amp;L&amp;"Arial,Bold"Quarterly Report&amp;"Arial,Regular"
Gas cost recovery rate calculation&amp;R&amp;"Arial,Bold"Navitas KY NG, LLC</oddHeader>
    <oddFooter>&amp;CPage 1&amp;R&amp;D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"/>
  <sheetViews>
    <sheetView zoomScaleNormal="100" workbookViewId="0">
      <selection activeCell="L12" sqref="L12"/>
    </sheetView>
  </sheetViews>
  <sheetFormatPr defaultRowHeight="13.2" x14ac:dyDescent="0.25"/>
  <cols>
    <col min="1" max="2" width="1.77734375" customWidth="1"/>
    <col min="3" max="3" width="20.77734375" customWidth="1"/>
    <col min="4" max="5" width="1.77734375" customWidth="1"/>
    <col min="6" max="6" width="12.77734375" customWidth="1"/>
    <col min="7" max="7" width="1.77734375" customWidth="1"/>
    <col min="8" max="8" width="12.77734375" customWidth="1"/>
    <col min="9" max="9" width="1.77734375" customWidth="1"/>
    <col min="10" max="10" width="12.77734375" customWidth="1"/>
    <col min="11" max="11" width="1.77734375" customWidth="1"/>
    <col min="12" max="12" width="17.109375" customWidth="1"/>
    <col min="13" max="13" width="1.77734375" customWidth="1"/>
    <col min="14" max="14" width="12.77734375" customWidth="1"/>
    <col min="15" max="15" width="1.77734375" customWidth="1"/>
    <col min="16" max="16" width="12.77734375" customWidth="1"/>
    <col min="17" max="17" width="1.77734375" customWidth="1"/>
    <col min="18" max="18" width="12.77734375" customWidth="1"/>
    <col min="19" max="19" width="1.77734375" customWidth="1"/>
    <col min="20" max="20" width="12.77734375" customWidth="1"/>
    <col min="21" max="21" width="1.77734375" customWidth="1"/>
    <col min="22" max="22" width="12.77734375" customWidth="1"/>
    <col min="23" max="23" width="1.77734375" customWidth="1"/>
    <col min="24" max="24" width="12.77734375" customWidth="1"/>
    <col min="25" max="25" width="1.77734375" customWidth="1"/>
  </cols>
  <sheetData>
    <row r="1" spans="1:14" x14ac:dyDescent="0.25">
      <c r="A1" s="10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x14ac:dyDescent="0.25">
      <c r="B2" s="5" t="s">
        <v>2</v>
      </c>
      <c r="J2" s="30"/>
      <c r="L2" s="5"/>
    </row>
    <row r="3" spans="1:14" x14ac:dyDescent="0.25">
      <c r="A3" s="39" t="s">
        <v>32</v>
      </c>
      <c r="B3" s="84" t="s">
        <v>94</v>
      </c>
      <c r="J3" s="30"/>
    </row>
    <row r="4" spans="1:14" x14ac:dyDescent="0.25">
      <c r="A4" s="39" t="s">
        <v>32</v>
      </c>
      <c r="B4" s="5" t="s">
        <v>1</v>
      </c>
      <c r="J4" s="30"/>
    </row>
    <row r="5" spans="1:14" x14ac:dyDescent="0.25">
      <c r="A5" s="40" t="s">
        <v>32</v>
      </c>
      <c r="B5" s="9" t="s">
        <v>33</v>
      </c>
      <c r="C5" s="8"/>
      <c r="D5" s="8"/>
      <c r="E5" s="8"/>
      <c r="J5" s="44"/>
    </row>
    <row r="6" spans="1:14" x14ac:dyDescent="0.25">
      <c r="A6" s="39" t="s">
        <v>34</v>
      </c>
      <c r="B6" s="5" t="s">
        <v>35</v>
      </c>
      <c r="J6" s="47">
        <f>SUM(J2:J5)</f>
        <v>0</v>
      </c>
      <c r="K6" s="84"/>
      <c r="L6" s="84" t="s">
        <v>229</v>
      </c>
    </row>
    <row r="7" spans="1:14" ht="13.8" thickBot="1" x14ac:dyDescent="0.3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4" ht="13.8" thickTop="1" x14ac:dyDescent="0.25"/>
    <row r="9" spans="1:14" x14ac:dyDescent="0.25">
      <c r="A9" s="10" t="s">
        <v>36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 x14ac:dyDescent="0.25">
      <c r="B10" s="5" t="s">
        <v>37</v>
      </c>
      <c r="J10" s="255">
        <f>'EGC (SII)'!L36</f>
        <v>971170.13427094347</v>
      </c>
    </row>
    <row r="11" spans="1:14" x14ac:dyDescent="0.25">
      <c r="A11" s="39" t="s">
        <v>39</v>
      </c>
      <c r="B11" s="5" t="s">
        <v>30</v>
      </c>
      <c r="J11" s="41">
        <f>Sales!AD43</f>
        <v>133233.60000000001</v>
      </c>
      <c r="L11" s="5"/>
      <c r="N11" s="113"/>
    </row>
    <row r="12" spans="1:14" x14ac:dyDescent="0.25">
      <c r="C12" s="5" t="s">
        <v>38</v>
      </c>
      <c r="J12" s="46">
        <f>J10/J11</f>
        <v>7.2892283498377539</v>
      </c>
      <c r="K12" s="84"/>
      <c r="L12" s="5"/>
    </row>
    <row r="14" spans="1:14" x14ac:dyDescent="0.25">
      <c r="A14" s="10" t="s">
        <v>40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4" x14ac:dyDescent="0.25">
      <c r="B15" s="84" t="s">
        <v>78</v>
      </c>
      <c r="J15" s="45"/>
    </row>
    <row r="16" spans="1:14" x14ac:dyDescent="0.25">
      <c r="A16" s="39" t="s">
        <v>32</v>
      </c>
      <c r="B16" s="84" t="s">
        <v>79</v>
      </c>
      <c r="J16" s="45"/>
    </row>
    <row r="17" spans="1:13" x14ac:dyDescent="0.25">
      <c r="A17" s="39" t="s">
        <v>32</v>
      </c>
      <c r="B17" s="84" t="s">
        <v>80</v>
      </c>
      <c r="J17" s="45"/>
    </row>
    <row r="18" spans="1:13" x14ac:dyDescent="0.25">
      <c r="A18" s="39" t="s">
        <v>32</v>
      </c>
      <c r="B18" s="84" t="s">
        <v>81</v>
      </c>
      <c r="J18" s="45"/>
    </row>
    <row r="19" spans="1:13" x14ac:dyDescent="0.25">
      <c r="A19" s="39" t="s">
        <v>32</v>
      </c>
      <c r="B19" s="5" t="s">
        <v>46</v>
      </c>
      <c r="J19" s="44"/>
    </row>
    <row r="20" spans="1:13" x14ac:dyDescent="0.25">
      <c r="A20" s="39" t="s">
        <v>34</v>
      </c>
      <c r="B20" s="84" t="s">
        <v>82</v>
      </c>
      <c r="J20" s="47">
        <f>SUM(J15:J19)</f>
        <v>0</v>
      </c>
      <c r="L20" s="84" t="s">
        <v>228</v>
      </c>
    </row>
    <row r="22" spans="1:13" x14ac:dyDescent="0.25">
      <c r="A22" s="10" t="s">
        <v>41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B23" s="5" t="s">
        <v>42</v>
      </c>
      <c r="J23" s="45"/>
      <c r="K23" s="84"/>
      <c r="L23" s="84"/>
    </row>
    <row r="24" spans="1:13" x14ac:dyDescent="0.25">
      <c r="A24" s="39" t="s">
        <v>32</v>
      </c>
      <c r="B24" s="5" t="s">
        <v>43</v>
      </c>
      <c r="J24" s="45"/>
    </row>
    <row r="25" spans="1:13" x14ac:dyDescent="0.25">
      <c r="A25" s="39" t="s">
        <v>32</v>
      </c>
      <c r="B25" s="5" t="s">
        <v>44</v>
      </c>
      <c r="J25" s="45"/>
    </row>
    <row r="26" spans="1:13" x14ac:dyDescent="0.25">
      <c r="A26" s="39" t="s">
        <v>32</v>
      </c>
      <c r="B26" s="5" t="s">
        <v>45</v>
      </c>
      <c r="J26" s="45"/>
    </row>
    <row r="27" spans="1:13" x14ac:dyDescent="0.25">
      <c r="A27" s="39" t="s">
        <v>32</v>
      </c>
      <c r="B27" s="5" t="s">
        <v>46</v>
      </c>
      <c r="J27" s="44"/>
    </row>
    <row r="28" spans="1:13" x14ac:dyDescent="0.25">
      <c r="A28" s="39" t="s">
        <v>34</v>
      </c>
      <c r="B28" s="5" t="s">
        <v>31</v>
      </c>
      <c r="J28" s="47">
        <f>SUM(J23:J27)</f>
        <v>0</v>
      </c>
      <c r="K28" s="84"/>
      <c r="L28" s="84" t="s">
        <v>227</v>
      </c>
    </row>
    <row r="30" spans="1:13" x14ac:dyDescent="0.25">
      <c r="A30" s="10" t="s">
        <v>47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B31" s="43" t="s">
        <v>48</v>
      </c>
      <c r="J31" s="65"/>
      <c r="K31" s="84"/>
      <c r="L31" s="84"/>
    </row>
    <row r="32" spans="1:13" x14ac:dyDescent="0.25">
      <c r="A32" s="39" t="s">
        <v>32</v>
      </c>
      <c r="B32" s="5" t="s">
        <v>49</v>
      </c>
      <c r="J32" s="65"/>
    </row>
    <row r="33" spans="1:12" x14ac:dyDescent="0.25">
      <c r="A33" s="39" t="s">
        <v>32</v>
      </c>
      <c r="B33" s="5" t="s">
        <v>50</v>
      </c>
      <c r="J33" s="65"/>
    </row>
    <row r="34" spans="1:12" x14ac:dyDescent="0.25">
      <c r="A34" s="39" t="s">
        <v>32</v>
      </c>
      <c r="B34" s="5" t="s">
        <v>51</v>
      </c>
      <c r="J34" s="65"/>
    </row>
    <row r="35" spans="1:12" x14ac:dyDescent="0.25">
      <c r="A35" s="39" t="s">
        <v>34</v>
      </c>
      <c r="B35" s="5" t="s">
        <v>52</v>
      </c>
      <c r="J35" s="101">
        <f>SUM(J31:J34)</f>
        <v>0</v>
      </c>
      <c r="K35" s="84"/>
      <c r="L35" s="84" t="s">
        <v>227</v>
      </c>
    </row>
  </sheetData>
  <pageMargins left="0.5" right="0.5" top="1" bottom="1" header="0.5" footer="0.5"/>
  <pageSetup orientation="portrait" r:id="rId1"/>
  <headerFooter>
    <oddHeader>&amp;C&amp;"Arial,Bold"Schedule I&amp;"Arial,Regular"
Gas Cost Recovery Rate Summary&amp;R&amp;"Arial,Bold"Navitas KY NG, LLC</oddHeader>
    <oddFooter>&amp;CPage 2&amp;R&amp;D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A7390-92C8-49C2-B911-D66D6DBA48FA}">
  <sheetPr>
    <pageSetUpPr fitToPage="1"/>
  </sheetPr>
  <dimension ref="A1:AF67"/>
  <sheetViews>
    <sheetView topLeftCell="A28" zoomScaleNormal="100" workbookViewId="0">
      <selection activeCell="A46" sqref="A46:XFD46"/>
    </sheetView>
  </sheetViews>
  <sheetFormatPr defaultColWidth="9.109375" defaultRowHeight="13.2" x14ac:dyDescent="0.25"/>
  <cols>
    <col min="1" max="2" width="1.21875" style="8" customWidth="1"/>
    <col min="3" max="3" width="10.6640625" style="8" customWidth="1"/>
    <col min="4" max="5" width="1.21875" style="8" customWidth="1"/>
    <col min="6" max="6" width="9.6640625" style="8" customWidth="1"/>
    <col min="7" max="7" width="1.21875" style="8" customWidth="1"/>
    <col min="8" max="8" width="9.6640625" style="8" customWidth="1"/>
    <col min="9" max="9" width="1.21875" style="8" customWidth="1"/>
    <col min="10" max="10" width="9.6640625" style="8" customWidth="1"/>
    <col min="11" max="11" width="1.21875" style="8" customWidth="1"/>
    <col min="12" max="12" width="9.6640625" style="8" customWidth="1"/>
    <col min="13" max="13" width="1.21875" style="8" customWidth="1"/>
    <col min="14" max="14" width="9.6640625" style="8" customWidth="1"/>
    <col min="15" max="15" width="1.21875" style="8" customWidth="1"/>
    <col min="16" max="16" width="9.6640625" style="8" customWidth="1"/>
    <col min="17" max="17" width="1.21875" style="8" customWidth="1"/>
    <col min="18" max="18" width="9.6640625" style="8" customWidth="1"/>
    <col min="19" max="19" width="1.21875" style="8" customWidth="1"/>
    <col min="20" max="20" width="9.6640625" style="8" customWidth="1"/>
    <col min="21" max="21" width="1.21875" style="8" customWidth="1"/>
    <col min="22" max="22" width="9.6640625" style="8" customWidth="1"/>
    <col min="23" max="23" width="1.21875" style="8" customWidth="1"/>
    <col min="24" max="24" width="9.6640625" style="8" customWidth="1"/>
    <col min="25" max="25" width="1.21875" style="8" customWidth="1"/>
    <col min="26" max="26" width="9.6640625" style="8" customWidth="1"/>
    <col min="27" max="27" width="1.21875" style="8" customWidth="1"/>
    <col min="28" max="28" width="9.6640625" style="8" customWidth="1"/>
    <col min="29" max="29" width="1.21875" style="8" customWidth="1"/>
    <col min="30" max="30" width="10.6640625" style="8" customWidth="1"/>
    <col min="31" max="31" width="9.109375" style="8"/>
    <col min="32" max="32" width="15.88671875" style="8" customWidth="1"/>
    <col min="33" max="33" width="9.6640625" style="8" customWidth="1"/>
    <col min="34" max="16384" width="9.109375" style="8"/>
  </cols>
  <sheetData>
    <row r="1" spans="1:32" x14ac:dyDescent="0.25">
      <c r="A1" s="9" t="s">
        <v>23</v>
      </c>
    </row>
    <row r="2" spans="1:32" s="60" customFormat="1" x14ac:dyDescent="0.25">
      <c r="A2" s="59"/>
      <c r="F2" s="61">
        <v>39478</v>
      </c>
      <c r="G2" s="61"/>
      <c r="H2" s="61">
        <v>39506</v>
      </c>
      <c r="I2" s="61"/>
      <c r="J2" s="61">
        <v>39538</v>
      </c>
      <c r="K2" s="61"/>
      <c r="L2" s="61">
        <v>39568</v>
      </c>
      <c r="M2" s="61"/>
      <c r="N2" s="61">
        <v>39599</v>
      </c>
      <c r="O2" s="61"/>
      <c r="P2" s="61">
        <v>39629</v>
      </c>
      <c r="Q2" s="61"/>
      <c r="R2" s="61">
        <v>39660</v>
      </c>
      <c r="S2" s="61"/>
      <c r="T2" s="61">
        <v>39691</v>
      </c>
      <c r="U2" s="61"/>
      <c r="V2" s="61">
        <v>39721</v>
      </c>
      <c r="W2" s="61"/>
      <c r="X2" s="61">
        <v>39752</v>
      </c>
      <c r="Y2" s="61"/>
      <c r="Z2" s="61">
        <v>39782</v>
      </c>
      <c r="AA2" s="61"/>
      <c r="AB2" s="61">
        <v>39813</v>
      </c>
      <c r="AC2" s="61"/>
      <c r="AD2" s="79"/>
    </row>
    <row r="3" spans="1:32" x14ac:dyDescent="0.25">
      <c r="B3" s="8" t="s">
        <v>123</v>
      </c>
    </row>
    <row r="4" spans="1:32" s="71" customFormat="1" x14ac:dyDescent="0.25">
      <c r="C4" s="71" t="s">
        <v>95</v>
      </c>
      <c r="F4" s="91" t="s">
        <v>175</v>
      </c>
      <c r="G4" s="91"/>
      <c r="H4" s="91"/>
      <c r="I4" s="91"/>
      <c r="J4" s="112"/>
      <c r="K4" s="112"/>
      <c r="L4" s="112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D4" s="63"/>
    </row>
    <row r="5" spans="1:32" s="71" customFormat="1" x14ac:dyDescent="0.25">
      <c r="C5" s="71">
        <v>2020</v>
      </c>
      <c r="F5" s="73"/>
      <c r="G5" s="73"/>
      <c r="H5" s="73"/>
      <c r="I5" s="73"/>
      <c r="J5" s="62"/>
      <c r="K5" s="112"/>
      <c r="L5" s="62"/>
      <c r="M5" s="91"/>
      <c r="N5" s="62">
        <v>2602</v>
      </c>
      <c r="O5" s="73"/>
      <c r="P5" s="91">
        <v>2986</v>
      </c>
      <c r="Q5" s="91"/>
      <c r="R5" s="62">
        <v>3294</v>
      </c>
      <c r="S5" s="73"/>
      <c r="T5" s="27">
        <v>2248</v>
      </c>
      <c r="U5" s="73"/>
      <c r="V5" s="73">
        <v>3641</v>
      </c>
      <c r="W5" s="73"/>
      <c r="X5" s="73">
        <v>4076</v>
      </c>
      <c r="Y5" s="73"/>
      <c r="Z5" s="73">
        <v>7543</v>
      </c>
      <c r="AA5" s="73"/>
      <c r="AB5" s="73">
        <v>15801</v>
      </c>
      <c r="AD5" s="63"/>
      <c r="AF5" s="113"/>
    </row>
    <row r="6" spans="1:32" s="71" customFormat="1" x14ac:dyDescent="0.25">
      <c r="C6" s="71">
        <v>2021</v>
      </c>
      <c r="F6" s="73">
        <v>8062</v>
      </c>
      <c r="G6" s="73"/>
      <c r="H6" s="73">
        <v>9011</v>
      </c>
      <c r="I6" s="73"/>
      <c r="J6" s="62">
        <v>8648</v>
      </c>
      <c r="K6" s="112"/>
      <c r="L6" s="62">
        <v>6721</v>
      </c>
      <c r="M6" s="91"/>
      <c r="N6" s="62"/>
      <c r="O6" s="73"/>
      <c r="P6" s="91"/>
      <c r="Q6" s="91"/>
      <c r="R6" s="62"/>
      <c r="S6" s="73"/>
      <c r="T6" s="27"/>
      <c r="U6" s="73"/>
      <c r="V6" s="73"/>
      <c r="W6" s="73"/>
      <c r="X6" s="73"/>
      <c r="Y6" s="73"/>
      <c r="Z6" s="73"/>
      <c r="AA6" s="73"/>
      <c r="AB6" s="73"/>
      <c r="AD6" s="63"/>
      <c r="AF6" s="113"/>
    </row>
    <row r="7" spans="1:32" s="71" customFormat="1" x14ac:dyDescent="0.25">
      <c r="F7" s="73"/>
      <c r="G7" s="73"/>
      <c r="H7" s="73"/>
      <c r="I7" s="73"/>
      <c r="J7" s="112"/>
      <c r="K7" s="112"/>
      <c r="L7" s="112"/>
      <c r="M7" s="91"/>
      <c r="N7" s="91"/>
      <c r="O7" s="73"/>
      <c r="P7" s="91"/>
      <c r="Q7" s="91"/>
      <c r="R7" s="91"/>
      <c r="S7" s="73"/>
      <c r="T7" s="73"/>
      <c r="U7" s="73"/>
      <c r="V7" s="73"/>
      <c r="W7" s="73"/>
      <c r="X7" s="73"/>
      <c r="Y7" s="73"/>
      <c r="Z7" s="73"/>
      <c r="AA7" s="73"/>
      <c r="AB7" s="73"/>
      <c r="AD7" s="63"/>
      <c r="AF7" s="113"/>
    </row>
    <row r="8" spans="1:32" s="71" customFormat="1" x14ac:dyDescent="0.25">
      <c r="C8" s="71" t="s">
        <v>95</v>
      </c>
      <c r="F8" s="91" t="s">
        <v>173</v>
      </c>
      <c r="G8" s="91"/>
      <c r="H8" s="260">
        <f>'EGC (SII)'!F6</f>
        <v>1.2</v>
      </c>
      <c r="I8" s="91"/>
      <c r="J8" s="112"/>
      <c r="K8" s="112"/>
      <c r="L8" s="112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D8" s="63"/>
    </row>
    <row r="9" spans="1:32" s="71" customFormat="1" x14ac:dyDescent="0.25">
      <c r="C9" s="71">
        <v>2020</v>
      </c>
      <c r="F9" s="73"/>
      <c r="G9" s="73"/>
      <c r="H9" s="73"/>
      <c r="I9" s="73"/>
      <c r="J9" s="62"/>
      <c r="K9" s="112"/>
      <c r="L9" s="62"/>
      <c r="M9" s="91"/>
      <c r="N9" s="73">
        <f>N5/$H$8</f>
        <v>2168.3333333333335</v>
      </c>
      <c r="O9" s="73"/>
      <c r="P9" s="73">
        <f>P5/$H$8</f>
        <v>2488.3333333333335</v>
      </c>
      <c r="Q9" s="91"/>
      <c r="R9" s="73">
        <f>R5/$H$8</f>
        <v>2745</v>
      </c>
      <c r="S9" s="73"/>
      <c r="T9" s="73">
        <f>T5/$H$8</f>
        <v>1873.3333333333335</v>
      </c>
      <c r="U9" s="73"/>
      <c r="V9" s="73">
        <f>V5/$H$8</f>
        <v>3034.166666666667</v>
      </c>
      <c r="W9" s="73"/>
      <c r="X9" s="73">
        <f>X5/$H$8</f>
        <v>3396.666666666667</v>
      </c>
      <c r="Y9" s="73"/>
      <c r="Z9" s="73">
        <f>Z5/$H$8</f>
        <v>6285.8333333333339</v>
      </c>
      <c r="AA9" s="73"/>
      <c r="AB9" s="73">
        <f>AB5/$H$8</f>
        <v>13167.5</v>
      </c>
      <c r="AD9" s="63"/>
      <c r="AF9" s="113"/>
    </row>
    <row r="10" spans="1:32" s="71" customFormat="1" x14ac:dyDescent="0.25">
      <c r="C10" s="71">
        <v>2021</v>
      </c>
      <c r="F10" s="73">
        <f>F6/$H$8</f>
        <v>6718.3333333333339</v>
      </c>
      <c r="G10" s="73"/>
      <c r="H10" s="73">
        <f>H6/$H$8</f>
        <v>7509.166666666667</v>
      </c>
      <c r="I10" s="73"/>
      <c r="J10" s="73">
        <f>J6/$H$8</f>
        <v>7206.666666666667</v>
      </c>
      <c r="K10" s="112"/>
      <c r="L10" s="73">
        <f>L6/$H$8</f>
        <v>5600.8333333333339</v>
      </c>
      <c r="M10" s="91"/>
      <c r="N10" s="62"/>
      <c r="O10" s="73"/>
      <c r="P10" s="91"/>
      <c r="Q10" s="91"/>
      <c r="R10" s="62"/>
      <c r="S10" s="73"/>
      <c r="T10" s="27"/>
      <c r="U10" s="73"/>
      <c r="V10" s="73"/>
      <c r="W10" s="73"/>
      <c r="X10" s="73"/>
      <c r="Y10" s="73"/>
      <c r="Z10" s="73"/>
      <c r="AA10" s="73"/>
      <c r="AB10" s="73"/>
      <c r="AD10" s="63"/>
      <c r="AF10" s="113"/>
    </row>
    <row r="11" spans="1:32" s="71" customFormat="1" x14ac:dyDescent="0.25">
      <c r="F11" s="73"/>
      <c r="G11" s="73"/>
      <c r="H11" s="73"/>
      <c r="I11" s="73"/>
      <c r="J11" s="112"/>
      <c r="K11" s="112"/>
      <c r="L11" s="112">
        <f>SUM(F10:L10)+SUM(N9:AB9)</f>
        <v>62194.166666666672</v>
      </c>
      <c r="M11" s="91"/>
      <c r="N11" s="91"/>
      <c r="O11" s="73"/>
      <c r="P11" s="91"/>
      <c r="Q11" s="91"/>
      <c r="R11" s="91"/>
      <c r="S11" s="73"/>
      <c r="T11" s="73"/>
      <c r="U11" s="73"/>
      <c r="V11" s="73"/>
      <c r="W11" s="73"/>
      <c r="X11" s="73"/>
      <c r="Y11" s="73"/>
      <c r="Z11" s="73"/>
      <c r="AA11" s="73"/>
      <c r="AB11" s="73"/>
      <c r="AD11" s="63"/>
      <c r="AF11" s="113"/>
    </row>
    <row r="12" spans="1:32" s="71" customFormat="1" x14ac:dyDescent="0.25">
      <c r="F12" s="73"/>
      <c r="G12" s="73"/>
      <c r="H12" s="73"/>
      <c r="I12" s="73"/>
      <c r="J12" s="112"/>
      <c r="K12" s="112"/>
      <c r="L12" s="112"/>
      <c r="M12" s="91"/>
      <c r="N12" s="91"/>
      <c r="O12" s="73"/>
      <c r="P12" s="91"/>
      <c r="Q12" s="91"/>
      <c r="R12" s="91"/>
      <c r="S12" s="73"/>
      <c r="T12" s="73"/>
      <c r="U12" s="73"/>
      <c r="V12" s="73"/>
      <c r="W12" s="73"/>
      <c r="X12" s="73"/>
      <c r="Y12" s="73"/>
      <c r="Z12" s="73"/>
      <c r="AA12" s="73"/>
      <c r="AB12" s="73"/>
      <c r="AD12" s="63"/>
      <c r="AF12" s="113"/>
    </row>
    <row r="13" spans="1:32" s="71" customFormat="1" x14ac:dyDescent="0.25">
      <c r="C13" s="71" t="s">
        <v>157</v>
      </c>
      <c r="F13" s="91" t="s">
        <v>173</v>
      </c>
      <c r="G13" s="91"/>
      <c r="H13" s="91"/>
      <c r="I13" s="91"/>
      <c r="J13" s="112"/>
      <c r="K13" s="112"/>
      <c r="L13" s="112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D13" s="63"/>
    </row>
    <row r="14" spans="1:32" s="71" customFormat="1" x14ac:dyDescent="0.25">
      <c r="C14" s="71">
        <v>2020</v>
      </c>
      <c r="F14" s="73"/>
      <c r="G14" s="73"/>
      <c r="H14" s="73"/>
      <c r="I14" s="73"/>
      <c r="J14" s="62"/>
      <c r="K14" s="112"/>
      <c r="L14" s="62"/>
      <c r="M14" s="91"/>
      <c r="N14" s="62">
        <v>5353</v>
      </c>
      <c r="O14" s="73"/>
      <c r="P14" s="91">
        <v>4112</v>
      </c>
      <c r="Q14" s="91"/>
      <c r="R14" s="62">
        <v>3477</v>
      </c>
      <c r="S14" s="73"/>
      <c r="T14" s="27">
        <v>4107</v>
      </c>
      <c r="U14" s="73"/>
      <c r="V14" s="73">
        <v>3683</v>
      </c>
      <c r="W14" s="73"/>
      <c r="X14" s="73">
        <v>5476</v>
      </c>
      <c r="Y14" s="73"/>
      <c r="Z14" s="73">
        <v>5128</v>
      </c>
      <c r="AA14" s="73"/>
      <c r="AB14" s="73">
        <v>2275</v>
      </c>
      <c r="AD14" s="63"/>
      <c r="AF14" s="113"/>
    </row>
    <row r="15" spans="1:32" s="71" customFormat="1" x14ac:dyDescent="0.25">
      <c r="C15" s="71">
        <v>2021</v>
      </c>
      <c r="F15" s="73">
        <v>4628</v>
      </c>
      <c r="G15" s="73"/>
      <c r="H15" s="73">
        <v>4320</v>
      </c>
      <c r="I15" s="73"/>
      <c r="J15" s="62">
        <v>4627</v>
      </c>
      <c r="K15" s="112"/>
      <c r="L15" s="62">
        <v>4162</v>
      </c>
      <c r="M15" s="91"/>
      <c r="N15" s="62"/>
      <c r="O15" s="73"/>
      <c r="P15" s="91"/>
      <c r="Q15" s="91"/>
      <c r="R15" s="62"/>
      <c r="S15" s="73"/>
      <c r="T15" s="27"/>
      <c r="U15" s="73"/>
      <c r="V15" s="73"/>
      <c r="W15" s="73"/>
      <c r="X15" s="73"/>
      <c r="Y15" s="73"/>
      <c r="Z15" s="73"/>
      <c r="AA15" s="73"/>
      <c r="AB15" s="73"/>
      <c r="AD15" s="63"/>
      <c r="AF15" s="113"/>
    </row>
    <row r="16" spans="1:32" s="71" customFormat="1" x14ac:dyDescent="0.25">
      <c r="F16" s="73"/>
      <c r="G16" s="73"/>
      <c r="H16" s="73"/>
      <c r="I16" s="73"/>
      <c r="J16" s="112"/>
      <c r="K16" s="112"/>
      <c r="L16" s="112">
        <f>SUM(F15:L15)+SUM(N14:AB14)</f>
        <v>51348</v>
      </c>
      <c r="M16" s="91"/>
      <c r="N16" s="91"/>
      <c r="O16" s="73"/>
      <c r="P16" s="91"/>
      <c r="Q16" s="91"/>
      <c r="R16" s="91"/>
      <c r="S16" s="73"/>
      <c r="T16" s="73"/>
      <c r="U16" s="73"/>
      <c r="V16" s="73"/>
      <c r="W16" s="73"/>
      <c r="X16" s="73"/>
      <c r="Y16" s="73"/>
      <c r="Z16" s="73"/>
      <c r="AA16" s="73"/>
      <c r="AB16" s="73"/>
      <c r="AD16" s="63"/>
      <c r="AF16" s="113"/>
    </row>
    <row r="17" spans="2:32" s="71" customFormat="1" x14ac:dyDescent="0.25">
      <c r="C17" s="71" t="s">
        <v>235</v>
      </c>
      <c r="F17" s="91"/>
      <c r="G17" s="91"/>
      <c r="H17" s="91"/>
      <c r="I17" s="91"/>
      <c r="J17" s="112"/>
      <c r="K17" s="112"/>
      <c r="L17" s="112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D17" s="63"/>
    </row>
    <row r="18" spans="2:32" s="71" customFormat="1" x14ac:dyDescent="0.25">
      <c r="C18" s="71">
        <v>2020</v>
      </c>
      <c r="F18" s="73"/>
      <c r="G18" s="73"/>
      <c r="H18" s="73"/>
      <c r="I18" s="73"/>
      <c r="J18" s="62"/>
      <c r="K18" s="112"/>
      <c r="L18" s="62"/>
      <c r="M18" s="91"/>
      <c r="N18" s="256">
        <v>0.92374141040011692</v>
      </c>
      <c r="O18" s="172"/>
      <c r="P18" s="258">
        <v>0.98412406008741815</v>
      </c>
      <c r="Q18" s="258"/>
      <c r="R18" s="256">
        <v>0.98578976134086349</v>
      </c>
      <c r="S18" s="172"/>
      <c r="T18" s="259">
        <v>0.98336382346215412</v>
      </c>
      <c r="U18" s="172"/>
      <c r="V18" s="172">
        <v>0.98474955694431487</v>
      </c>
      <c r="W18" s="172"/>
      <c r="X18" s="172">
        <v>0.977122283981809</v>
      </c>
      <c r="Y18" s="172"/>
      <c r="Z18" s="172">
        <v>0.94188011429390739</v>
      </c>
      <c r="AA18" s="172"/>
      <c r="AB18" s="172">
        <v>0.86897474409622744</v>
      </c>
      <c r="AD18" s="63"/>
      <c r="AF18" s="113"/>
    </row>
    <row r="19" spans="2:32" s="71" customFormat="1" x14ac:dyDescent="0.25">
      <c r="C19" s="71">
        <v>2021</v>
      </c>
      <c r="F19" s="172">
        <v>0.8244498467008945</v>
      </c>
      <c r="G19" s="172"/>
      <c r="H19" s="172">
        <v>0.80864379016338361</v>
      </c>
      <c r="I19" s="172"/>
      <c r="J19" s="256">
        <v>0.93746554120689263</v>
      </c>
      <c r="K19" s="257"/>
      <c r="L19" s="256">
        <v>0.95346585775138759</v>
      </c>
      <c r="M19" s="91"/>
      <c r="N19" s="62"/>
      <c r="O19" s="73"/>
      <c r="P19" s="91"/>
      <c r="Q19" s="91"/>
      <c r="R19" s="62"/>
      <c r="S19" s="73"/>
      <c r="T19" s="27"/>
      <c r="U19" s="73"/>
      <c r="V19" s="73"/>
      <c r="W19" s="73"/>
      <c r="X19" s="73"/>
      <c r="Y19" s="73"/>
      <c r="Z19" s="73"/>
      <c r="AA19" s="73"/>
      <c r="AB19" s="73"/>
      <c r="AD19" s="63"/>
      <c r="AF19" s="113"/>
    </row>
    <row r="20" spans="2:32" s="71" customFormat="1" x14ac:dyDescent="0.25">
      <c r="C20" s="119"/>
      <c r="F20" s="73"/>
      <c r="G20" s="73"/>
      <c r="H20" s="73"/>
      <c r="I20" s="73"/>
      <c r="J20" s="112"/>
      <c r="K20" s="112"/>
      <c r="L20" s="258">
        <f>L25/(L11+L16)</f>
        <v>0.93817521401485415</v>
      </c>
      <c r="M20" s="91"/>
      <c r="N20" s="91"/>
      <c r="O20" s="73"/>
      <c r="P20" s="91"/>
      <c r="Q20" s="91"/>
      <c r="R20" s="91"/>
      <c r="S20" s="73"/>
      <c r="T20" s="73"/>
      <c r="U20" s="73"/>
      <c r="V20" s="73"/>
      <c r="W20" s="73"/>
      <c r="X20" s="73"/>
      <c r="Y20" s="73"/>
      <c r="Z20" s="73"/>
      <c r="AA20" s="73"/>
      <c r="AB20" s="73"/>
      <c r="AD20" s="63"/>
      <c r="AF20" s="113"/>
    </row>
    <row r="21" spans="2:32" s="71" customFormat="1" x14ac:dyDescent="0.25">
      <c r="C21" s="123" t="s">
        <v>66</v>
      </c>
      <c r="F21" s="91"/>
      <c r="G21" s="91"/>
      <c r="H21" s="91"/>
      <c r="I21" s="91"/>
      <c r="J21" s="112"/>
      <c r="K21" s="112"/>
      <c r="L21" s="112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D21" s="63"/>
    </row>
    <row r="22" spans="2:32" s="71" customFormat="1" x14ac:dyDescent="0.25">
      <c r="C22" s="71">
        <v>2020</v>
      </c>
      <c r="F22" s="73"/>
      <c r="G22" s="73"/>
      <c r="H22" s="73"/>
      <c r="I22" s="73"/>
      <c r="J22" s="62"/>
      <c r="K22" s="112"/>
      <c r="L22" s="62"/>
      <c r="M22" s="91"/>
      <c r="N22" s="73">
        <f>(N14+N9)*N18</f>
        <v>6947.7670614227463</v>
      </c>
      <c r="O22" s="73"/>
      <c r="P22" s="73">
        <f>(P14+P9)*P18</f>
        <v>6495.5468379303229</v>
      </c>
      <c r="Q22" s="91"/>
      <c r="R22" s="73">
        <f>(R14+R9)*R18</f>
        <v>6133.5838950628522</v>
      </c>
      <c r="S22" s="73"/>
      <c r="T22" s="73">
        <f>(T14+T9)*T18</f>
        <v>5880.843452244836</v>
      </c>
      <c r="U22" s="73"/>
      <c r="V22" s="73">
        <f>(V14+V9)*V18</f>
        <v>6614.7268989211207</v>
      </c>
      <c r="W22" s="73"/>
      <c r="X22" s="73">
        <f>(X14+X9)*X18</f>
        <v>8669.6803183425982</v>
      </c>
      <c r="Y22" s="73"/>
      <c r="Z22" s="73">
        <f>(Z14+Z9)*Z18</f>
        <v>10750.46264453161</v>
      </c>
      <c r="AA22" s="73"/>
      <c r="AB22" s="73">
        <f>(AB14+AB5)*AB18</f>
        <v>15707.587474283408</v>
      </c>
      <c r="AD22" s="63"/>
      <c r="AF22" s="113"/>
    </row>
    <row r="23" spans="2:32" s="71" customFormat="1" x14ac:dyDescent="0.25">
      <c r="C23" s="71">
        <v>2021</v>
      </c>
      <c r="F23" s="73">
        <f>(F15+F10)*F19</f>
        <v>9354.4827772839162</v>
      </c>
      <c r="G23" s="73"/>
      <c r="H23" s="73">
        <f>(H15+H10)*H19</f>
        <v>9565.5821678076936</v>
      </c>
      <c r="I23" s="73"/>
      <c r="J23" s="73">
        <f>(J15+J10)*J19</f>
        <v>11093.654726128632</v>
      </c>
      <c r="K23" s="112"/>
      <c r="L23" s="73">
        <f>(L15+L10)*L19</f>
        <v>9308.528258250506</v>
      </c>
      <c r="M23" s="91"/>
      <c r="N23" s="62"/>
      <c r="O23" s="73"/>
      <c r="P23" s="91"/>
      <c r="Q23" s="91"/>
      <c r="R23" s="62"/>
      <c r="S23" s="73"/>
      <c r="T23" s="27"/>
      <c r="U23" s="73"/>
      <c r="V23" s="73"/>
      <c r="W23" s="73"/>
      <c r="X23" s="73"/>
      <c r="Y23" s="73"/>
      <c r="Z23" s="73"/>
      <c r="AA23" s="73"/>
      <c r="AB23" s="73"/>
      <c r="AD23" s="63"/>
      <c r="AF23" s="113"/>
    </row>
    <row r="24" spans="2:32" s="71" customFormat="1" x14ac:dyDescent="0.25">
      <c r="C24" s="119"/>
      <c r="F24" s="73"/>
      <c r="G24" s="73"/>
      <c r="H24" s="73"/>
      <c r="I24" s="73"/>
      <c r="J24" s="112"/>
      <c r="K24" s="112"/>
      <c r="L24" s="91"/>
      <c r="M24" s="91"/>
      <c r="N24" s="91"/>
      <c r="O24" s="73"/>
      <c r="P24" s="91"/>
      <c r="Q24" s="91"/>
      <c r="R24" s="91"/>
      <c r="S24" s="73"/>
      <c r="T24" s="73"/>
      <c r="U24" s="73"/>
      <c r="V24" s="73"/>
      <c r="W24" s="73"/>
      <c r="X24" s="73"/>
      <c r="Y24" s="73"/>
      <c r="Z24" s="73"/>
      <c r="AA24" s="73"/>
      <c r="AB24" s="73"/>
      <c r="AD24" s="63"/>
      <c r="AF24" s="113"/>
    </row>
    <row r="25" spans="2:32" s="71" customFormat="1" x14ac:dyDescent="0.25">
      <c r="C25" s="123" t="s">
        <v>98</v>
      </c>
      <c r="F25" s="73"/>
      <c r="G25" s="73"/>
      <c r="H25" s="73"/>
      <c r="I25" s="73"/>
      <c r="J25" s="112"/>
      <c r="K25" s="112"/>
      <c r="L25" s="73">
        <f>SUM(F23:L23)+SUM(N22:AB22)</f>
        <v>106522.44651221024</v>
      </c>
      <c r="M25" s="91"/>
      <c r="N25" s="91"/>
      <c r="O25" s="73"/>
      <c r="P25" s="91"/>
      <c r="Q25" s="91"/>
      <c r="R25" s="91"/>
      <c r="S25" s="73"/>
      <c r="T25" s="73"/>
      <c r="U25" s="73"/>
      <c r="V25" s="73"/>
      <c r="W25" s="73"/>
      <c r="X25" s="73"/>
      <c r="Y25" s="73"/>
      <c r="Z25" s="73"/>
      <c r="AA25" s="73"/>
      <c r="AB25" s="73"/>
      <c r="AD25" s="63"/>
      <c r="AF25" s="113"/>
    </row>
    <row r="26" spans="2:32" s="71" customFormat="1" x14ac:dyDescent="0.25">
      <c r="F26" s="73"/>
      <c r="G26" s="73"/>
      <c r="H26" s="73"/>
      <c r="I26" s="73"/>
      <c r="J26" s="73"/>
      <c r="K26" s="112"/>
      <c r="L26" s="73"/>
      <c r="M26" s="91"/>
      <c r="N26" s="73"/>
      <c r="O26" s="73"/>
      <c r="P26" s="73"/>
      <c r="Q26" s="91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D26" s="63"/>
      <c r="AF26" s="113"/>
    </row>
    <row r="27" spans="2:32" s="71" customFormat="1" x14ac:dyDescent="0.25">
      <c r="F27" s="73"/>
      <c r="G27" s="73"/>
      <c r="H27" s="73"/>
      <c r="I27" s="73"/>
      <c r="J27" s="112"/>
      <c r="K27" s="112"/>
      <c r="L27" s="112"/>
      <c r="M27" s="91"/>
      <c r="N27" s="91"/>
      <c r="O27" s="73"/>
      <c r="P27" s="91"/>
      <c r="Q27" s="91"/>
      <c r="R27" s="91"/>
      <c r="S27" s="73"/>
      <c r="T27" s="73"/>
      <c r="U27" s="73"/>
      <c r="V27" s="73"/>
      <c r="W27" s="73"/>
      <c r="X27" s="73"/>
      <c r="Y27" s="73"/>
      <c r="Z27" s="73"/>
      <c r="AA27" s="73"/>
      <c r="AB27" s="73"/>
      <c r="AD27" s="63"/>
      <c r="AF27" s="113"/>
    </row>
    <row r="28" spans="2:32" x14ac:dyDescent="0.25">
      <c r="B28" s="8" t="s">
        <v>125</v>
      </c>
    </row>
    <row r="29" spans="2:32" s="71" customFormat="1" x14ac:dyDescent="0.25">
      <c r="C29" s="71" t="s">
        <v>230</v>
      </c>
      <c r="F29" s="91" t="s">
        <v>173</v>
      </c>
      <c r="G29" s="91"/>
      <c r="H29" s="91"/>
      <c r="I29" s="91"/>
      <c r="J29" s="112"/>
      <c r="K29" s="112"/>
      <c r="L29" s="112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D29" s="63"/>
    </row>
    <row r="30" spans="2:32" s="71" customFormat="1" x14ac:dyDescent="0.25">
      <c r="C30" s="71">
        <v>2020</v>
      </c>
      <c r="F30" s="73"/>
      <c r="G30" s="73"/>
      <c r="H30" s="73"/>
      <c r="I30" s="73"/>
      <c r="J30" s="62"/>
      <c r="K30" s="112"/>
      <c r="L30" s="62"/>
      <c r="M30" s="91"/>
      <c r="N30" s="62">
        <v>806</v>
      </c>
      <c r="O30" s="73"/>
      <c r="P30" s="91">
        <v>448</v>
      </c>
      <c r="Q30" s="91"/>
      <c r="R30" s="62">
        <v>413</v>
      </c>
      <c r="S30" s="73"/>
      <c r="T30" s="27">
        <v>329</v>
      </c>
      <c r="U30" s="73"/>
      <c r="V30" s="73">
        <v>450</v>
      </c>
      <c r="W30" s="73"/>
      <c r="X30" s="73">
        <v>639</v>
      </c>
      <c r="Y30" s="73"/>
      <c r="Z30" s="73">
        <v>1194</v>
      </c>
      <c r="AA30" s="73"/>
      <c r="AB30" s="73">
        <v>1521</v>
      </c>
      <c r="AD30" s="63"/>
      <c r="AF30" s="113"/>
    </row>
    <row r="31" spans="2:32" s="71" customFormat="1" x14ac:dyDescent="0.25">
      <c r="C31" s="71">
        <v>2021</v>
      </c>
      <c r="F31" s="73">
        <v>747</v>
      </c>
      <c r="G31" s="73"/>
      <c r="H31" s="73">
        <v>1261</v>
      </c>
      <c r="I31" s="73"/>
      <c r="J31" s="62">
        <v>1048</v>
      </c>
      <c r="K31" s="112"/>
      <c r="L31" s="62">
        <v>1025</v>
      </c>
      <c r="M31" s="91"/>
      <c r="N31" s="62"/>
      <c r="O31" s="73"/>
      <c r="P31" s="91"/>
      <c r="Q31" s="91"/>
      <c r="R31" s="62"/>
      <c r="S31" s="73"/>
      <c r="T31" s="27"/>
      <c r="U31" s="73"/>
      <c r="V31" s="73"/>
      <c r="W31" s="73"/>
      <c r="X31" s="73"/>
      <c r="Y31" s="73"/>
      <c r="Z31" s="73"/>
      <c r="AA31" s="73"/>
      <c r="AB31" s="73"/>
      <c r="AD31" s="63"/>
      <c r="AF31" s="113"/>
    </row>
    <row r="32" spans="2:32" x14ac:dyDescent="0.25">
      <c r="L32" s="73">
        <f>SUM(F31:L31)+SUM(N30:AB30)</f>
        <v>9881</v>
      </c>
    </row>
    <row r="33" spans="2:32" x14ac:dyDescent="0.25">
      <c r="L33" s="63"/>
    </row>
    <row r="34" spans="2:32" s="71" customFormat="1" x14ac:dyDescent="0.25">
      <c r="C34" s="71" t="s">
        <v>231</v>
      </c>
      <c r="F34" s="91" t="s">
        <v>173</v>
      </c>
      <c r="G34" s="91"/>
      <c r="H34" s="91"/>
      <c r="I34" s="91"/>
      <c r="J34" s="112"/>
      <c r="K34" s="112"/>
      <c r="L34" s="112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D34" s="63"/>
    </row>
    <row r="35" spans="2:32" s="71" customFormat="1" x14ac:dyDescent="0.25">
      <c r="C35" s="71">
        <v>2020</v>
      </c>
      <c r="F35" s="73"/>
      <c r="G35" s="73"/>
      <c r="H35" s="73"/>
      <c r="I35" s="73"/>
      <c r="J35" s="62"/>
      <c r="K35" s="112"/>
      <c r="L35" s="62"/>
      <c r="M35" s="91"/>
      <c r="N35" s="62">
        <v>0</v>
      </c>
      <c r="O35" s="73"/>
      <c r="P35" s="91">
        <v>101</v>
      </c>
      <c r="Q35" s="91"/>
      <c r="R35" s="62">
        <v>1</v>
      </c>
      <c r="S35" s="73"/>
      <c r="T35" s="27">
        <v>0</v>
      </c>
      <c r="U35" s="73"/>
      <c r="V35" s="73">
        <v>0</v>
      </c>
      <c r="W35" s="73"/>
      <c r="X35" s="73">
        <v>11</v>
      </c>
      <c r="Y35" s="73"/>
      <c r="Z35" s="73">
        <v>715</v>
      </c>
      <c r="AA35" s="73"/>
      <c r="AB35" s="73">
        <f>95+1616</f>
        <v>1711</v>
      </c>
      <c r="AD35" s="63"/>
      <c r="AF35" s="113"/>
    </row>
    <row r="36" spans="2:32" s="71" customFormat="1" x14ac:dyDescent="0.25">
      <c r="C36" s="71">
        <v>2021</v>
      </c>
      <c r="F36" s="73">
        <f>1022+1424</f>
        <v>2446</v>
      </c>
      <c r="G36" s="73"/>
      <c r="H36" s="73">
        <f>1020+1181</f>
        <v>2201</v>
      </c>
      <c r="I36" s="73"/>
      <c r="J36" s="62">
        <f>576+445</f>
        <v>1021</v>
      </c>
      <c r="K36" s="112"/>
      <c r="L36" s="62">
        <f>127+145</f>
        <v>272</v>
      </c>
      <c r="M36" s="91"/>
      <c r="N36" s="62"/>
      <c r="O36" s="73"/>
      <c r="P36" s="91"/>
      <c r="Q36" s="91"/>
      <c r="R36" s="62"/>
      <c r="S36" s="73"/>
      <c r="T36" s="27"/>
      <c r="U36" s="73"/>
      <c r="V36" s="73"/>
      <c r="W36" s="73"/>
      <c r="X36" s="73"/>
      <c r="Y36" s="73"/>
      <c r="Z36" s="73"/>
      <c r="AA36" s="73"/>
      <c r="AB36" s="73"/>
      <c r="AD36" s="63"/>
      <c r="AF36" s="113"/>
    </row>
    <row r="37" spans="2:32" s="71" customFormat="1" x14ac:dyDescent="0.25">
      <c r="F37" s="73"/>
      <c r="G37" s="73"/>
      <c r="H37" s="73"/>
      <c r="I37" s="73"/>
      <c r="J37" s="73"/>
      <c r="K37" s="112"/>
      <c r="L37" s="73">
        <f>SUM(F36:L36)+SUM(N35:AB35)</f>
        <v>8479</v>
      </c>
      <c r="M37" s="91"/>
      <c r="N37" s="73"/>
      <c r="O37" s="73"/>
      <c r="P37" s="73"/>
      <c r="Q37" s="91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D37" s="63"/>
      <c r="AF37" s="113"/>
    </row>
    <row r="38" spans="2:32" s="71" customFormat="1" x14ac:dyDescent="0.25">
      <c r="F38" s="73"/>
      <c r="G38" s="73"/>
      <c r="H38" s="73"/>
      <c r="I38" s="73"/>
      <c r="J38" s="73"/>
      <c r="K38" s="112"/>
      <c r="L38" s="73"/>
      <c r="M38" s="91"/>
      <c r="N38" s="73"/>
      <c r="O38" s="73"/>
      <c r="P38" s="73"/>
      <c r="Q38" s="91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D38" s="63"/>
      <c r="AF38" s="113"/>
    </row>
    <row r="39" spans="2:32" s="71" customFormat="1" x14ac:dyDescent="0.25">
      <c r="C39" s="123" t="s">
        <v>232</v>
      </c>
      <c r="F39" s="73"/>
      <c r="G39" s="73"/>
      <c r="H39" s="73"/>
      <c r="I39" s="73"/>
      <c r="J39" s="73"/>
      <c r="K39" s="112"/>
      <c r="L39" s="73">
        <f>L32+L37</f>
        <v>18360</v>
      </c>
      <c r="M39" s="91"/>
      <c r="N39" s="73" t="s">
        <v>173</v>
      </c>
      <c r="O39" s="73"/>
      <c r="P39" s="73"/>
      <c r="Q39" s="91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D39" s="63"/>
      <c r="AF39" s="113"/>
    </row>
    <row r="40" spans="2:32" s="71" customFormat="1" x14ac:dyDescent="0.25">
      <c r="F40" s="73"/>
      <c r="G40" s="73"/>
      <c r="H40" s="73"/>
      <c r="I40" s="73"/>
      <c r="J40" s="73"/>
      <c r="K40" s="112"/>
      <c r="L40" s="73"/>
      <c r="M40" s="91"/>
      <c r="N40" s="73"/>
      <c r="O40" s="73"/>
      <c r="P40" s="73"/>
      <c r="Q40" s="91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D40" s="63"/>
      <c r="AF40" s="113"/>
    </row>
    <row r="41" spans="2:32" x14ac:dyDescent="0.25">
      <c r="B41" s="8" t="s">
        <v>118</v>
      </c>
    </row>
    <row r="42" spans="2:32" s="71" customFormat="1" x14ac:dyDescent="0.25">
      <c r="C42" s="71" t="s">
        <v>233</v>
      </c>
      <c r="F42" s="91" t="s">
        <v>173</v>
      </c>
      <c r="G42" s="91"/>
      <c r="H42" s="91"/>
      <c r="I42" s="91"/>
      <c r="J42" s="112"/>
      <c r="K42" s="112"/>
      <c r="L42" s="112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D42" s="63"/>
    </row>
    <row r="43" spans="2:32" s="71" customFormat="1" x14ac:dyDescent="0.25">
      <c r="C43" s="71">
        <v>2020</v>
      </c>
      <c r="F43" s="73"/>
      <c r="G43" s="73"/>
      <c r="H43" s="73"/>
      <c r="I43" s="73"/>
      <c r="J43" s="62"/>
      <c r="K43" s="112"/>
      <c r="L43" s="62"/>
      <c r="M43" s="91"/>
      <c r="N43" s="62">
        <v>341</v>
      </c>
      <c r="O43" s="73"/>
      <c r="P43" s="91">
        <v>43</v>
      </c>
      <c r="Q43" s="91"/>
      <c r="R43" s="62">
        <v>9</v>
      </c>
      <c r="S43" s="73"/>
      <c r="T43" s="27">
        <v>17</v>
      </c>
      <c r="U43" s="73"/>
      <c r="V43" s="73">
        <v>151</v>
      </c>
      <c r="W43" s="73"/>
      <c r="X43" s="73">
        <v>271</v>
      </c>
      <c r="Y43" s="73"/>
      <c r="Z43" s="73">
        <v>922</v>
      </c>
      <c r="AA43" s="73"/>
      <c r="AB43" s="73">
        <v>1631</v>
      </c>
      <c r="AD43" s="63"/>
      <c r="AF43" s="113"/>
    </row>
    <row r="44" spans="2:32" s="71" customFormat="1" x14ac:dyDescent="0.25">
      <c r="C44" s="71">
        <v>2021</v>
      </c>
      <c r="F44" s="73">
        <v>1771</v>
      </c>
      <c r="G44" s="73"/>
      <c r="H44" s="73">
        <v>2445</v>
      </c>
      <c r="I44" s="73"/>
      <c r="J44" s="62">
        <v>1533</v>
      </c>
      <c r="K44" s="112"/>
      <c r="L44" s="62">
        <v>497</v>
      </c>
      <c r="M44" s="91"/>
      <c r="N44" s="62"/>
      <c r="O44" s="73"/>
      <c r="P44" s="91"/>
      <c r="Q44" s="91"/>
      <c r="R44" s="62"/>
      <c r="S44" s="73"/>
      <c r="T44" s="27"/>
      <c r="U44" s="73"/>
      <c r="V44" s="73"/>
      <c r="W44" s="73"/>
      <c r="X44" s="73"/>
      <c r="Y44" s="73"/>
      <c r="Z44" s="73"/>
      <c r="AA44" s="73"/>
      <c r="AB44" s="73"/>
      <c r="AD44" s="63"/>
      <c r="AF44" s="113"/>
    </row>
    <row r="45" spans="2:32" x14ac:dyDescent="0.25">
      <c r="L45" s="73">
        <f>SUM(F44:L44)+SUM(N43:AB43)</f>
        <v>9631</v>
      </c>
    </row>
    <row r="46" spans="2:32" x14ac:dyDescent="0.25">
      <c r="L46" s="63"/>
    </row>
    <row r="47" spans="2:32" s="71" customFormat="1" x14ac:dyDescent="0.25">
      <c r="C47" s="71" t="s">
        <v>231</v>
      </c>
      <c r="F47" s="91" t="s">
        <v>173</v>
      </c>
      <c r="G47" s="91"/>
      <c r="H47" s="91"/>
      <c r="I47" s="91"/>
      <c r="J47" s="112"/>
      <c r="K47" s="112"/>
      <c r="L47" s="112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D47" s="63"/>
    </row>
    <row r="48" spans="2:32" s="71" customFormat="1" x14ac:dyDescent="0.25">
      <c r="C48" s="71">
        <v>2020</v>
      </c>
      <c r="F48" s="73"/>
      <c r="G48" s="73"/>
      <c r="H48" s="73"/>
      <c r="I48" s="73"/>
      <c r="J48" s="62"/>
      <c r="K48" s="112"/>
      <c r="L48" s="62"/>
      <c r="M48" s="91"/>
      <c r="N48" s="62">
        <v>234</v>
      </c>
      <c r="O48" s="73"/>
      <c r="P48" s="91">
        <v>133</v>
      </c>
      <c r="Q48" s="91"/>
      <c r="R48" s="62">
        <v>111</v>
      </c>
      <c r="S48" s="73"/>
      <c r="T48" s="27">
        <v>120</v>
      </c>
      <c r="U48" s="73"/>
      <c r="V48" s="73">
        <v>135</v>
      </c>
      <c r="W48" s="73"/>
      <c r="X48" s="73">
        <v>187</v>
      </c>
      <c r="Y48" s="73"/>
      <c r="Z48" s="73">
        <v>387</v>
      </c>
      <c r="AA48" s="73"/>
      <c r="AB48" s="73">
        <v>745</v>
      </c>
      <c r="AD48" s="63"/>
      <c r="AF48" s="113"/>
    </row>
    <row r="49" spans="3:32" s="71" customFormat="1" x14ac:dyDescent="0.25">
      <c r="C49" s="71">
        <v>2021</v>
      </c>
      <c r="F49" s="73">
        <v>789</v>
      </c>
      <c r="G49" s="73"/>
      <c r="H49" s="73">
        <v>461</v>
      </c>
      <c r="I49" s="73"/>
      <c r="J49" s="62">
        <v>164</v>
      </c>
      <c r="K49" s="112"/>
      <c r="L49" s="62">
        <v>353</v>
      </c>
      <c r="M49" s="91"/>
      <c r="N49" s="62"/>
      <c r="O49" s="73"/>
      <c r="P49" s="91"/>
      <c r="Q49" s="91"/>
      <c r="R49" s="62"/>
      <c r="S49" s="73"/>
      <c r="T49" s="27"/>
      <c r="U49" s="73"/>
      <c r="V49" s="73"/>
      <c r="W49" s="73"/>
      <c r="X49" s="73"/>
      <c r="Y49" s="73"/>
      <c r="Z49" s="73"/>
      <c r="AA49" s="73"/>
      <c r="AB49" s="73"/>
      <c r="AD49" s="63"/>
      <c r="AF49" s="113"/>
    </row>
    <row r="50" spans="3:32" s="71" customFormat="1" x14ac:dyDescent="0.25">
      <c r="F50" s="73"/>
      <c r="G50" s="73"/>
      <c r="H50" s="73"/>
      <c r="I50" s="73"/>
      <c r="J50" s="73"/>
      <c r="K50" s="112"/>
      <c r="L50" s="73">
        <f>SUM(F49:L49)+SUM(N48:AB48)</f>
        <v>3819</v>
      </c>
      <c r="M50" s="91"/>
      <c r="N50" s="73"/>
      <c r="O50" s="73"/>
      <c r="P50" s="73"/>
      <c r="Q50" s="91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D50" s="63"/>
      <c r="AF50" s="113"/>
    </row>
    <row r="51" spans="3:32" s="71" customFormat="1" x14ac:dyDescent="0.25">
      <c r="F51" s="73"/>
      <c r="G51" s="73"/>
      <c r="H51" s="73"/>
      <c r="I51" s="73"/>
      <c r="J51" s="73"/>
      <c r="K51" s="112"/>
      <c r="L51" s="73"/>
      <c r="M51" s="91"/>
      <c r="N51" s="73"/>
      <c r="O51" s="73"/>
      <c r="P51" s="73"/>
      <c r="Q51" s="91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D51" s="63"/>
      <c r="AF51" s="113"/>
    </row>
    <row r="52" spans="3:32" s="71" customFormat="1" x14ac:dyDescent="0.25">
      <c r="C52" s="123" t="s">
        <v>234</v>
      </c>
      <c r="F52" s="73"/>
      <c r="G52" s="73"/>
      <c r="H52" s="73"/>
      <c r="I52" s="73"/>
      <c r="J52" s="73"/>
      <c r="K52" s="112"/>
      <c r="L52" s="73">
        <f>L45+L50</f>
        <v>13450</v>
      </c>
      <c r="M52" s="91"/>
      <c r="N52" s="73" t="s">
        <v>173</v>
      </c>
      <c r="O52" s="73"/>
      <c r="P52" s="73"/>
      <c r="Q52" s="91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D52" s="63"/>
      <c r="AF52" s="113"/>
    </row>
    <row r="53" spans="3:32" s="71" customFormat="1" x14ac:dyDescent="0.25">
      <c r="F53" s="73"/>
      <c r="G53" s="73"/>
      <c r="H53" s="73"/>
      <c r="I53" s="73"/>
      <c r="J53" s="112"/>
      <c r="K53" s="112"/>
      <c r="L53" s="112"/>
      <c r="M53" s="91"/>
      <c r="N53" s="91"/>
      <c r="O53" s="73"/>
      <c r="P53" s="91"/>
      <c r="Q53" s="91"/>
      <c r="R53" s="91"/>
      <c r="S53" s="73"/>
      <c r="T53" s="73"/>
      <c r="U53" s="73"/>
      <c r="V53" s="73"/>
      <c r="W53" s="73"/>
      <c r="X53" s="73"/>
      <c r="Y53" s="73"/>
      <c r="Z53" s="73"/>
      <c r="AA53" s="73"/>
      <c r="AB53" s="73"/>
      <c r="AD53" s="63"/>
      <c r="AF53" s="113"/>
    </row>
    <row r="54" spans="3:32" s="71" customFormat="1" x14ac:dyDescent="0.25">
      <c r="F54" s="73"/>
      <c r="G54" s="73"/>
      <c r="H54" s="73"/>
      <c r="I54" s="73"/>
      <c r="J54" s="62"/>
      <c r="K54" s="112"/>
      <c r="L54" s="62"/>
      <c r="M54" s="91"/>
      <c r="N54" s="62"/>
      <c r="O54" s="73"/>
      <c r="P54" s="91"/>
      <c r="Q54" s="91"/>
      <c r="R54" s="62"/>
      <c r="S54" s="73"/>
      <c r="T54" s="27"/>
      <c r="U54" s="73"/>
      <c r="V54" s="73"/>
      <c r="W54" s="73"/>
      <c r="X54" s="73"/>
      <c r="Y54" s="73"/>
      <c r="Z54" s="73"/>
      <c r="AA54" s="73"/>
      <c r="AB54" s="73"/>
      <c r="AD54" s="63"/>
      <c r="AF54" s="113"/>
    </row>
    <row r="55" spans="3:32" s="71" customFormat="1" x14ac:dyDescent="0.25">
      <c r="F55" s="73"/>
      <c r="G55" s="73"/>
      <c r="H55" s="73"/>
      <c r="I55" s="73"/>
      <c r="J55" s="62"/>
      <c r="K55" s="112"/>
      <c r="L55" s="62"/>
      <c r="M55" s="91"/>
      <c r="N55" s="62"/>
      <c r="O55" s="73"/>
      <c r="P55" s="91"/>
      <c r="Q55" s="91"/>
      <c r="R55" s="62"/>
      <c r="S55" s="73"/>
      <c r="T55" s="27"/>
      <c r="U55" s="73"/>
      <c r="V55" s="73"/>
      <c r="W55" s="73"/>
      <c r="X55" s="73"/>
      <c r="Y55" s="73"/>
      <c r="Z55" s="73"/>
      <c r="AA55" s="73"/>
      <c r="AB55" s="73"/>
      <c r="AD55" s="63"/>
      <c r="AF55" s="113"/>
    </row>
    <row r="56" spans="3:32" x14ac:dyDescent="0.25">
      <c r="L56" s="91"/>
    </row>
    <row r="57" spans="3:32" x14ac:dyDescent="0.25">
      <c r="C57" s="119"/>
      <c r="L57" s="91"/>
      <c r="N57" s="91"/>
    </row>
    <row r="58" spans="3:32" s="71" customFormat="1" x14ac:dyDescent="0.25">
      <c r="F58" s="73"/>
      <c r="G58" s="73"/>
      <c r="H58" s="73"/>
      <c r="I58" s="73"/>
      <c r="J58" s="73"/>
      <c r="K58" s="112"/>
      <c r="L58" s="73"/>
      <c r="M58" s="91"/>
      <c r="N58" s="73"/>
      <c r="O58" s="73"/>
      <c r="P58" s="73"/>
      <c r="Q58" s="91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D58" s="63"/>
      <c r="AF58" s="113"/>
    </row>
    <row r="60" spans="3:32" x14ac:dyDescent="0.25">
      <c r="F60" s="63"/>
      <c r="H60" s="63"/>
      <c r="J60" s="63"/>
      <c r="L60" s="63"/>
      <c r="N60" s="63"/>
      <c r="P60" s="63"/>
      <c r="R60" s="63"/>
      <c r="T60" s="63"/>
      <c r="V60" s="63"/>
      <c r="X60" s="63"/>
      <c r="Z60" s="63"/>
      <c r="AB60" s="63"/>
      <c r="AD60" s="63"/>
    </row>
    <row r="61" spans="3:32" x14ac:dyDescent="0.25">
      <c r="F61" s="171"/>
      <c r="H61" s="171"/>
      <c r="J61" s="171"/>
      <c r="L61" s="171"/>
      <c r="N61" s="171"/>
      <c r="P61" s="171"/>
      <c r="R61" s="171"/>
      <c r="T61" s="171"/>
      <c r="V61" s="171"/>
      <c r="X61" s="171"/>
      <c r="Z61" s="171"/>
      <c r="AB61" s="171"/>
      <c r="AD61" s="172"/>
    </row>
    <row r="62" spans="3:32" x14ac:dyDescent="0.25">
      <c r="F62" s="171"/>
      <c r="H62" s="171"/>
      <c r="J62" s="171"/>
      <c r="L62" s="171"/>
      <c r="N62" s="171"/>
      <c r="P62" s="171"/>
      <c r="R62" s="171"/>
      <c r="T62" s="171"/>
      <c r="V62" s="171"/>
      <c r="X62" s="171"/>
      <c r="Z62" s="171"/>
      <c r="AB62" s="171"/>
      <c r="AD62" s="172"/>
    </row>
    <row r="63" spans="3:32" x14ac:dyDescent="0.25">
      <c r="F63" s="171"/>
      <c r="H63" s="171"/>
      <c r="J63" s="171"/>
      <c r="L63" s="171"/>
      <c r="N63" s="171"/>
      <c r="P63" s="171"/>
      <c r="R63" s="171"/>
      <c r="T63" s="171"/>
      <c r="V63" s="171"/>
      <c r="X63" s="171"/>
      <c r="Z63" s="171"/>
      <c r="AB63" s="171"/>
      <c r="AD63" s="172"/>
    </row>
    <row r="66" spans="6:30" x14ac:dyDescent="0.25">
      <c r="P66" s="63"/>
      <c r="R66" s="63"/>
      <c r="T66" s="63"/>
      <c r="V66" s="63"/>
      <c r="X66" s="63"/>
      <c r="Z66" s="63"/>
      <c r="AB66" s="63"/>
    </row>
    <row r="67" spans="6:30" x14ac:dyDescent="0.25">
      <c r="F67" s="63"/>
      <c r="H67" s="63"/>
      <c r="J67" s="63"/>
      <c r="L67" s="63"/>
      <c r="N67" s="63"/>
      <c r="AD67" s="173"/>
    </row>
  </sheetData>
  <pageMargins left="0.5" right="0.5" top="1" bottom="1" header="0.5" footer="0.5"/>
  <pageSetup scale="82" orientation="landscape" blackAndWhite="1" r:id="rId1"/>
  <headerFooter>
    <oddHeader>&amp;C&amp;"Arial,Bold"Sales History&amp;"Arial,Regular"
&amp;R&amp;"Arial,Bold"Navitas KY NG, LLC</oddHeader>
    <oddFooter>&amp;L&amp;F&amp;C&amp;A&amp;R&amp;D&amp;T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tabSelected="1" topLeftCell="A7" zoomScaleNormal="100" workbookViewId="0">
      <selection activeCell="J22" sqref="J22"/>
    </sheetView>
  </sheetViews>
  <sheetFormatPr defaultColWidth="9.109375" defaultRowHeight="13.2" x14ac:dyDescent="0.25"/>
  <cols>
    <col min="1" max="1" width="1.21875" style="92" customWidth="1"/>
    <col min="2" max="2" width="18" style="92" bestFit="1" customWidth="1"/>
    <col min="3" max="3" width="1.21875" style="92" customWidth="1"/>
    <col min="4" max="4" width="12.77734375" style="92" customWidth="1"/>
    <col min="5" max="5" width="1.21875" style="92" customWidth="1"/>
    <col min="6" max="6" width="12.77734375" style="92" customWidth="1"/>
    <col min="7" max="7" width="1.21875" style="92" customWidth="1"/>
    <col min="8" max="8" width="12.77734375" style="92" customWidth="1"/>
    <col min="9" max="9" width="1.21875" style="92" customWidth="1"/>
    <col min="10" max="10" width="12.77734375" style="92" customWidth="1"/>
    <col min="11" max="11" width="1.21875" style="92" customWidth="1"/>
    <col min="12" max="12" width="12.77734375" style="92" customWidth="1"/>
    <col min="13" max="13" width="1.21875" style="92" customWidth="1"/>
    <col min="14" max="14" width="32.88671875" style="92" bestFit="1" customWidth="1"/>
    <col min="15" max="15" width="1.21875" style="92" customWidth="1"/>
    <col min="16" max="16" width="12.77734375" style="92" customWidth="1"/>
    <col min="17" max="17" width="1.21875" style="92" customWidth="1"/>
    <col min="18" max="18" width="13.21875" style="92" bestFit="1" customWidth="1"/>
    <col min="19" max="19" width="1.21875" style="92" customWidth="1"/>
    <col min="20" max="20" width="12.77734375" style="92" customWidth="1"/>
    <col min="21" max="21" width="1.77734375" style="92" customWidth="1"/>
    <col min="22" max="22" width="12.77734375" style="92" customWidth="1"/>
    <col min="23" max="23" width="1.77734375" style="92" customWidth="1"/>
    <col min="24" max="24" width="12.77734375" style="92" customWidth="1"/>
    <col min="25" max="25" width="1.77734375" style="92" customWidth="1"/>
    <col min="26" max="16384" width="9.109375" style="92"/>
  </cols>
  <sheetData>
    <row r="1" spans="1:17" s="93" customFormat="1" x14ac:dyDescent="0.25">
      <c r="A1" s="93" t="s">
        <v>171</v>
      </c>
      <c r="D1" s="224" t="s">
        <v>170</v>
      </c>
    </row>
    <row r="2" spans="1:17" x14ac:dyDescent="0.25">
      <c r="B2" s="232" t="s">
        <v>172</v>
      </c>
      <c r="C2" s="96"/>
      <c r="D2" s="232" t="s">
        <v>175</v>
      </c>
      <c r="E2" s="96"/>
      <c r="F2" s="232" t="s">
        <v>225</v>
      </c>
      <c r="G2" s="96"/>
      <c r="H2" s="232" t="s">
        <v>173</v>
      </c>
      <c r="I2" s="96"/>
      <c r="J2" s="232" t="s">
        <v>174</v>
      </c>
      <c r="K2" s="96"/>
      <c r="L2" s="232" t="s">
        <v>159</v>
      </c>
      <c r="N2" s="239" t="s">
        <v>109</v>
      </c>
    </row>
    <row r="3" spans="1:17" ht="7.05" customHeight="1" x14ac:dyDescent="0.25">
      <c r="B3" s="119"/>
      <c r="F3" s="218"/>
      <c r="H3" s="219"/>
      <c r="J3" s="220"/>
      <c r="L3" s="217"/>
      <c r="N3" s="217"/>
      <c r="P3" s="99"/>
      <c r="Q3" s="99"/>
    </row>
    <row r="4" spans="1:17" s="93" customFormat="1" x14ac:dyDescent="0.25">
      <c r="A4" s="93" t="s">
        <v>123</v>
      </c>
      <c r="F4" s="226"/>
      <c r="H4" s="225">
        <f>Sales!N11</f>
        <v>102090.40000000001</v>
      </c>
      <c r="J4" s="228"/>
      <c r="L4" s="229"/>
      <c r="N4" s="229"/>
      <c r="P4" s="149"/>
      <c r="Q4" s="149"/>
    </row>
    <row r="5" spans="1:17" s="93" customFormat="1" ht="7.05" customHeight="1" x14ac:dyDescent="0.25">
      <c r="D5" s="225"/>
      <c r="F5" s="226"/>
      <c r="H5" s="227"/>
      <c r="J5" s="228"/>
      <c r="L5" s="149"/>
      <c r="N5" s="229"/>
      <c r="P5" s="149"/>
      <c r="Q5" s="149"/>
    </row>
    <row r="6" spans="1:17" x14ac:dyDescent="0.25">
      <c r="B6" s="84" t="s">
        <v>95</v>
      </c>
      <c r="D6" s="99">
        <f>F6*H6</f>
        <v>70018.83074757061</v>
      </c>
      <c r="F6" s="230">
        <v>1.2</v>
      </c>
      <c r="H6" s="91">
        <f>Purchases!L11*Purchases!L20</f>
        <v>58349.02562297551</v>
      </c>
      <c r="J6" s="230">
        <f>5.6/F6</f>
        <v>4.666666666666667</v>
      </c>
      <c r="L6" s="99">
        <f>J6*H6</f>
        <v>272295.45290721906</v>
      </c>
      <c r="N6" s="240" t="s">
        <v>186</v>
      </c>
      <c r="P6" s="99"/>
      <c r="Q6" s="99"/>
    </row>
    <row r="7" spans="1:17" x14ac:dyDescent="0.25">
      <c r="B7" s="84" t="s">
        <v>157</v>
      </c>
      <c r="D7" s="99">
        <f>F7*H7</f>
        <v>57808.105067081677</v>
      </c>
      <c r="F7" s="230">
        <f>F6</f>
        <v>1.2</v>
      </c>
      <c r="H7" s="91">
        <f>Purchases!L16*Purchases!L20</f>
        <v>48173.420889234731</v>
      </c>
      <c r="J7" s="230">
        <v>4.2300000000000004</v>
      </c>
      <c r="L7" s="99">
        <f>J7*H7</f>
        <v>203773.57036146292</v>
      </c>
      <c r="N7" s="240" t="s">
        <v>179</v>
      </c>
      <c r="P7" s="99"/>
      <c r="Q7" s="99"/>
    </row>
    <row r="8" spans="1:17" x14ac:dyDescent="0.25">
      <c r="B8" s="84" t="s">
        <v>236</v>
      </c>
      <c r="D8" s="99"/>
      <c r="F8" s="230"/>
      <c r="H8" s="91"/>
      <c r="J8" s="230"/>
      <c r="L8" s="99"/>
      <c r="N8" s="240"/>
      <c r="P8" s="99"/>
      <c r="Q8" s="99"/>
    </row>
    <row r="9" spans="1:17" x14ac:dyDescent="0.25">
      <c r="B9" s="119" t="s">
        <v>185</v>
      </c>
      <c r="D9" s="234"/>
      <c r="F9" s="234">
        <v>1</v>
      </c>
      <c r="H9" s="91">
        <v>12</v>
      </c>
      <c r="J9" s="230">
        <v>2725</v>
      </c>
      <c r="L9" s="99">
        <f>J9*H9</f>
        <v>32700</v>
      </c>
      <c r="N9" s="240" t="s">
        <v>180</v>
      </c>
      <c r="P9" s="99"/>
      <c r="Q9" s="99"/>
    </row>
    <row r="10" spans="1:17" x14ac:dyDescent="0.25">
      <c r="B10" s="119" t="s">
        <v>184</v>
      </c>
      <c r="D10" s="142"/>
      <c r="F10" s="234">
        <v>1</v>
      </c>
      <c r="H10" s="91">
        <f>H6+H7</f>
        <v>106522.44651221024</v>
      </c>
      <c r="J10" s="230">
        <v>2.7172000000000001</v>
      </c>
      <c r="L10" s="99">
        <f>J10*H10</f>
        <v>289442.79166297766</v>
      </c>
      <c r="N10" s="240" t="s">
        <v>181</v>
      </c>
      <c r="P10" s="99"/>
      <c r="Q10" s="99"/>
    </row>
    <row r="11" spans="1:17" ht="7.05" customHeight="1" x14ac:dyDescent="0.25">
      <c r="B11" s="119"/>
      <c r="D11" s="119"/>
      <c r="F11" s="230"/>
      <c r="H11" s="91"/>
      <c r="J11" s="230"/>
      <c r="L11" s="99"/>
      <c r="N11" s="217"/>
      <c r="P11" s="99"/>
      <c r="Q11" s="99"/>
    </row>
    <row r="12" spans="1:17" x14ac:dyDescent="0.25">
      <c r="B12" s="98" t="s">
        <v>159</v>
      </c>
      <c r="D12" s="99">
        <f>D6+D7</f>
        <v>127826.93581465229</v>
      </c>
      <c r="F12" s="230"/>
      <c r="H12" s="91"/>
      <c r="J12" s="230"/>
      <c r="L12" s="231">
        <f>SUM(L6:L11)</f>
        <v>798211.81493165961</v>
      </c>
      <c r="N12" s="217"/>
      <c r="P12" s="99"/>
      <c r="Q12" s="99"/>
    </row>
    <row r="13" spans="1:17" x14ac:dyDescent="0.25">
      <c r="B13" s="119"/>
      <c r="F13" s="230"/>
      <c r="H13" s="91"/>
      <c r="J13" s="230"/>
      <c r="L13" s="99"/>
      <c r="N13" s="217"/>
      <c r="P13" s="99"/>
      <c r="Q13" s="99"/>
    </row>
    <row r="14" spans="1:17" s="93" customFormat="1" x14ac:dyDescent="0.25">
      <c r="A14" s="93" t="s">
        <v>125</v>
      </c>
      <c r="F14" s="233"/>
      <c r="H14" s="225">
        <f>Sales!N22</f>
        <v>17921.5</v>
      </c>
      <c r="J14" s="233"/>
      <c r="L14" s="149"/>
      <c r="P14" s="149"/>
      <c r="Q14" s="149"/>
    </row>
    <row r="15" spans="1:17" x14ac:dyDescent="0.25">
      <c r="B15" s="84" t="s">
        <v>169</v>
      </c>
      <c r="D15" s="99">
        <f>F15*H15</f>
        <v>13408.517</v>
      </c>
      <c r="F15" s="230">
        <v>1.357</v>
      </c>
      <c r="H15" s="91">
        <f>Purchases!L32</f>
        <v>9881</v>
      </c>
      <c r="J15" s="230">
        <f>'SCHEDULE III B&amp;S Oil FloydCo'!J35</f>
        <v>5.361592443000089</v>
      </c>
      <c r="L15" s="99">
        <f>J15*H15</f>
        <v>52977.894929283881</v>
      </c>
      <c r="N15" s="241" t="s">
        <v>183</v>
      </c>
      <c r="P15" s="99"/>
      <c r="Q15" s="99"/>
    </row>
    <row r="16" spans="1:17" x14ac:dyDescent="0.25">
      <c r="B16" s="84" t="s">
        <v>167</v>
      </c>
      <c r="D16" s="99">
        <f>F16*H16</f>
        <v>13830.944799999999</v>
      </c>
      <c r="F16" s="230">
        <v>1.6312</v>
      </c>
      <c r="H16" s="223">
        <f>Purchases!L37</f>
        <v>8479</v>
      </c>
      <c r="J16" s="230">
        <f>(J$7/F$7)*F16</f>
        <v>5.7499800000000008</v>
      </c>
      <c r="L16" s="99">
        <f>J16*H16</f>
        <v>48754.080420000006</v>
      </c>
      <c r="N16" s="119" t="s">
        <v>182</v>
      </c>
      <c r="P16" s="99"/>
      <c r="Q16" s="99"/>
    </row>
    <row r="17" spans="1:18" ht="7.05" customHeight="1" x14ac:dyDescent="0.25">
      <c r="F17" s="230"/>
      <c r="H17" s="223"/>
      <c r="J17" s="230"/>
      <c r="L17" s="99"/>
    </row>
    <row r="18" spans="1:18" x14ac:dyDescent="0.25">
      <c r="B18" s="98" t="s">
        <v>159</v>
      </c>
      <c r="D18" s="99">
        <f>SUM(D15:D16)</f>
        <v>27239.461799999997</v>
      </c>
      <c r="F18" s="230"/>
      <c r="H18" s="235">
        <f>SUM(H15:H17)</f>
        <v>18360</v>
      </c>
      <c r="J18" s="230"/>
      <c r="L18" s="231">
        <f>SUM(L15:L17)</f>
        <v>101731.97534928389</v>
      </c>
      <c r="N18" s="217"/>
      <c r="P18" s="99"/>
      <c r="Q18" s="99"/>
    </row>
    <row r="19" spans="1:18" x14ac:dyDescent="0.25">
      <c r="F19" s="230"/>
      <c r="H19" s="223"/>
      <c r="I19" s="99"/>
      <c r="J19" s="230"/>
      <c r="L19" s="99"/>
      <c r="N19" s="99"/>
      <c r="O19" s="99"/>
      <c r="P19" s="99"/>
      <c r="Q19" s="99"/>
      <c r="R19" s="99"/>
    </row>
    <row r="20" spans="1:18" s="93" customFormat="1" x14ac:dyDescent="0.25">
      <c r="A20" s="93" t="s">
        <v>118</v>
      </c>
      <c r="F20" s="233"/>
      <c r="H20" s="225">
        <f>Sales!N33</f>
        <v>13221.7</v>
      </c>
      <c r="I20" s="149"/>
      <c r="J20" s="233"/>
      <c r="L20" s="149"/>
      <c r="N20" s="149"/>
      <c r="O20" s="149"/>
      <c r="P20" s="149"/>
      <c r="Q20" s="149"/>
      <c r="R20" s="149"/>
    </row>
    <row r="21" spans="1:18" x14ac:dyDescent="0.25">
      <c r="B21" s="84" t="s">
        <v>166</v>
      </c>
      <c r="D21" s="99">
        <f>F21*H21</f>
        <v>12254.484399999999</v>
      </c>
      <c r="F21" s="230">
        <f>F22</f>
        <v>1.2724</v>
      </c>
      <c r="H21" s="223">
        <f>Purchases!L45</f>
        <v>9631</v>
      </c>
      <c r="I21" s="99"/>
      <c r="J21" s="230">
        <f>3.617+2</f>
        <v>5.617</v>
      </c>
      <c r="L21" s="99">
        <f t="shared" ref="L21:L22" si="0">J21*H21</f>
        <v>54097.326999999997</v>
      </c>
      <c r="N21" s="240" t="s">
        <v>187</v>
      </c>
      <c r="O21" s="99"/>
      <c r="P21" s="99"/>
      <c r="Q21" s="99"/>
      <c r="R21" s="99"/>
    </row>
    <row r="22" spans="1:18" x14ac:dyDescent="0.25">
      <c r="B22" s="84" t="s">
        <v>167</v>
      </c>
      <c r="D22" s="99">
        <f>F22*H22</f>
        <v>4859.2955999999995</v>
      </c>
      <c r="F22" s="230">
        <v>1.2724</v>
      </c>
      <c r="H22" s="223">
        <f>Purchases!L50</f>
        <v>3819</v>
      </c>
      <c r="I22" s="99"/>
      <c r="J22" s="230">
        <f>(J$7/F$7)*F22</f>
        <v>4.4852100000000004</v>
      </c>
      <c r="L22" s="99">
        <f t="shared" si="0"/>
        <v>17129.01699</v>
      </c>
      <c r="N22" s="119" t="s">
        <v>182</v>
      </c>
      <c r="O22" s="99"/>
      <c r="P22" s="99"/>
      <c r="Q22" s="99"/>
      <c r="R22" s="99"/>
    </row>
    <row r="23" spans="1:18" x14ac:dyDescent="0.25">
      <c r="B23" s="84"/>
      <c r="D23" s="99"/>
      <c r="F23" s="230"/>
      <c r="H23" s="223"/>
      <c r="I23" s="99"/>
      <c r="J23" s="230"/>
      <c r="L23" s="99"/>
      <c r="N23" s="241"/>
      <c r="O23" s="99"/>
      <c r="P23" s="99"/>
      <c r="Q23" s="99"/>
      <c r="R23" s="99"/>
    </row>
    <row r="24" spans="1:18" ht="7.05" customHeight="1" x14ac:dyDescent="0.25">
      <c r="H24" s="223"/>
      <c r="I24" s="99"/>
      <c r="J24" s="230"/>
      <c r="L24" s="99"/>
      <c r="N24" s="99"/>
      <c r="O24" s="99"/>
      <c r="P24" s="99"/>
      <c r="Q24" s="99"/>
      <c r="R24" s="99"/>
    </row>
    <row r="25" spans="1:18" x14ac:dyDescent="0.25">
      <c r="B25" s="98" t="s">
        <v>159</v>
      </c>
      <c r="D25" s="99">
        <f>SUM(D21:D23)</f>
        <v>17113.78</v>
      </c>
      <c r="F25" s="230"/>
      <c r="H25" s="235">
        <f>SUM(H21:H24)</f>
        <v>13450</v>
      </c>
      <c r="J25" s="230"/>
      <c r="L25" s="231">
        <f>SUM(L21:L24)</f>
        <v>71226.343989999994</v>
      </c>
      <c r="N25" s="217"/>
      <c r="P25" s="99"/>
      <c r="Q25" s="99"/>
    </row>
    <row r="26" spans="1:18" ht="7.05" customHeight="1" x14ac:dyDescent="0.25">
      <c r="H26" s="223"/>
      <c r="I26" s="99"/>
      <c r="J26" s="230"/>
      <c r="N26" s="99"/>
      <c r="O26" s="99"/>
      <c r="P26" s="99"/>
      <c r="Q26" s="99"/>
      <c r="R26" s="99"/>
    </row>
    <row r="27" spans="1:18" x14ac:dyDescent="0.25">
      <c r="F27" s="119" t="s">
        <v>178</v>
      </c>
      <c r="H27" s="223">
        <f>H10+H18+H25</f>
        <v>138332.44651221024</v>
      </c>
      <c r="P27" s="96"/>
      <c r="R27" s="220"/>
    </row>
    <row r="28" spans="1:18" x14ac:dyDescent="0.25">
      <c r="F28" s="119" t="s">
        <v>68</v>
      </c>
      <c r="H28" s="261">
        <f>H4+H14+H20</f>
        <v>133233.60000000001</v>
      </c>
      <c r="P28" s="96"/>
      <c r="R28" s="220"/>
    </row>
    <row r="29" spans="1:18" x14ac:dyDescent="0.25">
      <c r="F29" s="119" t="s">
        <v>237</v>
      </c>
      <c r="H29" s="223">
        <f>H27-H28</f>
        <v>5098.8465122102352</v>
      </c>
      <c r="P29" s="96"/>
      <c r="R29" s="220"/>
    </row>
    <row r="30" spans="1:18" x14ac:dyDescent="0.25">
      <c r="H30" s="262">
        <f>H29/H28</f>
        <v>3.8269974782714232E-2</v>
      </c>
      <c r="P30" s="96"/>
      <c r="R30" s="220"/>
    </row>
    <row r="31" spans="1:18" ht="7.05" customHeight="1" thickBot="1" x14ac:dyDescent="0.3">
      <c r="H31" s="223"/>
      <c r="I31" s="99"/>
      <c r="J31" s="230"/>
      <c r="L31" s="236"/>
      <c r="N31" s="99"/>
      <c r="O31" s="99"/>
      <c r="P31" s="99"/>
      <c r="Q31" s="99"/>
      <c r="R31" s="99"/>
    </row>
    <row r="32" spans="1:18" x14ac:dyDescent="0.25">
      <c r="H32" s="223"/>
      <c r="I32" s="99"/>
      <c r="J32" s="237" t="s">
        <v>21</v>
      </c>
      <c r="L32" s="99">
        <f>L12+L18+L25</f>
        <v>971170.13427094347</v>
      </c>
      <c r="N32" s="99"/>
      <c r="O32" s="99"/>
      <c r="P32" s="99"/>
      <c r="Q32" s="99"/>
      <c r="R32" s="99"/>
    </row>
    <row r="33" spans="4:22" x14ac:dyDescent="0.25">
      <c r="D33" s="99">
        <f>D12+D18+D25</f>
        <v>172180.17761465229</v>
      </c>
      <c r="F33" s="119" t="s">
        <v>175</v>
      </c>
      <c r="J33" s="237" t="s">
        <v>176</v>
      </c>
      <c r="L33" s="238">
        <f>H27</f>
        <v>138332.44651221024</v>
      </c>
      <c r="M33" s="99"/>
      <c r="N33" s="99"/>
      <c r="O33" s="99"/>
      <c r="P33" s="99"/>
      <c r="Q33" s="99"/>
      <c r="R33" s="99"/>
      <c r="V33" s="99"/>
    </row>
    <row r="34" spans="4:22" x14ac:dyDescent="0.25">
      <c r="J34" s="237" t="s">
        <v>177</v>
      </c>
      <c r="L34" s="254">
        <f>L32/L33</f>
        <v>7.0205520017693086</v>
      </c>
      <c r="M34" s="99"/>
      <c r="N34" s="99"/>
      <c r="O34" s="99"/>
      <c r="P34" s="99"/>
      <c r="Q34" s="99"/>
      <c r="R34" s="99"/>
    </row>
    <row r="35" spans="4:22" x14ac:dyDescent="0.25">
      <c r="J35" s="237" t="s">
        <v>178</v>
      </c>
      <c r="L35" s="238">
        <f>L33</f>
        <v>138332.44651221024</v>
      </c>
      <c r="N35" s="119"/>
      <c r="P35" s="96"/>
      <c r="R35" s="220"/>
    </row>
    <row r="36" spans="4:22" x14ac:dyDescent="0.25">
      <c r="J36" s="237" t="s">
        <v>37</v>
      </c>
      <c r="L36" s="253">
        <f>L34*L35</f>
        <v>971170.13427094347</v>
      </c>
      <c r="N36" s="98"/>
      <c r="P36" s="96"/>
      <c r="R36" s="221"/>
    </row>
    <row r="37" spans="4:22" x14ac:dyDescent="0.25">
      <c r="P37" s="96"/>
      <c r="R37" s="220"/>
    </row>
    <row r="38" spans="4:22" x14ac:dyDescent="0.25">
      <c r="P38" s="97"/>
      <c r="R38" s="222"/>
    </row>
  </sheetData>
  <pageMargins left="0.5" right="0.5" top="1" bottom="1" header="0.5" footer="0.5"/>
  <pageSetup scale="94" orientation="landscape" r:id="rId1"/>
  <headerFooter>
    <oddHeader>&amp;C&amp;"Arial,Bold"Schedule II&amp;"Arial,Regular"
Expected Gas Cost&amp;R&amp;"Arial,Bold"Navitas KY NG, LLC</oddHeader>
    <oddFooter>&amp;CPage 3&amp;R&amp;D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617EB-3E96-4A5C-BDE5-D10B35F59E3D}">
  <dimension ref="A1:AB35"/>
  <sheetViews>
    <sheetView workbookViewId="0">
      <selection activeCell="J35" sqref="J35"/>
    </sheetView>
  </sheetViews>
  <sheetFormatPr defaultRowHeight="13.2" x14ac:dyDescent="0.25"/>
  <cols>
    <col min="1" max="1" width="1.77734375" customWidth="1"/>
    <col min="2" max="2" width="3.77734375" style="242" customWidth="1"/>
    <col min="3" max="3" width="24.77734375" customWidth="1"/>
    <col min="4" max="5" width="1.77734375" customWidth="1"/>
    <col min="6" max="6" width="12.77734375" customWidth="1"/>
    <col min="7" max="7" width="1.77734375" customWidth="1"/>
    <col min="8" max="8" width="12.77734375" style="242" customWidth="1"/>
    <col min="9" max="9" width="1.77734375" customWidth="1"/>
    <col min="10" max="10" width="12.77734375" style="247" customWidth="1"/>
    <col min="11" max="11" width="1.77734375" customWidth="1"/>
    <col min="12" max="12" width="12.77734375" customWidth="1"/>
    <col min="13" max="13" width="1.77734375" customWidth="1"/>
    <col min="14" max="14" width="12.77734375" customWidth="1"/>
    <col min="15" max="15" width="1.77734375" customWidth="1"/>
    <col min="16" max="16" width="12.77734375" customWidth="1"/>
    <col min="17" max="17" width="1.77734375" customWidth="1"/>
    <col min="18" max="18" width="12.77734375" customWidth="1"/>
    <col min="19" max="19" width="1.77734375" customWidth="1"/>
    <col min="20" max="20" width="12.77734375" customWidth="1"/>
    <col min="21" max="21" width="1.77734375" customWidth="1"/>
    <col min="22" max="22" width="12.77734375" customWidth="1"/>
    <col min="23" max="23" width="1.77734375" customWidth="1"/>
    <col min="24" max="24" width="12.77734375" customWidth="1"/>
    <col min="25" max="25" width="1.77734375" style="113" customWidth="1"/>
    <col min="26" max="26" width="12.77734375" style="113" customWidth="1"/>
    <col min="27" max="27" width="1.77734375" style="113" customWidth="1"/>
    <col min="28" max="28" width="12.77734375" style="113" customWidth="1"/>
  </cols>
  <sheetData>
    <row r="1" spans="1:11" x14ac:dyDescent="0.25">
      <c r="A1" s="84" t="s">
        <v>188</v>
      </c>
    </row>
    <row r="3" spans="1:11" x14ac:dyDescent="0.25">
      <c r="A3" s="84" t="s">
        <v>189</v>
      </c>
    </row>
    <row r="6" spans="1:11" x14ac:dyDescent="0.25">
      <c r="A6" s="84" t="s">
        <v>190</v>
      </c>
    </row>
    <row r="7" spans="1:11" x14ac:dyDescent="0.25">
      <c r="A7" s="3"/>
      <c r="B7" s="1"/>
      <c r="C7" s="3"/>
      <c r="D7" s="3"/>
      <c r="E7" s="3"/>
      <c r="F7" s="3"/>
      <c r="G7" s="3"/>
      <c r="H7" s="1"/>
      <c r="I7" s="3"/>
      <c r="J7" s="248"/>
      <c r="K7" s="3"/>
    </row>
    <row r="8" spans="1:11" s="113" customFormat="1" x14ac:dyDescent="0.25">
      <c r="A8" s="8"/>
      <c r="B8" s="17"/>
      <c r="C8" s="8"/>
      <c r="D8" s="8"/>
      <c r="E8" s="8"/>
      <c r="F8" s="8"/>
      <c r="G8" s="8"/>
      <c r="H8" s="17"/>
      <c r="I8" s="8"/>
      <c r="J8" s="249"/>
      <c r="K8" s="8"/>
    </row>
    <row r="9" spans="1:11" s="113" customFormat="1" x14ac:dyDescent="0.25">
      <c r="A9" s="8"/>
      <c r="B9" s="245" t="s">
        <v>200</v>
      </c>
      <c r="C9" s="246" t="s">
        <v>201</v>
      </c>
      <c r="D9" s="8"/>
      <c r="E9" s="8"/>
      <c r="F9" s="8"/>
      <c r="G9" s="8"/>
      <c r="H9" s="17"/>
      <c r="I9" s="8"/>
      <c r="J9" s="249">
        <v>1.357</v>
      </c>
      <c r="K9" s="8"/>
    </row>
    <row r="10" spans="1:11" s="113" customFormat="1" x14ac:dyDescent="0.25">
      <c r="A10" s="3"/>
      <c r="B10" s="1"/>
      <c r="C10" s="3"/>
      <c r="D10" s="3"/>
      <c r="E10" s="3"/>
      <c r="F10" s="3"/>
      <c r="G10" s="3"/>
      <c r="H10" s="1"/>
      <c r="I10" s="3"/>
      <c r="J10" s="248"/>
      <c r="K10" s="3"/>
    </row>
    <row r="12" spans="1:11" x14ac:dyDescent="0.25">
      <c r="A12" s="84" t="s">
        <v>191</v>
      </c>
      <c r="F12" s="84" t="s">
        <v>196</v>
      </c>
    </row>
    <row r="14" spans="1:11" x14ac:dyDescent="0.25">
      <c r="B14" s="243" t="s">
        <v>192</v>
      </c>
      <c r="C14" s="84" t="s">
        <v>197</v>
      </c>
      <c r="J14" s="250">
        <v>6.0720999999999998</v>
      </c>
    </row>
    <row r="15" spans="1:11" x14ac:dyDescent="0.25">
      <c r="B15" s="244" t="s">
        <v>193</v>
      </c>
      <c r="C15" s="84" t="s">
        <v>198</v>
      </c>
      <c r="J15" s="247">
        <v>1.101</v>
      </c>
    </row>
    <row r="17" spans="1:11" x14ac:dyDescent="0.25">
      <c r="B17" s="243" t="s">
        <v>194</v>
      </c>
      <c r="C17" s="84" t="s">
        <v>199</v>
      </c>
      <c r="H17" s="243" t="s">
        <v>202</v>
      </c>
      <c r="J17" s="247">
        <f>J9/J15</f>
        <v>1.2325158946412353</v>
      </c>
    </row>
    <row r="18" spans="1:11" x14ac:dyDescent="0.25">
      <c r="B18" s="243" t="s">
        <v>195</v>
      </c>
      <c r="C18" s="84" t="s">
        <v>203</v>
      </c>
      <c r="H18" s="243" t="s">
        <v>204</v>
      </c>
      <c r="J18" s="250">
        <f>J14*J17</f>
        <v>7.4839597638510451</v>
      </c>
    </row>
    <row r="19" spans="1:11" x14ac:dyDescent="0.25">
      <c r="A19" s="3"/>
      <c r="B19" s="1"/>
      <c r="C19" s="3"/>
      <c r="D19" s="3"/>
      <c r="E19" s="3"/>
      <c r="F19" s="3"/>
      <c r="G19" s="3"/>
      <c r="H19" s="1"/>
      <c r="I19" s="3"/>
      <c r="J19" s="248"/>
      <c r="K19" s="3"/>
    </row>
    <row r="21" spans="1:11" s="113" customFormat="1" x14ac:dyDescent="0.25">
      <c r="A21" s="84" t="s">
        <v>205</v>
      </c>
      <c r="B21" s="242"/>
      <c r="F21" s="84" t="s">
        <v>206</v>
      </c>
      <c r="H21" s="242"/>
      <c r="J21" s="247"/>
    </row>
    <row r="23" spans="1:11" x14ac:dyDescent="0.25">
      <c r="B23" s="243" t="s">
        <v>207</v>
      </c>
      <c r="C23" s="84" t="s">
        <v>213</v>
      </c>
      <c r="F23" s="84" t="s">
        <v>214</v>
      </c>
      <c r="J23" s="250">
        <v>3.8820999999999999</v>
      </c>
    </row>
    <row r="24" spans="1:11" x14ac:dyDescent="0.25">
      <c r="B24" s="243" t="s">
        <v>208</v>
      </c>
      <c r="C24" s="84" t="s">
        <v>215</v>
      </c>
      <c r="F24" s="84" t="s">
        <v>217</v>
      </c>
      <c r="J24" s="251">
        <v>250399</v>
      </c>
    </row>
    <row r="25" spans="1:11" x14ac:dyDescent="0.25">
      <c r="B25" s="243" t="s">
        <v>209</v>
      </c>
      <c r="C25" s="84" t="s">
        <v>216</v>
      </c>
      <c r="F25" s="84" t="s">
        <v>217</v>
      </c>
      <c r="J25" s="251">
        <v>204407</v>
      </c>
    </row>
    <row r="27" spans="1:11" x14ac:dyDescent="0.25">
      <c r="B27" s="243" t="s">
        <v>210</v>
      </c>
      <c r="C27" s="84" t="s">
        <v>218</v>
      </c>
      <c r="H27" s="243" t="s">
        <v>221</v>
      </c>
      <c r="J27" s="247">
        <f>J24/J25</f>
        <v>1.225002079185155</v>
      </c>
    </row>
    <row r="28" spans="1:11" x14ac:dyDescent="0.25">
      <c r="B28" s="243" t="s">
        <v>211</v>
      </c>
      <c r="C28" s="84" t="s">
        <v>219</v>
      </c>
      <c r="H28" s="243" t="s">
        <v>222</v>
      </c>
      <c r="J28" s="247">
        <f>J9/J27</f>
        <v>1.1077532218579149</v>
      </c>
    </row>
    <row r="29" spans="1:11" x14ac:dyDescent="0.25">
      <c r="B29" s="243" t="s">
        <v>212</v>
      </c>
      <c r="C29" s="84" t="s">
        <v>220</v>
      </c>
      <c r="H29" s="243" t="s">
        <v>223</v>
      </c>
      <c r="J29" s="250">
        <f>J23*J28</f>
        <v>4.3004087825746113</v>
      </c>
    </row>
    <row r="30" spans="1:11" x14ac:dyDescent="0.25">
      <c r="A30" s="3"/>
      <c r="B30" s="1"/>
      <c r="C30" s="3"/>
      <c r="D30" s="3"/>
      <c r="E30" s="3"/>
      <c r="F30" s="3"/>
      <c r="G30" s="3"/>
      <c r="H30" s="1"/>
      <c r="I30" s="3"/>
      <c r="J30" s="248"/>
      <c r="K30" s="3"/>
    </row>
    <row r="32" spans="1:11" x14ac:dyDescent="0.25">
      <c r="C32" s="84" t="s">
        <v>220</v>
      </c>
      <c r="J32" s="247">
        <f>J29</f>
        <v>4.3004087825746113</v>
      </c>
    </row>
    <row r="33" spans="3:10" x14ac:dyDescent="0.25">
      <c r="C33" s="84" t="s">
        <v>220</v>
      </c>
      <c r="J33" s="247">
        <f>J32</f>
        <v>4.3004087825746113</v>
      </c>
    </row>
    <row r="34" spans="3:10" x14ac:dyDescent="0.25">
      <c r="C34" s="84" t="s">
        <v>203</v>
      </c>
      <c r="J34" s="247">
        <f>J18</f>
        <v>7.4839597638510451</v>
      </c>
    </row>
    <row r="35" spans="3:10" x14ac:dyDescent="0.25">
      <c r="C35" s="83" t="s">
        <v>224</v>
      </c>
      <c r="J35" s="252">
        <f>AVERAGE(J32:J34)</f>
        <v>5.361592443000089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H7"/>
  <sheetViews>
    <sheetView zoomScale="75" zoomScaleNormal="7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K27" sqref="K27"/>
    </sheetView>
  </sheetViews>
  <sheetFormatPr defaultRowHeight="13.2" x14ac:dyDescent="0.25"/>
  <cols>
    <col min="1" max="2" width="1.77734375" customWidth="1"/>
    <col min="3" max="3" width="20.77734375" customWidth="1"/>
    <col min="4" max="5" width="1.77734375" customWidth="1"/>
    <col min="6" max="6" width="1.21875" style="113" customWidth="1"/>
    <col min="7" max="7" width="11.88671875" style="113" customWidth="1"/>
    <col min="8" max="8" width="1.21875" style="113" customWidth="1"/>
    <col min="9" max="9" width="11.77734375" customWidth="1"/>
    <col min="10" max="10" width="1.21875" customWidth="1"/>
    <col min="11" max="11" width="11.77734375" customWidth="1"/>
    <col min="12" max="12" width="1.21875" customWidth="1"/>
    <col min="13" max="13" width="11.77734375" customWidth="1"/>
    <col min="14" max="14" width="1.21875" customWidth="1"/>
    <col min="15" max="15" width="11.77734375" customWidth="1"/>
    <col min="16" max="16" width="1.21875" customWidth="1"/>
    <col min="17" max="17" width="11.77734375" customWidth="1"/>
    <col min="18" max="18" width="1.21875" customWidth="1"/>
    <col min="19" max="19" width="11.77734375" customWidth="1"/>
    <col min="20" max="20" width="1.21875" customWidth="1"/>
    <col min="21" max="21" width="11.77734375" customWidth="1"/>
    <col min="22" max="22" width="1.21875" customWidth="1"/>
    <col min="23" max="23" width="11.77734375" customWidth="1"/>
    <col min="24" max="24" width="1.21875" customWidth="1"/>
    <col min="25" max="25" width="11.77734375" customWidth="1"/>
    <col min="26" max="26" width="1.21875" customWidth="1"/>
    <col min="27" max="27" width="11.77734375" customWidth="1"/>
    <col min="28" max="28" width="1.21875" customWidth="1"/>
    <col min="29" max="29" width="11.77734375" customWidth="1"/>
    <col min="30" max="30" width="1.21875" customWidth="1"/>
    <col min="31" max="31" width="11.77734375" customWidth="1"/>
    <col min="32" max="32" width="1.21875" customWidth="1"/>
    <col min="33" max="33" width="11.77734375" customWidth="1"/>
    <col min="34" max="34" width="1.21875" customWidth="1"/>
    <col min="35" max="35" width="11.77734375" customWidth="1"/>
    <col min="36" max="36" width="1.21875" customWidth="1"/>
    <col min="37" max="37" width="11.77734375" customWidth="1"/>
    <col min="38" max="38" width="1.21875" customWidth="1"/>
    <col min="39" max="39" width="11.77734375" customWidth="1"/>
    <col min="40" max="40" width="1.21875" customWidth="1"/>
    <col min="41" max="41" width="11.77734375" customWidth="1"/>
    <col min="42" max="42" width="1.21875" customWidth="1"/>
    <col min="43" max="43" width="11.77734375" customWidth="1"/>
    <col min="44" max="44" width="1.21875" customWidth="1"/>
    <col min="45" max="45" width="11.77734375" customWidth="1"/>
    <col min="46" max="46" width="1.21875" customWidth="1"/>
    <col min="47" max="47" width="11.77734375" customWidth="1"/>
    <col min="48" max="48" width="1.21875" customWidth="1"/>
    <col min="49" max="49" width="11.77734375" customWidth="1"/>
    <col min="50" max="50" width="1.21875" customWidth="1"/>
    <col min="51" max="51" width="11.77734375" customWidth="1"/>
    <col min="52" max="52" width="1.21875" customWidth="1"/>
    <col min="53" max="53" width="11.77734375" customWidth="1"/>
    <col min="54" max="54" width="1.21875" customWidth="1"/>
    <col min="55" max="55" width="11.77734375" customWidth="1"/>
    <col min="56" max="56" width="1.21875" customWidth="1"/>
    <col min="57" max="57" width="11.77734375" customWidth="1"/>
    <col min="58" max="58" width="1.21875" customWidth="1"/>
    <col min="59" max="59" width="11.77734375" customWidth="1"/>
    <col min="60" max="60" width="1.21875" customWidth="1"/>
    <col min="61" max="61" width="11.77734375" customWidth="1"/>
    <col min="62" max="62" width="1.21875" customWidth="1"/>
    <col min="63" max="63" width="11.77734375" customWidth="1"/>
    <col min="64" max="64" width="1.21875" customWidth="1"/>
    <col min="65" max="65" width="11.77734375" customWidth="1"/>
    <col min="66" max="66" width="1.21875" customWidth="1"/>
    <col min="67" max="67" width="11.77734375" customWidth="1"/>
    <col min="68" max="68" width="1.21875" customWidth="1"/>
    <col min="69" max="69" width="11.77734375" customWidth="1"/>
    <col min="70" max="70" width="1.21875" customWidth="1"/>
    <col min="71" max="71" width="11.77734375" customWidth="1"/>
    <col min="72" max="72" width="1.21875" customWidth="1"/>
    <col min="73" max="73" width="11.77734375" customWidth="1"/>
    <col min="74" max="74" width="1.21875" customWidth="1"/>
    <col min="75" max="75" width="11.77734375" customWidth="1"/>
    <col min="76" max="76" width="1.21875" customWidth="1"/>
    <col min="77" max="77" width="11.77734375" customWidth="1"/>
    <col min="78" max="78" width="1.21875" customWidth="1"/>
    <col min="79" max="79" width="11.77734375" customWidth="1"/>
    <col min="80" max="80" width="1.21875" customWidth="1"/>
    <col min="81" max="81" width="11.77734375" customWidth="1"/>
    <col min="82" max="82" width="1.21875" customWidth="1"/>
    <col min="83" max="83" width="11.77734375" customWidth="1"/>
    <col min="84" max="84" width="1.21875" customWidth="1"/>
    <col min="85" max="85" width="11.77734375" customWidth="1"/>
    <col min="86" max="86" width="1.21875" customWidth="1"/>
    <col min="87" max="87" width="11.77734375" customWidth="1"/>
    <col min="88" max="88" width="1.21875" customWidth="1"/>
    <col min="89" max="89" width="11.77734375" customWidth="1"/>
    <col min="90" max="90" width="1.21875" customWidth="1"/>
    <col min="91" max="91" width="11.77734375" customWidth="1"/>
    <col min="92" max="92" width="1.21875" customWidth="1"/>
    <col min="93" max="93" width="11.77734375" customWidth="1"/>
    <col min="94" max="94" width="1.21875" customWidth="1"/>
    <col min="95" max="95" width="11.77734375" customWidth="1"/>
    <col min="96" max="96" width="1.21875" customWidth="1"/>
    <col min="97" max="97" width="11.77734375" customWidth="1"/>
    <col min="98" max="98" width="1.21875" customWidth="1"/>
    <col min="99" max="99" width="11.77734375" customWidth="1"/>
    <col min="100" max="100" width="1.21875" customWidth="1"/>
    <col min="101" max="101" width="11.77734375" customWidth="1"/>
    <col min="102" max="102" width="1.21875" customWidth="1"/>
    <col min="103" max="103" width="11.77734375" customWidth="1"/>
    <col min="104" max="104" width="1.21875" customWidth="1"/>
    <col min="105" max="105" width="11.77734375" customWidth="1"/>
    <col min="106" max="106" width="1.21875" customWidth="1"/>
    <col min="107" max="107" width="11.77734375" customWidth="1"/>
    <col min="108" max="108" width="1.21875" customWidth="1"/>
    <col min="109" max="109" width="11.77734375" customWidth="1"/>
    <col min="110" max="110" width="1.21875" customWidth="1"/>
    <col min="111" max="111" width="11.77734375" customWidth="1"/>
    <col min="112" max="112" width="1.21875" customWidth="1"/>
  </cols>
  <sheetData>
    <row r="1" spans="1:112" x14ac:dyDescent="0.25">
      <c r="A1" s="5" t="s">
        <v>60</v>
      </c>
      <c r="Q1" s="21"/>
      <c r="S1" s="21"/>
      <c r="U1" s="21"/>
      <c r="W1" s="21"/>
      <c r="Y1" s="21"/>
      <c r="AA1" s="21"/>
      <c r="AC1" s="21"/>
      <c r="AE1" s="21"/>
      <c r="AG1" s="21"/>
      <c r="AI1" s="21"/>
      <c r="AK1" s="21"/>
      <c r="AM1" s="21"/>
      <c r="AO1" s="21"/>
      <c r="AQ1" s="21"/>
      <c r="AS1" s="21"/>
      <c r="AU1" s="21"/>
      <c r="AW1" s="21"/>
      <c r="AY1" s="21"/>
      <c r="BA1" s="21"/>
      <c r="BC1" s="21"/>
      <c r="BE1" s="21"/>
      <c r="BG1" s="21"/>
      <c r="BI1" s="21"/>
      <c r="BK1" s="21"/>
      <c r="BM1" s="21"/>
      <c r="BO1" s="21"/>
      <c r="BQ1" s="21"/>
      <c r="BS1" s="21"/>
      <c r="BU1" s="21"/>
      <c r="BW1" s="21"/>
      <c r="BY1" s="21"/>
      <c r="CA1" s="21"/>
      <c r="CC1" s="21"/>
      <c r="CE1" s="21"/>
      <c r="CG1" s="21"/>
      <c r="CI1" s="21"/>
      <c r="CK1" s="21"/>
      <c r="CM1" s="21"/>
      <c r="CO1" s="21"/>
      <c r="CQ1" s="21"/>
      <c r="CS1" s="21"/>
      <c r="CU1" s="21"/>
      <c r="CW1" s="21"/>
      <c r="CY1" s="21"/>
      <c r="DA1" s="21"/>
      <c r="DC1" s="21"/>
      <c r="DE1" s="21"/>
      <c r="DG1" s="21"/>
    </row>
    <row r="2" spans="1:112" x14ac:dyDescent="0.25">
      <c r="B2" s="39" t="s">
        <v>32</v>
      </c>
      <c r="C2" s="5" t="s">
        <v>62</v>
      </c>
    </row>
    <row r="3" spans="1:112" x14ac:dyDescent="0.25">
      <c r="B3" s="39" t="s">
        <v>61</v>
      </c>
      <c r="C3" s="5" t="s">
        <v>63</v>
      </c>
      <c r="AG3" s="27">
        <f>SUM(K5:AG5)</f>
        <v>0</v>
      </c>
      <c r="BE3" s="27"/>
    </row>
    <row r="4" spans="1:112" s="53" customFormat="1" x14ac:dyDescent="0.25">
      <c r="A4" s="52"/>
      <c r="F4" s="68"/>
      <c r="H4" s="68"/>
      <c r="I4" s="67">
        <v>44592</v>
      </c>
      <c r="J4" s="68"/>
      <c r="K4" s="68">
        <v>44620</v>
      </c>
      <c r="L4" s="68"/>
      <c r="M4" s="68">
        <v>44651</v>
      </c>
      <c r="N4" s="68"/>
      <c r="O4" s="67">
        <v>44681</v>
      </c>
      <c r="P4" s="68"/>
      <c r="Q4" s="68">
        <v>44712</v>
      </c>
      <c r="R4" s="68"/>
      <c r="S4" s="68">
        <v>44742</v>
      </c>
      <c r="T4" s="68"/>
      <c r="U4" s="67">
        <v>44773</v>
      </c>
      <c r="V4" s="68"/>
      <c r="W4" s="68">
        <v>44804</v>
      </c>
      <c r="X4" s="68"/>
      <c r="Y4" s="68">
        <v>44834</v>
      </c>
      <c r="Z4" s="68"/>
      <c r="AA4" s="67">
        <v>44865</v>
      </c>
      <c r="AB4" s="68"/>
      <c r="AC4" s="68">
        <v>44895</v>
      </c>
      <c r="AD4" s="68"/>
      <c r="AE4" s="68">
        <v>44926</v>
      </c>
      <c r="AF4" s="68"/>
      <c r="AG4" s="80">
        <v>44957</v>
      </c>
      <c r="AH4" s="68"/>
      <c r="AI4" s="68">
        <v>44985</v>
      </c>
      <c r="AJ4" s="68"/>
      <c r="AK4" s="68">
        <v>45016</v>
      </c>
      <c r="AL4" s="68"/>
      <c r="AM4" s="80">
        <v>45046</v>
      </c>
      <c r="AN4" s="68"/>
      <c r="AO4" s="68">
        <v>45076</v>
      </c>
      <c r="AP4" s="68"/>
      <c r="AQ4" s="68">
        <v>45107</v>
      </c>
      <c r="AR4" s="68"/>
      <c r="AS4" s="80">
        <v>45138</v>
      </c>
      <c r="AT4" s="68"/>
      <c r="AU4" s="68">
        <v>45169</v>
      </c>
      <c r="AV4" s="68"/>
      <c r="AW4" s="68">
        <v>45199</v>
      </c>
      <c r="AX4" s="68"/>
      <c r="AY4" s="80">
        <v>45230</v>
      </c>
      <c r="AZ4" s="68"/>
      <c r="BA4" s="68">
        <v>45260</v>
      </c>
      <c r="BB4" s="68"/>
      <c r="BC4" s="68">
        <v>45291</v>
      </c>
      <c r="BD4" s="68"/>
      <c r="BE4" s="80">
        <v>45322</v>
      </c>
      <c r="BF4" s="68"/>
      <c r="BG4" s="68">
        <v>45350</v>
      </c>
      <c r="BH4" s="68"/>
      <c r="BI4" s="68">
        <v>45382</v>
      </c>
      <c r="BJ4" s="68"/>
      <c r="BK4" s="80">
        <v>45412</v>
      </c>
      <c r="BL4" s="68"/>
      <c r="BM4" s="68">
        <v>45443</v>
      </c>
      <c r="BN4" s="68"/>
      <c r="BO4" s="68">
        <v>45473</v>
      </c>
      <c r="BP4" s="68"/>
      <c r="BQ4" s="80">
        <v>45504</v>
      </c>
      <c r="BR4" s="68"/>
      <c r="BS4" s="68">
        <v>45535</v>
      </c>
      <c r="BT4" s="68"/>
      <c r="BU4" s="68">
        <v>45565</v>
      </c>
      <c r="BV4" s="68"/>
      <c r="BW4" s="68">
        <v>45596</v>
      </c>
      <c r="BX4" s="118"/>
      <c r="BY4" s="68">
        <v>45626</v>
      </c>
      <c r="BZ4" s="68"/>
      <c r="CA4" s="68">
        <v>45657</v>
      </c>
      <c r="CB4" s="68"/>
      <c r="CC4" s="68">
        <v>45688</v>
      </c>
      <c r="CD4" s="118"/>
      <c r="CE4" s="68">
        <v>45716</v>
      </c>
      <c r="CF4" s="68"/>
      <c r="CG4" s="68">
        <v>45747</v>
      </c>
      <c r="CH4" s="68"/>
      <c r="CI4" s="68">
        <v>45777</v>
      </c>
      <c r="CJ4" s="118"/>
      <c r="CK4" s="68">
        <v>45808</v>
      </c>
      <c r="CL4" s="68"/>
      <c r="CM4" s="68">
        <v>45838</v>
      </c>
      <c r="CN4" s="68"/>
      <c r="CO4" s="68">
        <v>45869</v>
      </c>
      <c r="CP4" s="118"/>
      <c r="CQ4" s="68">
        <v>45900</v>
      </c>
      <c r="CR4" s="68"/>
      <c r="CS4" s="68">
        <v>45930</v>
      </c>
      <c r="CT4" s="68"/>
      <c r="CU4" s="68">
        <v>45961</v>
      </c>
      <c r="CV4" s="118"/>
      <c r="CW4" s="87">
        <v>45991</v>
      </c>
      <c r="CX4" s="68"/>
      <c r="CY4" s="68">
        <v>46022</v>
      </c>
      <c r="CZ4" s="68"/>
      <c r="DA4" s="68">
        <v>46053</v>
      </c>
      <c r="DB4" s="118"/>
      <c r="DC4" s="68">
        <v>46081</v>
      </c>
      <c r="DD4" s="68"/>
      <c r="DE4" s="68">
        <v>46112</v>
      </c>
      <c r="DF4" s="68"/>
      <c r="DG4" s="68">
        <v>46142</v>
      </c>
      <c r="DH4" s="68"/>
    </row>
    <row r="5" spans="1:112" x14ac:dyDescent="0.25">
      <c r="A5" s="5" t="s">
        <v>23</v>
      </c>
      <c r="I5" s="74"/>
      <c r="K5" s="81"/>
      <c r="L5" s="58"/>
      <c r="M5" s="81"/>
      <c r="N5" s="58"/>
      <c r="O5" s="74"/>
      <c r="Q5" s="81"/>
      <c r="R5" s="58"/>
      <c r="S5" s="81"/>
      <c r="T5" s="58"/>
      <c r="U5" s="74"/>
      <c r="W5" s="81"/>
      <c r="Y5" s="81"/>
      <c r="Z5" s="58"/>
      <c r="AA5" s="74"/>
      <c r="AB5" s="58"/>
      <c r="AC5" s="81"/>
      <c r="AE5" s="81"/>
      <c r="AF5" s="58"/>
      <c r="AG5" s="74"/>
      <c r="AI5" s="81"/>
      <c r="AJ5" s="58"/>
      <c r="AK5" s="81"/>
      <c r="AL5" s="58"/>
      <c r="AM5" s="74"/>
      <c r="AO5" s="81"/>
      <c r="AP5" s="58"/>
      <c r="AQ5" s="81"/>
      <c r="AR5" s="58"/>
      <c r="AS5" s="74"/>
      <c r="AU5" s="81"/>
      <c r="AW5" s="81"/>
      <c r="AX5" s="58"/>
      <c r="AY5" s="74"/>
      <c r="AZ5" s="58"/>
      <c r="BA5" s="81"/>
      <c r="BC5" s="81"/>
      <c r="BD5" s="58"/>
      <c r="BE5" s="74"/>
      <c r="BG5" s="81"/>
      <c r="BH5" s="58"/>
      <c r="BI5" s="81"/>
      <c r="BJ5" s="58"/>
      <c r="BK5" s="74"/>
      <c r="BM5" s="81"/>
      <c r="BN5" s="58"/>
      <c r="BO5" s="81"/>
      <c r="BQ5" s="74"/>
      <c r="BS5" s="81"/>
      <c r="BU5" s="81"/>
      <c r="BV5" s="58"/>
      <c r="BW5" s="74"/>
      <c r="BY5" s="81"/>
      <c r="BZ5" s="58"/>
      <c r="CA5" s="81"/>
      <c r="CB5" s="58"/>
      <c r="CC5" s="74"/>
      <c r="CE5" s="81"/>
      <c r="CG5" s="81"/>
      <c r="CI5" s="74"/>
      <c r="CK5" s="81"/>
      <c r="CM5" s="81"/>
      <c r="CO5" s="74"/>
      <c r="CQ5" s="81"/>
      <c r="CS5" s="81"/>
      <c r="CU5" s="74"/>
      <c r="CW5" s="81"/>
      <c r="CY5" s="81"/>
      <c r="DA5" s="81"/>
      <c r="DB5" s="116"/>
      <c r="DC5" s="81"/>
      <c r="DE5" s="81"/>
      <c r="DG5" s="81"/>
      <c r="DH5" s="116"/>
    </row>
    <row r="6" spans="1:112" s="33" customFormat="1" x14ac:dyDescent="0.25">
      <c r="A6" s="35"/>
      <c r="I6" s="89"/>
      <c r="K6" s="72"/>
      <c r="L6" s="90"/>
      <c r="M6" s="72"/>
      <c r="N6" s="90"/>
      <c r="O6" s="89"/>
      <c r="Q6" s="72"/>
      <c r="R6" s="90"/>
      <c r="S6" s="72"/>
      <c r="T6" s="90"/>
      <c r="U6" s="89"/>
      <c r="W6" s="72"/>
      <c r="Y6" s="72"/>
      <c r="Z6" s="90"/>
      <c r="AA6" s="89"/>
      <c r="AB6" s="90"/>
      <c r="AC6" s="72"/>
      <c r="AE6" s="72"/>
      <c r="AF6" s="90"/>
      <c r="AG6" s="89"/>
      <c r="AI6" s="72"/>
      <c r="AJ6" s="90"/>
      <c r="AK6" s="72"/>
      <c r="AL6" s="90"/>
      <c r="AM6" s="89"/>
      <c r="AO6" s="72"/>
      <c r="AP6" s="90"/>
      <c r="AQ6" s="72"/>
      <c r="AR6" s="90"/>
      <c r="AS6" s="89"/>
      <c r="AU6" s="72"/>
      <c r="AW6" s="72"/>
      <c r="AX6" s="90"/>
      <c r="AY6" s="89"/>
      <c r="AZ6" s="90"/>
      <c r="BA6" s="72"/>
      <c r="BC6" s="72"/>
      <c r="BD6" s="90"/>
      <c r="BE6" s="89"/>
      <c r="BG6" s="72"/>
      <c r="BH6" s="90"/>
      <c r="BI6" s="72"/>
      <c r="BJ6" s="90"/>
      <c r="BK6" s="89"/>
      <c r="BM6" s="72"/>
      <c r="BN6" s="90"/>
      <c r="BO6" s="72"/>
      <c r="BQ6" s="89"/>
      <c r="BS6" s="72"/>
      <c r="BU6" s="72"/>
      <c r="BV6" s="90"/>
      <c r="BW6" s="89"/>
      <c r="BY6" s="72"/>
      <c r="BZ6" s="90"/>
      <c r="CA6" s="72"/>
      <c r="CB6" s="90"/>
      <c r="CC6" s="89"/>
      <c r="CE6" s="72"/>
      <c r="CG6" s="72"/>
      <c r="CI6" s="89"/>
      <c r="CK6" s="72"/>
      <c r="CM6" s="72"/>
      <c r="CO6" s="89"/>
      <c r="CQ6" s="72"/>
      <c r="CS6" s="72"/>
      <c r="CU6" s="89"/>
      <c r="CW6" s="72"/>
      <c r="CY6" s="72"/>
      <c r="DA6" s="89"/>
      <c r="DC6" s="72"/>
      <c r="DE6" s="72"/>
      <c r="DG6" s="89"/>
    </row>
    <row r="7" spans="1:112" s="71" customFormat="1" x14ac:dyDescent="0.25">
      <c r="A7" s="92"/>
      <c r="I7" s="72"/>
      <c r="K7" s="72"/>
      <c r="L7" s="93"/>
      <c r="M7" s="72"/>
      <c r="N7" s="93"/>
      <c r="O7" s="72"/>
      <c r="Q7" s="72"/>
      <c r="R7" s="93"/>
      <c r="S7" s="72"/>
      <c r="T7" s="93"/>
      <c r="U7" s="72"/>
      <c r="W7" s="72"/>
      <c r="Y7" s="72"/>
      <c r="Z7" s="93"/>
      <c r="AA7" s="72"/>
      <c r="AB7" s="93"/>
      <c r="AC7" s="72"/>
      <c r="AE7" s="72"/>
      <c r="AF7" s="93"/>
      <c r="AG7" s="72"/>
      <c r="AI7" s="72"/>
      <c r="AJ7" s="93"/>
      <c r="AK7" s="72"/>
      <c r="AL7" s="93"/>
      <c r="AM7" s="72"/>
      <c r="AO7" s="72"/>
      <c r="AP7" s="93"/>
      <c r="AQ7" s="72"/>
      <c r="AR7" s="93"/>
      <c r="AS7" s="72"/>
      <c r="AU7" s="72"/>
      <c r="AW7" s="72"/>
      <c r="AX7" s="93"/>
      <c r="AY7" s="72"/>
      <c r="AZ7" s="93"/>
      <c r="BA7" s="72"/>
      <c r="BC7" s="72"/>
      <c r="BD7" s="93"/>
      <c r="BE7" s="72"/>
      <c r="BG7" s="72"/>
      <c r="BH7" s="93"/>
      <c r="BI7" s="72"/>
      <c r="BJ7" s="93"/>
      <c r="BK7" s="72"/>
      <c r="BM7" s="72"/>
      <c r="BN7" s="93"/>
      <c r="BO7" s="72"/>
      <c r="BQ7" s="72"/>
      <c r="BS7" s="72"/>
      <c r="BU7" s="91"/>
      <c r="BV7" s="93"/>
      <c r="BW7" s="91"/>
      <c r="BY7" s="91"/>
      <c r="BZ7" s="93"/>
      <c r="CA7" s="91"/>
      <c r="CB7" s="93"/>
      <c r="CC7" s="91"/>
      <c r="CE7" s="91"/>
      <c r="CG7" s="91"/>
      <c r="CI7" s="91"/>
      <c r="CK7" s="91"/>
      <c r="CM7" s="91"/>
      <c r="CO7" s="91"/>
      <c r="CQ7" s="91"/>
      <c r="CS7" s="91"/>
      <c r="CU7" s="72"/>
      <c r="CW7" s="72"/>
      <c r="CY7" s="72"/>
      <c r="DA7" s="72"/>
      <c r="DC7" s="72"/>
      <c r="DE7" s="72"/>
      <c r="DG7" s="72"/>
    </row>
  </sheetData>
  <pageMargins left="0.5" right="0.5" top="1" bottom="1" header="0.5" footer="0.5"/>
  <pageSetup scale="50" orientation="landscape" blackAndWhite="1" r:id="rId1"/>
  <headerFooter>
    <oddHeader>&amp;C&amp;"Arial,Bold"Schedule III&amp;"Arial,Regular"
Supplier Refund Adjustment&amp;R&amp;"Arial,Bold"Navitas KY NG, LLC</oddHeader>
    <oddFooter>&amp;CPage 4&amp;R&amp;D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67"/>
  <sheetViews>
    <sheetView zoomScaleNormal="100" workbookViewId="0">
      <pane xSplit="4" ySplit="3" topLeftCell="E31" activePane="bottomRight" state="frozen"/>
      <selection pane="topRight" activeCell="E1" sqref="E1"/>
      <selection pane="bottomLeft" activeCell="A4" sqref="A4"/>
      <selection pane="bottomRight" activeCell="B40" sqref="B40:B41"/>
    </sheetView>
  </sheetViews>
  <sheetFormatPr defaultRowHeight="13.2" x14ac:dyDescent="0.25"/>
  <cols>
    <col min="1" max="2" width="1.77734375" customWidth="1"/>
    <col min="3" max="3" width="20.77734375" customWidth="1"/>
    <col min="4" max="5" width="1.77734375" customWidth="1"/>
    <col min="6" max="6" width="0.88671875" style="113" customWidth="1"/>
    <col min="7" max="7" width="12.77734375" style="113" customWidth="1"/>
    <col min="8" max="8" width="1.77734375" style="113" customWidth="1"/>
    <col min="9" max="9" width="12.77734375" style="113" customWidth="1"/>
    <col min="10" max="10" width="1.77734375" style="113" customWidth="1"/>
    <col min="11" max="11" width="12.77734375" style="113" customWidth="1"/>
    <col min="12" max="12" width="0.88671875" style="113" customWidth="1"/>
    <col min="13" max="13" width="12.77734375" style="113" customWidth="1"/>
    <col min="14" max="14" width="1.77734375" style="113" customWidth="1"/>
    <col min="15" max="15" width="12.77734375" style="113" customWidth="1"/>
    <col min="16" max="16" width="1.77734375" style="113" customWidth="1"/>
    <col min="17" max="17" width="12.77734375" style="113" customWidth="1"/>
    <col min="18" max="18" width="0.88671875" style="113" customWidth="1"/>
    <col min="19" max="19" width="12.77734375" style="113" customWidth="1"/>
    <col min="20" max="20" width="1.77734375" style="113" customWidth="1"/>
    <col min="21" max="21" width="12.77734375" style="113" customWidth="1"/>
    <col min="22" max="22" width="1.77734375" style="113" customWidth="1"/>
    <col min="23" max="23" width="12.77734375" style="113" customWidth="1"/>
    <col min="24" max="24" width="0.88671875" style="113" customWidth="1"/>
    <col min="25" max="25" width="12.77734375" style="113" customWidth="1"/>
    <col min="26" max="26" width="1.77734375" style="113" customWidth="1"/>
    <col min="27" max="27" width="12.77734375" style="113" customWidth="1"/>
    <col min="28" max="28" width="1.77734375" style="113" customWidth="1"/>
    <col min="29" max="29" width="12.77734375" style="113" customWidth="1"/>
    <col min="30" max="30" width="0.88671875" style="113" customWidth="1"/>
    <col min="31" max="31" width="12.77734375" style="113" customWidth="1"/>
    <col min="32" max="32" width="1.77734375" style="113" customWidth="1"/>
    <col min="33" max="33" width="12.77734375" style="113" customWidth="1"/>
    <col min="34" max="34" width="1.77734375" style="113" customWidth="1"/>
    <col min="35" max="35" width="12.77734375" style="113" customWidth="1"/>
    <col min="36" max="36" width="0.88671875" style="113" customWidth="1"/>
  </cols>
  <sheetData>
    <row r="1" spans="1:36" x14ac:dyDescent="0.25">
      <c r="F1" s="48"/>
      <c r="G1" s="3"/>
      <c r="H1" s="3"/>
      <c r="I1" s="115" t="s">
        <v>55</v>
      </c>
      <c r="J1" s="3"/>
      <c r="K1" s="3"/>
      <c r="L1" s="48"/>
      <c r="M1" s="3"/>
      <c r="N1" s="3"/>
      <c r="O1" s="24" t="s">
        <v>54</v>
      </c>
      <c r="P1" s="3"/>
      <c r="Q1" s="3"/>
      <c r="R1" s="48"/>
      <c r="S1" s="3"/>
      <c r="T1" s="3"/>
      <c r="U1" s="24" t="s">
        <v>53</v>
      </c>
      <c r="V1" s="3"/>
      <c r="W1" s="3"/>
      <c r="X1" s="48"/>
      <c r="Y1" s="3"/>
      <c r="Z1" s="3"/>
      <c r="AA1" s="115" t="s">
        <v>97</v>
      </c>
      <c r="AB1" s="3"/>
      <c r="AC1" s="3"/>
      <c r="AD1" s="48"/>
      <c r="AE1" s="3"/>
      <c r="AF1" s="3"/>
      <c r="AG1" s="115" t="s">
        <v>102</v>
      </c>
      <c r="AH1" s="3"/>
      <c r="AI1" s="3"/>
      <c r="AJ1" s="48"/>
    </row>
    <row r="2" spans="1:36" x14ac:dyDescent="0.25">
      <c r="F2" s="48"/>
      <c r="G2" s="3"/>
      <c r="I2" s="115" t="s">
        <v>117</v>
      </c>
      <c r="J2" s="82"/>
      <c r="K2" s="3"/>
      <c r="L2" s="48"/>
      <c r="M2" s="3"/>
      <c r="O2" s="115" t="s">
        <v>117</v>
      </c>
      <c r="P2" s="82"/>
      <c r="Q2" s="3"/>
      <c r="R2" s="48"/>
      <c r="S2" s="3"/>
      <c r="U2" s="115" t="s">
        <v>117</v>
      </c>
      <c r="V2" s="82"/>
      <c r="W2" s="3"/>
      <c r="X2" s="48"/>
      <c r="Y2" s="3"/>
      <c r="AA2" s="115" t="s">
        <v>117</v>
      </c>
      <c r="AB2" s="82"/>
      <c r="AC2" s="3"/>
      <c r="AD2" s="48"/>
      <c r="AE2" s="3"/>
      <c r="AG2" s="115" t="s">
        <v>117</v>
      </c>
      <c r="AH2" s="82"/>
      <c r="AI2" s="3"/>
      <c r="AJ2" s="48"/>
    </row>
    <row r="3" spans="1:36" s="26" customFormat="1" x14ac:dyDescent="0.25">
      <c r="A3" s="25"/>
      <c r="C3" s="139" t="s">
        <v>103</v>
      </c>
      <c r="F3" s="49"/>
      <c r="G3" s="26">
        <v>44409</v>
      </c>
      <c r="I3" s="26">
        <v>44440</v>
      </c>
      <c r="K3" s="26">
        <v>44470</v>
      </c>
      <c r="L3" s="49"/>
      <c r="M3" s="26">
        <v>44501</v>
      </c>
      <c r="O3" s="26">
        <v>44531</v>
      </c>
      <c r="Q3" s="26">
        <v>44562</v>
      </c>
      <c r="R3" s="49"/>
      <c r="S3" s="26">
        <v>44593</v>
      </c>
      <c r="U3" s="26">
        <v>44621</v>
      </c>
      <c r="W3" s="26">
        <v>44652</v>
      </c>
      <c r="X3" s="49"/>
      <c r="Y3" s="26">
        <v>44682</v>
      </c>
      <c r="AA3" s="26">
        <v>44713</v>
      </c>
      <c r="AC3" s="26">
        <v>44743</v>
      </c>
      <c r="AD3" s="49"/>
      <c r="AE3" s="26">
        <v>44774</v>
      </c>
      <c r="AG3" s="26">
        <v>44805</v>
      </c>
      <c r="AI3" s="26">
        <v>44835</v>
      </c>
      <c r="AJ3" s="49"/>
    </row>
    <row r="4" spans="1:36" s="26" customFormat="1" x14ac:dyDescent="0.25">
      <c r="A4" s="25"/>
      <c r="C4" s="139" t="s">
        <v>154</v>
      </c>
      <c r="F4" s="49"/>
      <c r="G4" s="211">
        <v>44377</v>
      </c>
      <c r="I4" s="211">
        <v>44377</v>
      </c>
      <c r="K4" s="211">
        <v>44377</v>
      </c>
      <c r="L4" s="49"/>
      <c r="M4" s="211">
        <v>44469</v>
      </c>
      <c r="O4" s="211">
        <v>44469</v>
      </c>
      <c r="Q4" s="211">
        <v>44469</v>
      </c>
      <c r="R4" s="49"/>
      <c r="S4" s="211">
        <v>44561</v>
      </c>
      <c r="U4" s="211">
        <v>44561</v>
      </c>
      <c r="W4" s="211">
        <v>44561</v>
      </c>
      <c r="X4" s="49"/>
      <c r="Y4" s="211">
        <v>44651</v>
      </c>
      <c r="AA4" s="211">
        <v>44651</v>
      </c>
      <c r="AC4" s="211">
        <v>44651</v>
      </c>
      <c r="AD4" s="49"/>
      <c r="AE4" s="211">
        <v>44742</v>
      </c>
      <c r="AG4" s="211">
        <v>44742</v>
      </c>
      <c r="AI4" s="211">
        <v>44742</v>
      </c>
      <c r="AJ4" s="49"/>
    </row>
    <row r="5" spans="1:36" s="26" customFormat="1" ht="7.05" customHeight="1" x14ac:dyDescent="0.25">
      <c r="A5" s="25"/>
      <c r="C5" s="139"/>
      <c r="F5" s="49"/>
      <c r="G5" s="211"/>
      <c r="I5" s="211"/>
      <c r="K5" s="211"/>
      <c r="L5" s="49"/>
      <c r="M5" s="211"/>
      <c r="O5" s="211"/>
      <c r="Q5" s="211"/>
      <c r="R5" s="49"/>
      <c r="S5" s="211"/>
      <c r="U5" s="211"/>
      <c r="W5" s="211"/>
      <c r="X5" s="49"/>
      <c r="Y5" s="211"/>
      <c r="AA5" s="211"/>
      <c r="AC5" s="211"/>
      <c r="AD5" s="49"/>
      <c r="AE5" s="211"/>
      <c r="AG5" s="211"/>
      <c r="AI5" s="211"/>
      <c r="AJ5" s="49"/>
    </row>
    <row r="6" spans="1:36" x14ac:dyDescent="0.25">
      <c r="B6" s="5" t="s">
        <v>20</v>
      </c>
      <c r="F6" s="48"/>
      <c r="L6" s="48"/>
      <c r="R6" s="48"/>
      <c r="X6" s="48"/>
      <c r="AD6" s="48"/>
      <c r="AJ6" s="48"/>
    </row>
    <row r="7" spans="1:36" x14ac:dyDescent="0.25">
      <c r="C7" s="84" t="s">
        <v>123</v>
      </c>
      <c r="F7" s="48"/>
      <c r="G7" s="29">
        <f>G43</f>
        <v>21782.178217821784</v>
      </c>
      <c r="I7" s="29">
        <f>I43</f>
        <v>21782.178217821784</v>
      </c>
      <c r="J7" s="27"/>
      <c r="K7" s="29">
        <f>K43</f>
        <v>21782.178217821784</v>
      </c>
      <c r="L7" s="48"/>
      <c r="M7" s="29">
        <f>M43</f>
        <v>21782.178217821784</v>
      </c>
      <c r="O7" s="29">
        <f>O43</f>
        <v>21782.178217821784</v>
      </c>
      <c r="P7" s="27"/>
      <c r="Q7" s="29">
        <f>Q43</f>
        <v>21782.178217821784</v>
      </c>
      <c r="R7" s="48"/>
      <c r="S7" s="29">
        <f>S43</f>
        <v>21782.178217821784</v>
      </c>
      <c r="U7" s="29">
        <f>U43</f>
        <v>21782.178217821784</v>
      </c>
      <c r="V7" s="27"/>
      <c r="W7" s="29">
        <f>W43</f>
        <v>21782.178217821784</v>
      </c>
      <c r="X7" s="48"/>
      <c r="Y7" s="29">
        <f>Y43</f>
        <v>21782.178217821784</v>
      </c>
      <c r="AA7" s="29">
        <f>AA43</f>
        <v>21782.178217821784</v>
      </c>
      <c r="AB7" s="27"/>
      <c r="AC7" s="29">
        <f>AC43</f>
        <v>21782.178217821784</v>
      </c>
      <c r="AD7" s="48"/>
      <c r="AE7" s="29">
        <f>AE43</f>
        <v>21782.178217821784</v>
      </c>
      <c r="AG7" s="29">
        <f>AG43</f>
        <v>21782.178217821784</v>
      </c>
      <c r="AH7" s="27"/>
      <c r="AI7" s="29">
        <f>AI43</f>
        <v>21782.178217821784</v>
      </c>
      <c r="AJ7" s="48"/>
    </row>
    <row r="8" spans="1:36" s="113" customFormat="1" x14ac:dyDescent="0.25">
      <c r="C8" s="84" t="s">
        <v>125</v>
      </c>
      <c r="F8" s="48"/>
      <c r="G8" s="29">
        <f>G55</f>
        <v>9000</v>
      </c>
      <c r="I8" s="29">
        <f>I55</f>
        <v>9000</v>
      </c>
      <c r="J8" s="27"/>
      <c r="K8" s="29">
        <f>K55</f>
        <v>9000</v>
      </c>
      <c r="L8" s="48"/>
      <c r="M8" s="29">
        <f>M55</f>
        <v>9000</v>
      </c>
      <c r="O8" s="29">
        <f>O55</f>
        <v>9000</v>
      </c>
      <c r="P8" s="27"/>
      <c r="Q8" s="29">
        <f>Q55</f>
        <v>9000</v>
      </c>
      <c r="R8" s="48"/>
      <c r="S8" s="29">
        <f>S55</f>
        <v>9000</v>
      </c>
      <c r="U8" s="29">
        <f>U55</f>
        <v>9000</v>
      </c>
      <c r="V8" s="27"/>
      <c r="W8" s="29">
        <f>W55</f>
        <v>9000</v>
      </c>
      <c r="X8" s="48"/>
      <c r="Y8" s="29">
        <f>Y55</f>
        <v>9000</v>
      </c>
      <c r="AA8" s="29">
        <f>AA55</f>
        <v>9000</v>
      </c>
      <c r="AB8" s="27"/>
      <c r="AC8" s="29">
        <f>AC55</f>
        <v>9000</v>
      </c>
      <c r="AD8" s="48"/>
      <c r="AE8" s="29">
        <f>AE55</f>
        <v>9000</v>
      </c>
      <c r="AG8" s="29">
        <f>AG55</f>
        <v>9000</v>
      </c>
      <c r="AH8" s="27"/>
      <c r="AI8" s="29">
        <f>AI55</f>
        <v>9000</v>
      </c>
      <c r="AJ8" s="48"/>
    </row>
    <row r="9" spans="1:36" s="113" customFormat="1" x14ac:dyDescent="0.25">
      <c r="C9" s="84" t="s">
        <v>118</v>
      </c>
      <c r="F9" s="48"/>
      <c r="G9" s="29">
        <f>G65</f>
        <v>21000</v>
      </c>
      <c r="I9" s="29">
        <f>I65</f>
        <v>21000</v>
      </c>
      <c r="J9" s="27"/>
      <c r="K9" s="29">
        <f>K65</f>
        <v>21000</v>
      </c>
      <c r="L9" s="48"/>
      <c r="M9" s="29">
        <f>M65</f>
        <v>21000</v>
      </c>
      <c r="O9" s="29">
        <f>O65</f>
        <v>21000</v>
      </c>
      <c r="P9" s="27"/>
      <c r="Q9" s="29">
        <f>Q65</f>
        <v>21000</v>
      </c>
      <c r="R9" s="48"/>
      <c r="S9" s="29">
        <f>S65</f>
        <v>21000</v>
      </c>
      <c r="U9" s="29">
        <f>U65</f>
        <v>21000</v>
      </c>
      <c r="V9" s="27"/>
      <c r="W9" s="29">
        <f>W65</f>
        <v>21000</v>
      </c>
      <c r="X9" s="48"/>
      <c r="Y9" s="29">
        <f>Y65</f>
        <v>21000</v>
      </c>
      <c r="AA9" s="29">
        <f>AA65</f>
        <v>21000</v>
      </c>
      <c r="AB9" s="27"/>
      <c r="AC9" s="29">
        <f>AC65</f>
        <v>21000</v>
      </c>
      <c r="AD9" s="48"/>
      <c r="AE9" s="29">
        <f>AE65</f>
        <v>21000</v>
      </c>
      <c r="AG9" s="29">
        <f>AG65</f>
        <v>21000</v>
      </c>
      <c r="AH9" s="27"/>
      <c r="AI9" s="29">
        <f>AI65</f>
        <v>21000</v>
      </c>
      <c r="AJ9" s="48"/>
    </row>
    <row r="10" spans="1:36" s="33" customFormat="1" x14ac:dyDescent="0.25">
      <c r="C10" s="134" t="s">
        <v>163</v>
      </c>
      <c r="F10" s="48"/>
      <c r="G10" s="85">
        <f>SUM(G7:G9)</f>
        <v>51782.178217821784</v>
      </c>
      <c r="I10" s="85">
        <f>SUM(I7:I9)</f>
        <v>51782.178217821784</v>
      </c>
      <c r="J10" s="62"/>
      <c r="K10" s="85">
        <f>SUM(K7:K9)</f>
        <v>51782.178217821784</v>
      </c>
      <c r="L10" s="48"/>
      <c r="M10" s="85">
        <f>SUM(M7:M9)</f>
        <v>51782.178217821784</v>
      </c>
      <c r="O10" s="85">
        <f>SUM(O7:O9)</f>
        <v>51782.178217821784</v>
      </c>
      <c r="P10" s="62"/>
      <c r="Q10" s="85">
        <f>SUM(Q7:Q9)</f>
        <v>51782.178217821784</v>
      </c>
      <c r="R10" s="48"/>
      <c r="S10" s="85">
        <f>SUM(S7:S9)</f>
        <v>51782.178217821784</v>
      </c>
      <c r="U10" s="85">
        <f>SUM(U7:U9)</f>
        <v>51782.178217821784</v>
      </c>
      <c r="V10" s="62"/>
      <c r="W10" s="85">
        <f>SUM(W7:W9)</f>
        <v>51782.178217821784</v>
      </c>
      <c r="X10" s="48"/>
      <c r="Y10" s="85">
        <f>SUM(Y7:Y9)</f>
        <v>51782.178217821784</v>
      </c>
      <c r="AA10" s="85">
        <f>SUM(AA7:AA9)</f>
        <v>51782.178217821784</v>
      </c>
      <c r="AB10" s="62"/>
      <c r="AC10" s="85">
        <f>SUM(AC7:AC9)</f>
        <v>51782.178217821784</v>
      </c>
      <c r="AD10" s="48"/>
      <c r="AE10" s="85">
        <f>SUM(AE7:AE9)</f>
        <v>51782.178217821784</v>
      </c>
      <c r="AG10" s="85">
        <f>SUM(AG7:AG9)</f>
        <v>51782.178217821784</v>
      </c>
      <c r="AH10" s="62"/>
      <c r="AI10" s="85">
        <f>SUM(AI7:AI9)</f>
        <v>51782.178217821784</v>
      </c>
      <c r="AJ10" s="48"/>
    </row>
    <row r="11" spans="1:36" s="26" customFormat="1" ht="7.05" customHeight="1" x14ac:dyDescent="0.25">
      <c r="A11" s="25"/>
      <c r="C11" s="139"/>
      <c r="F11" s="49"/>
      <c r="G11" s="211"/>
      <c r="I11" s="211"/>
      <c r="K11" s="211"/>
      <c r="L11" s="49"/>
      <c r="M11" s="211"/>
      <c r="O11" s="211"/>
      <c r="Q11" s="211"/>
      <c r="R11" s="49"/>
      <c r="S11" s="211"/>
      <c r="U11" s="211"/>
      <c r="W11" s="211"/>
      <c r="X11" s="49"/>
      <c r="Y11" s="211"/>
      <c r="AA11" s="211"/>
      <c r="AC11" s="211"/>
      <c r="AD11" s="49"/>
      <c r="AE11" s="211"/>
      <c r="AG11" s="211"/>
      <c r="AI11" s="211"/>
      <c r="AJ11" s="49"/>
    </row>
    <row r="12" spans="1:36" x14ac:dyDescent="0.25">
      <c r="B12" s="5" t="s">
        <v>19</v>
      </c>
      <c r="F12" s="48"/>
      <c r="G12" s="21"/>
      <c r="I12" s="21"/>
      <c r="K12" s="21"/>
      <c r="L12" s="48"/>
      <c r="M12" s="21"/>
      <c r="O12" s="21"/>
      <c r="Q12" s="21"/>
      <c r="R12" s="48"/>
      <c r="S12" s="21"/>
      <c r="U12" s="21"/>
      <c r="W12" s="21"/>
      <c r="X12" s="48"/>
      <c r="Y12" s="21"/>
      <c r="AA12" s="21"/>
      <c r="AC12" s="21"/>
      <c r="AD12" s="48"/>
      <c r="AE12" s="21"/>
      <c r="AG12" s="21"/>
      <c r="AI12" s="21"/>
      <c r="AJ12" s="48"/>
    </row>
    <row r="13" spans="1:36" s="113" customFormat="1" x14ac:dyDescent="0.25">
      <c r="C13" s="84" t="s">
        <v>123</v>
      </c>
      <c r="F13" s="48"/>
      <c r="G13" s="29">
        <f>G49</f>
        <v>30142.297029702971</v>
      </c>
      <c r="I13" s="29">
        <f>I49</f>
        <v>30142.297029702971</v>
      </c>
      <c r="J13" s="27"/>
      <c r="K13" s="29">
        <f>K49</f>
        <v>30142.297029702971</v>
      </c>
      <c r="L13" s="48"/>
      <c r="M13" s="29">
        <f>M49</f>
        <v>30142.297029702971</v>
      </c>
      <c r="O13" s="29">
        <f>O49</f>
        <v>30142.297029702971</v>
      </c>
      <c r="P13" s="27"/>
      <c r="Q13" s="29">
        <f>Q49</f>
        <v>30142.297029702971</v>
      </c>
      <c r="R13" s="48"/>
      <c r="S13" s="29">
        <f>S49</f>
        <v>30142.297029702971</v>
      </c>
      <c r="U13" s="29">
        <f>U49</f>
        <v>30142.297029702971</v>
      </c>
      <c r="V13" s="27"/>
      <c r="W13" s="29">
        <f>W49</f>
        <v>30142.297029702971</v>
      </c>
      <c r="X13" s="48"/>
      <c r="Y13" s="29">
        <f>Y49</f>
        <v>30142.297029702971</v>
      </c>
      <c r="AA13" s="29">
        <f>AA49</f>
        <v>30142.297029702971</v>
      </c>
      <c r="AB13" s="27"/>
      <c r="AC13" s="29">
        <f>AC49</f>
        <v>30142.297029702971</v>
      </c>
      <c r="AD13" s="48"/>
      <c r="AE13" s="29">
        <f>AE49</f>
        <v>30142.297029702971</v>
      </c>
      <c r="AG13" s="29">
        <f>AG49</f>
        <v>30142.297029702971</v>
      </c>
      <c r="AH13" s="27"/>
      <c r="AI13" s="29">
        <f>AI49</f>
        <v>30142.297029702971</v>
      </c>
      <c r="AJ13" s="48"/>
    </row>
    <row r="14" spans="1:36" s="113" customFormat="1" x14ac:dyDescent="0.25">
      <c r="C14" s="84" t="s">
        <v>125</v>
      </c>
      <c r="F14" s="48"/>
      <c r="G14" s="29">
        <v>0</v>
      </c>
      <c r="I14" s="29">
        <v>0</v>
      </c>
      <c r="J14" s="27"/>
      <c r="K14" s="29">
        <v>0</v>
      </c>
      <c r="L14" s="48"/>
      <c r="M14" s="29">
        <v>0</v>
      </c>
      <c r="O14" s="29">
        <v>0</v>
      </c>
      <c r="P14" s="27"/>
      <c r="Q14" s="29">
        <v>0</v>
      </c>
      <c r="R14" s="48"/>
      <c r="S14" s="29">
        <v>0</v>
      </c>
      <c r="U14" s="29">
        <v>0</v>
      </c>
      <c r="V14" s="27"/>
      <c r="W14" s="29">
        <v>0</v>
      </c>
      <c r="X14" s="48"/>
      <c r="Y14" s="29">
        <v>0</v>
      </c>
      <c r="AA14" s="29">
        <v>0</v>
      </c>
      <c r="AB14" s="27"/>
      <c r="AC14" s="29">
        <v>0</v>
      </c>
      <c r="AD14" s="48"/>
      <c r="AE14" s="29">
        <v>0</v>
      </c>
      <c r="AG14" s="29">
        <v>0</v>
      </c>
      <c r="AH14" s="27"/>
      <c r="AI14" s="29">
        <v>0</v>
      </c>
      <c r="AJ14" s="48"/>
    </row>
    <row r="15" spans="1:36" s="113" customFormat="1" x14ac:dyDescent="0.25">
      <c r="C15" s="84" t="s">
        <v>118</v>
      </c>
      <c r="F15" s="48"/>
      <c r="G15" s="29">
        <v>0</v>
      </c>
      <c r="I15" s="29">
        <v>0</v>
      </c>
      <c r="J15" s="27"/>
      <c r="K15" s="29">
        <v>0</v>
      </c>
      <c r="L15" s="48"/>
      <c r="M15" s="29">
        <v>0</v>
      </c>
      <c r="O15" s="29">
        <v>0</v>
      </c>
      <c r="P15" s="27"/>
      <c r="Q15" s="29">
        <v>0</v>
      </c>
      <c r="R15" s="48"/>
      <c r="S15" s="29">
        <v>0</v>
      </c>
      <c r="U15" s="29">
        <v>0</v>
      </c>
      <c r="V15" s="27"/>
      <c r="W15" s="29">
        <v>0</v>
      </c>
      <c r="X15" s="48"/>
      <c r="Y15" s="29">
        <v>0</v>
      </c>
      <c r="AA15" s="29">
        <v>0</v>
      </c>
      <c r="AB15" s="27"/>
      <c r="AC15" s="29">
        <v>0</v>
      </c>
      <c r="AD15" s="48"/>
      <c r="AE15" s="29">
        <v>0</v>
      </c>
      <c r="AG15" s="29">
        <v>0</v>
      </c>
      <c r="AH15" s="27"/>
      <c r="AI15" s="29">
        <v>0</v>
      </c>
      <c r="AJ15" s="48"/>
    </row>
    <row r="16" spans="1:36" s="33" customFormat="1" x14ac:dyDescent="0.25">
      <c r="C16" s="134" t="s">
        <v>164</v>
      </c>
      <c r="F16" s="48"/>
      <c r="G16" s="85">
        <f>SUM(G13:G15)</f>
        <v>30142.297029702971</v>
      </c>
      <c r="I16" s="85">
        <f>SUM(I13:I15)</f>
        <v>30142.297029702971</v>
      </c>
      <c r="J16" s="62"/>
      <c r="K16" s="85">
        <f>SUM(K13:K15)</f>
        <v>30142.297029702971</v>
      </c>
      <c r="L16" s="48"/>
      <c r="M16" s="85">
        <f>SUM(M13:M15)</f>
        <v>30142.297029702971</v>
      </c>
      <c r="O16" s="85">
        <f>SUM(O13:O15)</f>
        <v>30142.297029702971</v>
      </c>
      <c r="P16" s="62"/>
      <c r="Q16" s="85">
        <f>SUM(Q13:Q15)</f>
        <v>30142.297029702971</v>
      </c>
      <c r="R16" s="48"/>
      <c r="S16" s="85">
        <f>SUM(S13:S15)</f>
        <v>30142.297029702971</v>
      </c>
      <c r="U16" s="85">
        <f>SUM(U13:U15)</f>
        <v>30142.297029702971</v>
      </c>
      <c r="V16" s="62"/>
      <c r="W16" s="85">
        <f>SUM(W13:W15)</f>
        <v>30142.297029702971</v>
      </c>
      <c r="X16" s="48"/>
      <c r="Y16" s="85">
        <f>SUM(Y13:Y15)</f>
        <v>30142.297029702971</v>
      </c>
      <c r="AA16" s="85">
        <f>SUM(AA13:AA15)</f>
        <v>30142.297029702971</v>
      </c>
      <c r="AB16" s="62"/>
      <c r="AC16" s="85">
        <f>SUM(AC13:AC15)</f>
        <v>30142.297029702971</v>
      </c>
      <c r="AD16" s="48"/>
      <c r="AE16" s="85">
        <f>SUM(AE13:AE15)</f>
        <v>30142.297029702971</v>
      </c>
      <c r="AG16" s="85">
        <f>SUM(AG13:AG15)</f>
        <v>30142.297029702971</v>
      </c>
      <c r="AH16" s="62"/>
      <c r="AI16" s="85">
        <f>SUM(AI13:AI15)</f>
        <v>30142.297029702971</v>
      </c>
      <c r="AJ16" s="48"/>
    </row>
    <row r="17" spans="1:36" s="26" customFormat="1" ht="7.05" customHeight="1" thickBot="1" x14ac:dyDescent="0.3">
      <c r="A17" s="25"/>
      <c r="C17" s="139"/>
      <c r="F17" s="49"/>
      <c r="G17" s="216"/>
      <c r="I17" s="216"/>
      <c r="K17" s="216"/>
      <c r="L17" s="49"/>
      <c r="M17" s="216"/>
      <c r="O17" s="216"/>
      <c r="Q17" s="216"/>
      <c r="R17" s="49"/>
      <c r="S17" s="216"/>
      <c r="U17" s="216"/>
      <c r="W17" s="216"/>
      <c r="X17" s="49"/>
      <c r="Y17" s="216"/>
      <c r="AA17" s="216"/>
      <c r="AC17" s="216"/>
      <c r="AD17" s="49"/>
      <c r="AE17" s="216"/>
      <c r="AG17" s="216"/>
      <c r="AI17" s="216"/>
      <c r="AJ17" s="49"/>
    </row>
    <row r="18" spans="1:36" ht="13.8" thickTop="1" x14ac:dyDescent="0.25">
      <c r="C18" s="22" t="s">
        <v>21</v>
      </c>
      <c r="F18" s="48"/>
      <c r="G18" s="29">
        <f>SUM(G7:G15)</f>
        <v>133706.65346534655</v>
      </c>
      <c r="I18" s="29">
        <f>SUM(I7:I15)</f>
        <v>133706.65346534655</v>
      </c>
      <c r="K18" s="29">
        <f>SUM(K7:K15)</f>
        <v>133706.65346534655</v>
      </c>
      <c r="L18" s="48"/>
      <c r="M18" s="29">
        <f>SUM(M7:M15)</f>
        <v>133706.65346534655</v>
      </c>
      <c r="O18" s="29">
        <f>SUM(O7:O15)</f>
        <v>133706.65346534655</v>
      </c>
      <c r="Q18" s="29">
        <f>SUM(Q7:Q15)</f>
        <v>133706.65346534655</v>
      </c>
      <c r="R18" s="48"/>
      <c r="S18" s="29">
        <f>SUM(S7:S15)</f>
        <v>133706.65346534655</v>
      </c>
      <c r="U18" s="29">
        <f>SUM(U7:U15)</f>
        <v>133706.65346534655</v>
      </c>
      <c r="W18" s="29">
        <f>SUM(W7:W15)</f>
        <v>133706.65346534655</v>
      </c>
      <c r="X18" s="48"/>
      <c r="Y18" s="29">
        <f>SUM(Y7:Y15)</f>
        <v>133706.65346534655</v>
      </c>
      <c r="AA18" s="29">
        <f>SUM(AA7:AA15)</f>
        <v>133706.65346534655</v>
      </c>
      <c r="AC18" s="29">
        <f>SUM(AC7:AC15)</f>
        <v>133706.65346534655</v>
      </c>
      <c r="AD18" s="48"/>
      <c r="AE18" s="29">
        <f>SUM(AE7:AE15)</f>
        <v>133706.65346534655</v>
      </c>
      <c r="AG18" s="29">
        <f>SUM(AG7:AG15)</f>
        <v>133706.65346534655</v>
      </c>
      <c r="AI18" s="29">
        <f>SUM(AI7:AI15)</f>
        <v>133706.65346534655</v>
      </c>
      <c r="AJ18" s="48"/>
    </row>
    <row r="19" spans="1:36" s="26" customFormat="1" ht="7.05" customHeight="1" x14ac:dyDescent="0.25">
      <c r="A19" s="25"/>
      <c r="C19" s="139"/>
      <c r="F19" s="49"/>
      <c r="G19" s="211"/>
      <c r="I19" s="211"/>
      <c r="K19" s="211"/>
      <c r="L19" s="49"/>
      <c r="M19" s="211"/>
      <c r="O19" s="211"/>
      <c r="Q19" s="211"/>
      <c r="R19" s="49"/>
      <c r="S19" s="211"/>
      <c r="U19" s="211"/>
      <c r="W19" s="211"/>
      <c r="X19" s="49"/>
      <c r="Y19" s="211"/>
      <c r="AA19" s="211"/>
      <c r="AC19" s="211"/>
      <c r="AD19" s="49"/>
      <c r="AE19" s="211"/>
      <c r="AG19" s="211"/>
      <c r="AI19" s="211"/>
      <c r="AJ19" s="49"/>
    </row>
    <row r="20" spans="1:36" x14ac:dyDescent="0.25">
      <c r="C20" s="84" t="s">
        <v>165</v>
      </c>
      <c r="F20" s="48"/>
      <c r="G20" s="31">
        <v>27000</v>
      </c>
      <c r="I20" s="31">
        <v>27000</v>
      </c>
      <c r="J20" s="27"/>
      <c r="K20" s="31">
        <v>27000</v>
      </c>
      <c r="L20" s="48"/>
      <c r="M20" s="31">
        <v>27000</v>
      </c>
      <c r="O20" s="31">
        <v>27000</v>
      </c>
      <c r="P20" s="27"/>
      <c r="Q20" s="31">
        <v>27000</v>
      </c>
      <c r="R20" s="48"/>
      <c r="S20" s="31">
        <v>27000</v>
      </c>
      <c r="U20" s="31">
        <v>27000</v>
      </c>
      <c r="V20" s="27"/>
      <c r="W20" s="31">
        <v>27000</v>
      </c>
      <c r="X20" s="48"/>
      <c r="Y20" s="31">
        <v>27000</v>
      </c>
      <c r="AA20" s="31">
        <v>27000</v>
      </c>
      <c r="AB20" s="27"/>
      <c r="AC20" s="31">
        <v>27000</v>
      </c>
      <c r="AD20" s="48"/>
      <c r="AE20" s="31">
        <v>27000</v>
      </c>
      <c r="AG20" s="31">
        <v>27000</v>
      </c>
      <c r="AH20" s="27"/>
      <c r="AI20" s="31">
        <v>27000</v>
      </c>
      <c r="AJ20" s="48"/>
    </row>
    <row r="21" spans="1:36" s="26" customFormat="1" ht="7.05" customHeight="1" x14ac:dyDescent="0.25">
      <c r="A21" s="25"/>
      <c r="C21" s="139"/>
      <c r="F21" s="49"/>
      <c r="G21" s="211"/>
      <c r="I21" s="211"/>
      <c r="K21" s="211"/>
      <c r="L21" s="49"/>
      <c r="M21" s="211"/>
      <c r="O21" s="211"/>
      <c r="Q21" s="211"/>
      <c r="R21" s="49"/>
      <c r="S21" s="211"/>
      <c r="U21" s="211"/>
      <c r="W21" s="211"/>
      <c r="X21" s="49"/>
      <c r="Y21" s="211"/>
      <c r="AA21" s="211"/>
      <c r="AC21" s="211"/>
      <c r="AD21" s="49"/>
      <c r="AE21" s="211"/>
      <c r="AG21" s="211"/>
      <c r="AI21" s="211"/>
      <c r="AJ21" s="49"/>
    </row>
    <row r="22" spans="1:36" x14ac:dyDescent="0.25">
      <c r="A22" s="5" t="s">
        <v>25</v>
      </c>
      <c r="F22" s="48"/>
      <c r="G22" s="32">
        <f>G18/G20</f>
        <v>4.9520982764943167</v>
      </c>
      <c r="H22" s="30"/>
      <c r="I22" s="32">
        <f>I18/I20</f>
        <v>4.9520982764943167</v>
      </c>
      <c r="J22" s="30"/>
      <c r="K22" s="32">
        <f>K18/K20</f>
        <v>4.9520982764943167</v>
      </c>
      <c r="L22" s="48"/>
      <c r="M22" s="32">
        <f>M18/M20</f>
        <v>4.9520982764943167</v>
      </c>
      <c r="N22" s="30"/>
      <c r="O22" s="32">
        <f>O18/O20</f>
        <v>4.9520982764943167</v>
      </c>
      <c r="P22" s="30"/>
      <c r="Q22" s="32">
        <f>Q18/Q20</f>
        <v>4.9520982764943167</v>
      </c>
      <c r="R22" s="48"/>
      <c r="S22" s="32">
        <f>S18/S20</f>
        <v>4.9520982764943167</v>
      </c>
      <c r="T22" s="30"/>
      <c r="U22" s="32">
        <f>U18/U20</f>
        <v>4.9520982764943167</v>
      </c>
      <c r="V22" s="30"/>
      <c r="W22" s="32">
        <f>W18/W20</f>
        <v>4.9520982764943167</v>
      </c>
      <c r="X22" s="48"/>
      <c r="Y22" s="32">
        <f>Y18/Y20</f>
        <v>4.9520982764943167</v>
      </c>
      <c r="Z22" s="30"/>
      <c r="AA22" s="32">
        <f>AA18/AA20</f>
        <v>4.9520982764943167</v>
      </c>
      <c r="AB22" s="30"/>
      <c r="AC22" s="32">
        <f>AC18/AC20</f>
        <v>4.9520982764943167</v>
      </c>
      <c r="AD22" s="48"/>
      <c r="AE22" s="32">
        <f>AE18/AE20</f>
        <v>4.9520982764943167</v>
      </c>
      <c r="AF22" s="30"/>
      <c r="AG22" s="32">
        <f>AG18/AG20</f>
        <v>4.9520982764943167</v>
      </c>
      <c r="AH22" s="30"/>
      <c r="AI22" s="32">
        <f>AI18/AI20</f>
        <v>4.9520982764943167</v>
      </c>
      <c r="AJ22" s="48"/>
    </row>
    <row r="23" spans="1:36" x14ac:dyDescent="0.25">
      <c r="A23" s="84" t="s">
        <v>101</v>
      </c>
      <c r="F23" s="48"/>
      <c r="G23" s="114">
        <v>7.25</v>
      </c>
      <c r="I23" s="114">
        <v>7.25</v>
      </c>
      <c r="K23" s="114">
        <v>7.25</v>
      </c>
      <c r="L23" s="48"/>
      <c r="M23" s="114">
        <v>7.25</v>
      </c>
      <c r="O23" s="114">
        <v>7.25</v>
      </c>
      <c r="Q23" s="114">
        <v>7.25</v>
      </c>
      <c r="R23" s="48"/>
      <c r="S23" s="114">
        <v>7.25</v>
      </c>
      <c r="U23" s="114">
        <v>7.25</v>
      </c>
      <c r="W23" s="114">
        <v>7.25</v>
      </c>
      <c r="X23" s="48"/>
      <c r="Y23" s="114">
        <v>7.25</v>
      </c>
      <c r="AA23" s="114">
        <v>7.25</v>
      </c>
      <c r="AC23" s="114">
        <v>7.25</v>
      </c>
      <c r="AD23" s="48"/>
      <c r="AE23" s="114">
        <v>7.25</v>
      </c>
      <c r="AG23" s="114">
        <v>7.25</v>
      </c>
      <c r="AI23" s="114">
        <v>7.25</v>
      </c>
      <c r="AJ23" s="48"/>
    </row>
    <row r="24" spans="1:36" x14ac:dyDescent="0.25">
      <c r="B24" s="5" t="s">
        <v>26</v>
      </c>
      <c r="F24" s="48"/>
      <c r="G24" s="29">
        <f>G22-G23</f>
        <v>-2.2979017235056833</v>
      </c>
      <c r="I24" s="29">
        <f>I22-I23</f>
        <v>-2.2979017235056833</v>
      </c>
      <c r="K24" s="29">
        <f>K22-K23</f>
        <v>-2.2979017235056833</v>
      </c>
      <c r="L24" s="48"/>
      <c r="M24" s="29">
        <f>M22-M23</f>
        <v>-2.2979017235056833</v>
      </c>
      <c r="O24" s="29">
        <f>O22-O23</f>
        <v>-2.2979017235056833</v>
      </c>
      <c r="Q24" s="29">
        <f>Q22-Q23</f>
        <v>-2.2979017235056833</v>
      </c>
      <c r="R24" s="48"/>
      <c r="S24" s="29">
        <f>S22-S23</f>
        <v>-2.2979017235056833</v>
      </c>
      <c r="U24" s="29">
        <f>U22-U23</f>
        <v>-2.2979017235056833</v>
      </c>
      <c r="W24" s="29">
        <f>W22-W23</f>
        <v>-2.2979017235056833</v>
      </c>
      <c r="X24" s="48"/>
      <c r="Y24" s="29">
        <f>Y22-Y23</f>
        <v>-2.2979017235056833</v>
      </c>
      <c r="AA24" s="29">
        <f>AA22-AA23</f>
        <v>-2.2979017235056833</v>
      </c>
      <c r="AC24" s="29">
        <f>AC22-AC23</f>
        <v>-2.2979017235056833</v>
      </c>
      <c r="AD24" s="48"/>
      <c r="AE24" s="29">
        <f>AE22-AE23</f>
        <v>-2.2979017235056833</v>
      </c>
      <c r="AG24" s="29">
        <f>AG22-AG23</f>
        <v>-2.2979017235056833</v>
      </c>
      <c r="AI24" s="29">
        <f>AI22-AI23</f>
        <v>-2.2979017235056833</v>
      </c>
      <c r="AJ24" s="48"/>
    </row>
    <row r="25" spans="1:36" x14ac:dyDescent="0.25">
      <c r="C25" s="22" t="s">
        <v>27</v>
      </c>
      <c r="F25" s="48"/>
      <c r="G25" s="29">
        <f>G24*G20</f>
        <v>-62043.34653465345</v>
      </c>
      <c r="I25" s="29">
        <f>I24*I20</f>
        <v>-62043.34653465345</v>
      </c>
      <c r="K25" s="29">
        <f>K24*K20</f>
        <v>-62043.34653465345</v>
      </c>
      <c r="L25" s="48"/>
      <c r="M25" s="29">
        <f>M24*M20</f>
        <v>-62043.34653465345</v>
      </c>
      <c r="O25" s="29">
        <f>O24*O20</f>
        <v>-62043.34653465345</v>
      </c>
      <c r="Q25" s="29">
        <f>Q24*Q20</f>
        <v>-62043.34653465345</v>
      </c>
      <c r="R25" s="48"/>
      <c r="S25" s="29">
        <f>S24*S20</f>
        <v>-62043.34653465345</v>
      </c>
      <c r="U25" s="29">
        <f>U24*U20</f>
        <v>-62043.34653465345</v>
      </c>
      <c r="W25" s="29">
        <f>W24*W20</f>
        <v>-62043.34653465345</v>
      </c>
      <c r="X25" s="48"/>
      <c r="Y25" s="29">
        <f>Y24*Y20</f>
        <v>-62043.34653465345</v>
      </c>
      <c r="AA25" s="29">
        <f>AA24*AA20</f>
        <v>-62043.34653465345</v>
      </c>
      <c r="AC25" s="29">
        <f>AC24*AC20</f>
        <v>-62043.34653465345</v>
      </c>
      <c r="AD25" s="48"/>
      <c r="AE25" s="29">
        <f>AE24*AE20</f>
        <v>-62043.34653465345</v>
      </c>
      <c r="AG25" s="29">
        <f>AG24*AG20</f>
        <v>-62043.34653465345</v>
      </c>
      <c r="AI25" s="29">
        <f>AI24*AI20</f>
        <v>-62043.34653465345</v>
      </c>
      <c r="AJ25" s="48"/>
    </row>
    <row r="26" spans="1:36" x14ac:dyDescent="0.25">
      <c r="F26" s="48"/>
      <c r="G26" s="21">
        <f>SUM(G18:K18)/SUM(G20:K20)</f>
        <v>4.9520982764943167</v>
      </c>
      <c r="L26" s="48"/>
      <c r="M26" s="21">
        <f>SUM(M18:Q18)/SUM(M20:Q20)</f>
        <v>4.9520982764943167</v>
      </c>
      <c r="R26" s="48"/>
      <c r="S26" s="21">
        <f>SUM(S18:W18)/SUM(S20:W20)</f>
        <v>4.9520982764943167</v>
      </c>
      <c r="X26" s="48"/>
      <c r="Y26" s="21">
        <f>SUM(Y18:AC18)/SUM(Y20:AC20)</f>
        <v>4.9520982764943167</v>
      </c>
      <c r="AD26" s="48"/>
      <c r="AE26" s="21">
        <f>SUM(AE18:AI18)/SUM(AE20:AI20)</f>
        <v>4.9520982764943167</v>
      </c>
      <c r="AJ26" s="48"/>
    </row>
    <row r="27" spans="1:36" x14ac:dyDescent="0.25">
      <c r="D27" s="2" t="s">
        <v>29</v>
      </c>
      <c r="F27" s="48"/>
      <c r="G27" s="21"/>
      <c r="I27" s="2"/>
      <c r="K27" s="29">
        <f>SUM(G25:K25)</f>
        <v>-186130.03960396035</v>
      </c>
      <c r="L27" s="48"/>
      <c r="M27" s="21"/>
      <c r="O27" s="2"/>
      <c r="Q27" s="29">
        <f>SUM(M25:Q25)</f>
        <v>-186130.03960396035</v>
      </c>
      <c r="R27" s="48"/>
      <c r="S27" s="21"/>
      <c r="U27" s="2"/>
      <c r="W27" s="29">
        <f>SUM(S25:W25)</f>
        <v>-186130.03960396035</v>
      </c>
      <c r="X27" s="48"/>
      <c r="Y27" s="21"/>
      <c r="AA27" s="2"/>
      <c r="AC27" s="29">
        <f>SUM(Y25:AC25)</f>
        <v>-186130.03960396035</v>
      </c>
      <c r="AD27" s="48"/>
      <c r="AE27" s="21"/>
      <c r="AG27" s="2"/>
      <c r="AI27" s="29">
        <f>SUM(AE25:AI25)</f>
        <v>-186130.03960396035</v>
      </c>
      <c r="AJ27" s="48"/>
    </row>
    <row r="28" spans="1:36" x14ac:dyDescent="0.25">
      <c r="D28" s="83" t="s">
        <v>100</v>
      </c>
      <c r="F28" s="48"/>
      <c r="G28" s="21"/>
      <c r="I28" s="83" t="s">
        <v>114</v>
      </c>
      <c r="K28" s="38">
        <v>125000</v>
      </c>
      <c r="L28" s="48"/>
      <c r="M28" s="21"/>
      <c r="O28" s="83" t="s">
        <v>114</v>
      </c>
      <c r="Q28" s="38">
        <v>125000</v>
      </c>
      <c r="R28" s="48"/>
      <c r="S28" s="21"/>
      <c r="U28" s="83" t="s">
        <v>114</v>
      </c>
      <c r="W28" s="38">
        <v>125000</v>
      </c>
      <c r="X28" s="48"/>
      <c r="Y28" s="21"/>
      <c r="AA28" s="83" t="s">
        <v>114</v>
      </c>
      <c r="AC28" s="38">
        <v>125000</v>
      </c>
      <c r="AD28" s="48"/>
      <c r="AE28" s="21"/>
      <c r="AG28" s="83" t="s">
        <v>114</v>
      </c>
      <c r="AI28" s="38">
        <v>125000</v>
      </c>
      <c r="AJ28" s="48"/>
    </row>
    <row r="29" spans="1:36" x14ac:dyDescent="0.25">
      <c r="D29" s="23" t="s">
        <v>31</v>
      </c>
      <c r="F29" s="48"/>
      <c r="G29" s="21"/>
      <c r="I29" s="23" t="s">
        <v>31</v>
      </c>
      <c r="K29" s="69">
        <f>(K27/K28)</f>
        <v>-1.4890403168316828</v>
      </c>
      <c r="L29" s="48"/>
      <c r="M29" s="21"/>
      <c r="O29" s="23" t="s">
        <v>31</v>
      </c>
      <c r="Q29" s="69">
        <f>(Q27/Q28)</f>
        <v>-1.4890403168316828</v>
      </c>
      <c r="R29" s="48"/>
      <c r="S29" s="21"/>
      <c r="U29" s="23" t="s">
        <v>31</v>
      </c>
      <c r="W29" s="69">
        <f>(W27/W28)</f>
        <v>-1.4890403168316828</v>
      </c>
      <c r="X29" s="48"/>
      <c r="Y29" s="21"/>
      <c r="AA29" s="23" t="s">
        <v>31</v>
      </c>
      <c r="AC29" s="69">
        <f>(AC27/AC28)</f>
        <v>-1.4890403168316828</v>
      </c>
      <c r="AD29" s="48"/>
      <c r="AE29" s="21"/>
      <c r="AG29" s="23" t="s">
        <v>31</v>
      </c>
      <c r="AI29" s="69">
        <f>(AI27/AI28)</f>
        <v>-1.4890403168316828</v>
      </c>
      <c r="AJ29" s="48"/>
    </row>
    <row r="30" spans="1:36" s="33" customFormat="1" x14ac:dyDescent="0.25">
      <c r="D30" s="51"/>
      <c r="G30" s="34"/>
      <c r="I30" s="51"/>
      <c r="K30" s="124"/>
      <c r="M30" s="34"/>
      <c r="O30" s="51"/>
      <c r="Q30" s="124"/>
      <c r="S30" s="34"/>
      <c r="U30" s="51"/>
      <c r="W30" s="124"/>
      <c r="Y30" s="34"/>
      <c r="AA30" s="51"/>
      <c r="AC30" s="124"/>
      <c r="AE30" s="34"/>
      <c r="AG30" s="51"/>
      <c r="AI30" s="124"/>
    </row>
    <row r="31" spans="1:36" s="33" customFormat="1" x14ac:dyDescent="0.25">
      <c r="D31" s="51"/>
      <c r="G31" s="34"/>
      <c r="I31" s="51"/>
      <c r="K31" s="124"/>
      <c r="M31" s="34"/>
      <c r="O31" s="51"/>
      <c r="Q31" s="124"/>
      <c r="S31" s="34"/>
      <c r="U31" s="51"/>
      <c r="W31" s="124"/>
      <c r="Y31" s="34"/>
      <c r="AA31" s="51"/>
      <c r="AC31" s="124"/>
      <c r="AE31" s="34"/>
      <c r="AG31" s="51"/>
      <c r="AI31" s="124"/>
    </row>
    <row r="32" spans="1:36" s="33" customFormat="1" x14ac:dyDescent="0.25">
      <c r="A32" s="90" t="s">
        <v>123</v>
      </c>
      <c r="G32" s="135"/>
      <c r="H32" s="130"/>
      <c r="I32" s="134"/>
      <c r="J32" s="130"/>
      <c r="M32" s="135"/>
      <c r="N32" s="130"/>
      <c r="O32" s="134"/>
      <c r="P32" s="130"/>
      <c r="S32" s="135"/>
      <c r="T32" s="130"/>
      <c r="U32" s="134"/>
      <c r="V32" s="130"/>
      <c r="Y32" s="135"/>
      <c r="Z32" s="130"/>
      <c r="AA32" s="134"/>
      <c r="AB32" s="130"/>
      <c r="AE32" s="135"/>
      <c r="AF32" s="130"/>
      <c r="AG32" s="134"/>
      <c r="AH32" s="130"/>
    </row>
    <row r="33" spans="1:36" x14ac:dyDescent="0.25">
      <c r="A33" s="5" t="s">
        <v>24</v>
      </c>
      <c r="G33" s="21"/>
      <c r="M33" s="21"/>
      <c r="S33" s="21"/>
      <c r="Y33" s="21"/>
      <c r="AE33" s="21"/>
    </row>
    <row r="34" spans="1:36" x14ac:dyDescent="0.25">
      <c r="A34" s="5"/>
      <c r="C34" s="120" t="s">
        <v>99</v>
      </c>
      <c r="F34" s="127"/>
      <c r="G34" s="129">
        <v>1000</v>
      </c>
      <c r="H34" s="127"/>
      <c r="I34" s="129">
        <v>1000</v>
      </c>
      <c r="J34" s="127"/>
      <c r="K34" s="129">
        <v>1000</v>
      </c>
      <c r="L34" s="127"/>
      <c r="M34" s="129">
        <v>1000</v>
      </c>
      <c r="N34" s="127"/>
      <c r="O34" s="129">
        <v>1000</v>
      </c>
      <c r="P34" s="127"/>
      <c r="Q34" s="129">
        <v>1000</v>
      </c>
      <c r="R34" s="127"/>
      <c r="S34" s="129">
        <v>1000</v>
      </c>
      <c r="T34" s="127"/>
      <c r="U34" s="129">
        <v>1000</v>
      </c>
      <c r="V34" s="127"/>
      <c r="W34" s="129">
        <v>1000</v>
      </c>
      <c r="X34" s="127"/>
      <c r="Y34" s="129">
        <v>1000</v>
      </c>
      <c r="Z34" s="127"/>
      <c r="AA34" s="129">
        <v>1000</v>
      </c>
      <c r="AB34" s="170"/>
      <c r="AC34" s="129">
        <v>1000</v>
      </c>
      <c r="AD34" s="127"/>
      <c r="AE34" s="129">
        <v>1000</v>
      </c>
      <c r="AF34" s="127"/>
      <c r="AG34" s="129">
        <v>1000</v>
      </c>
      <c r="AH34" s="127"/>
      <c r="AI34" s="129">
        <v>1000</v>
      </c>
      <c r="AJ34" s="127"/>
    </row>
    <row r="35" spans="1:36" s="113" customFormat="1" x14ac:dyDescent="0.25">
      <c r="A35" s="5"/>
      <c r="C35" s="120" t="s">
        <v>156</v>
      </c>
      <c r="F35" s="127"/>
      <c r="G35" s="212">
        <v>10000</v>
      </c>
      <c r="H35" s="127"/>
      <c r="I35" s="212">
        <v>10000</v>
      </c>
      <c r="J35" s="127"/>
      <c r="K35" s="212">
        <v>10000</v>
      </c>
      <c r="L35" s="127"/>
      <c r="M35" s="212">
        <v>10000</v>
      </c>
      <c r="N35" s="127"/>
      <c r="O35" s="212">
        <v>10000</v>
      </c>
      <c r="P35" s="127"/>
      <c r="Q35" s="212">
        <v>10000</v>
      </c>
      <c r="R35" s="127"/>
      <c r="S35" s="212">
        <v>10000</v>
      </c>
      <c r="T35" s="127"/>
      <c r="U35" s="212">
        <v>10000</v>
      </c>
      <c r="V35" s="127"/>
      <c r="W35" s="212">
        <v>10000</v>
      </c>
      <c r="X35" s="127"/>
      <c r="Y35" s="212">
        <v>10000</v>
      </c>
      <c r="Z35" s="127"/>
      <c r="AA35" s="212">
        <v>10000</v>
      </c>
      <c r="AB35" s="170"/>
      <c r="AC35" s="212">
        <v>10000</v>
      </c>
      <c r="AD35" s="127"/>
      <c r="AE35" s="212">
        <v>10000</v>
      </c>
      <c r="AF35" s="127"/>
      <c r="AG35" s="212">
        <v>10000</v>
      </c>
      <c r="AH35" s="127"/>
      <c r="AI35" s="212">
        <v>10000</v>
      </c>
      <c r="AJ35" s="127"/>
    </row>
    <row r="36" spans="1:36" s="33" customFormat="1" x14ac:dyDescent="0.25">
      <c r="C36" s="126" t="s">
        <v>155</v>
      </c>
      <c r="G36" s="213">
        <f>G35+((+G34)/10)</f>
        <v>10100</v>
      </c>
      <c r="H36" s="113"/>
      <c r="I36" s="213">
        <f>I35+((+I34)/10)</f>
        <v>10100</v>
      </c>
      <c r="J36" s="113"/>
      <c r="K36" s="213">
        <f>K35+((+K34)/10)</f>
        <v>10100</v>
      </c>
      <c r="M36" s="213">
        <f>M35+((+M34)/10)</f>
        <v>10100</v>
      </c>
      <c r="N36" s="113"/>
      <c r="O36" s="213">
        <f>O35+((+O34)/10)</f>
        <v>10100</v>
      </c>
      <c r="P36" s="113"/>
      <c r="Q36" s="213">
        <f>Q35+((+Q34)/10)</f>
        <v>10100</v>
      </c>
      <c r="S36" s="213">
        <f>S35+((+S34)/10)</f>
        <v>10100</v>
      </c>
      <c r="T36" s="113"/>
      <c r="U36" s="213">
        <f>U35+((+U34)/10)</f>
        <v>10100</v>
      </c>
      <c r="V36" s="113"/>
      <c r="W36" s="213">
        <f>W35+((+W34)/10)</f>
        <v>10100</v>
      </c>
      <c r="Y36" s="213">
        <f>Y35+((+Y34)/10)</f>
        <v>10100</v>
      </c>
      <c r="Z36" s="113"/>
      <c r="AA36" s="213">
        <f>AA35+((+AA34)/10)</f>
        <v>10100</v>
      </c>
      <c r="AB36" s="113"/>
      <c r="AC36" s="213">
        <f>AC35+((+AC34)/10)</f>
        <v>10100</v>
      </c>
      <c r="AE36" s="213">
        <f>AE35+((+AE34)/10)</f>
        <v>10100</v>
      </c>
      <c r="AF36" s="113"/>
      <c r="AG36" s="213">
        <f>AG35+((+AG34)/10)</f>
        <v>10100</v>
      </c>
      <c r="AH36" s="113"/>
      <c r="AI36" s="213">
        <f>AI35+((+AI34)/10)</f>
        <v>10100</v>
      </c>
    </row>
    <row r="37" spans="1:36" s="33" customFormat="1" x14ac:dyDescent="0.25">
      <c r="C37" s="36" t="s">
        <v>28</v>
      </c>
      <c r="G37" s="37">
        <f>G35/G36</f>
        <v>0.99009900990099009</v>
      </c>
      <c r="I37" s="37">
        <f>I35/I36</f>
        <v>0.99009900990099009</v>
      </c>
      <c r="K37" s="37">
        <f>K35/K36</f>
        <v>0.99009900990099009</v>
      </c>
      <c r="M37" s="37">
        <f>M35/M36</f>
        <v>0.99009900990099009</v>
      </c>
      <c r="O37" s="37">
        <f>O35/O36</f>
        <v>0.99009900990099009</v>
      </c>
      <c r="Q37" s="37">
        <f>Q35/Q36</f>
        <v>0.99009900990099009</v>
      </c>
      <c r="S37" s="37">
        <f>S35/S36</f>
        <v>0.99009900990099009</v>
      </c>
      <c r="U37" s="37">
        <f>U35/U36</f>
        <v>0.99009900990099009</v>
      </c>
      <c r="W37" s="37">
        <f>W35/W36</f>
        <v>0.99009900990099009</v>
      </c>
      <c r="Y37" s="37">
        <f>Y35/Y36</f>
        <v>0.99009900990099009</v>
      </c>
      <c r="AA37" s="37">
        <f>AA35/AA36</f>
        <v>0.99009900990099009</v>
      </c>
      <c r="AC37" s="37">
        <f>AC35/AC36</f>
        <v>0.99009900990099009</v>
      </c>
      <c r="AE37" s="37">
        <f>AE35/AE36</f>
        <v>0.99009900990099009</v>
      </c>
      <c r="AG37" s="37">
        <f>AG35/AG36</f>
        <v>0.99009900990099009</v>
      </c>
      <c r="AI37" s="37">
        <f>AI35/AI36</f>
        <v>0.99009900990099009</v>
      </c>
    </row>
    <row r="38" spans="1:36" s="33" customFormat="1" ht="6.75" customHeight="1" x14ac:dyDescent="0.25">
      <c r="G38" s="34"/>
      <c r="M38" s="34"/>
      <c r="S38" s="34"/>
      <c r="Y38" s="34"/>
      <c r="AE38" s="34"/>
    </row>
    <row r="39" spans="1:36" s="128" customFormat="1" ht="13.65" customHeight="1" x14ac:dyDescent="0.25">
      <c r="A39" s="130" t="s">
        <v>158</v>
      </c>
      <c r="C39" s="125"/>
      <c r="G39" s="132"/>
      <c r="I39" s="132"/>
      <c r="K39" s="132"/>
      <c r="M39" s="132"/>
      <c r="O39" s="132"/>
      <c r="Q39" s="132"/>
      <c r="S39" s="132"/>
      <c r="U39" s="132"/>
      <c r="W39" s="132"/>
      <c r="Y39" s="132"/>
      <c r="AA39" s="132"/>
      <c r="AC39" s="132"/>
      <c r="AE39" s="132"/>
      <c r="AG39" s="132"/>
      <c r="AI39" s="132"/>
    </row>
    <row r="40" spans="1:36" ht="13.8" x14ac:dyDescent="0.3">
      <c r="B40" s="84" t="s">
        <v>95</v>
      </c>
      <c r="C40" s="5"/>
      <c r="F40" s="33"/>
      <c r="G40" s="122">
        <v>2000</v>
      </c>
      <c r="I40" s="122">
        <v>2000</v>
      </c>
      <c r="K40" s="122">
        <v>2000</v>
      </c>
      <c r="L40" s="33"/>
      <c r="M40" s="122">
        <v>2000</v>
      </c>
      <c r="O40" s="122">
        <v>2000</v>
      </c>
      <c r="Q40" s="122">
        <v>2000</v>
      </c>
      <c r="R40" s="33"/>
      <c r="S40" s="122">
        <v>2000</v>
      </c>
      <c r="U40" s="122">
        <v>2000</v>
      </c>
      <c r="W40" s="122">
        <v>2000</v>
      </c>
      <c r="X40" s="33"/>
      <c r="Y40" s="122">
        <v>2000</v>
      </c>
      <c r="AA40" s="122">
        <v>2000</v>
      </c>
      <c r="AB40" s="169"/>
      <c r="AC40" s="122">
        <v>2000</v>
      </c>
      <c r="AD40" s="33"/>
      <c r="AE40" s="122">
        <v>2000</v>
      </c>
      <c r="AG40" s="122">
        <v>2000</v>
      </c>
      <c r="AI40" s="122">
        <v>2000</v>
      </c>
      <c r="AJ40" s="33"/>
    </row>
    <row r="41" spans="1:36" s="113" customFormat="1" ht="13.8" x14ac:dyDescent="0.3">
      <c r="B41" s="84" t="s">
        <v>157</v>
      </c>
      <c r="C41" s="5"/>
      <c r="F41" s="33"/>
      <c r="G41" s="122">
        <v>20000</v>
      </c>
      <c r="I41" s="122">
        <v>20000</v>
      </c>
      <c r="K41" s="122">
        <v>20000</v>
      </c>
      <c r="L41" s="33"/>
      <c r="M41" s="122">
        <v>20000</v>
      </c>
      <c r="O41" s="122">
        <v>20000</v>
      </c>
      <c r="Q41" s="122">
        <v>20000</v>
      </c>
      <c r="R41" s="33"/>
      <c r="S41" s="122">
        <v>20000</v>
      </c>
      <c r="U41" s="122">
        <v>20000</v>
      </c>
      <c r="W41" s="122">
        <v>20000</v>
      </c>
      <c r="X41" s="33"/>
      <c r="Y41" s="122">
        <v>20000</v>
      </c>
      <c r="AA41" s="122">
        <v>20000</v>
      </c>
      <c r="AB41" s="169"/>
      <c r="AC41" s="122">
        <v>20000</v>
      </c>
      <c r="AD41" s="33"/>
      <c r="AE41" s="122">
        <v>20000</v>
      </c>
      <c r="AG41" s="122">
        <v>20000</v>
      </c>
      <c r="AI41" s="122">
        <v>20000</v>
      </c>
      <c r="AJ41" s="33"/>
    </row>
    <row r="42" spans="1:36" x14ac:dyDescent="0.25">
      <c r="C42" s="84" t="s">
        <v>159</v>
      </c>
      <c r="F42" s="33"/>
      <c r="G42" s="214">
        <f>SUM(G40:G41)</f>
        <v>22000</v>
      </c>
      <c r="H42" s="33"/>
      <c r="I42" s="214">
        <f>SUM(I40:I41)</f>
        <v>22000</v>
      </c>
      <c r="J42" s="33"/>
      <c r="K42" s="214">
        <f>SUM(K40:K41)</f>
        <v>22000</v>
      </c>
      <c r="L42" s="33"/>
      <c r="M42" s="214">
        <f>SUM(M40:M41)</f>
        <v>22000</v>
      </c>
      <c r="N42" s="33"/>
      <c r="O42" s="214">
        <f>SUM(O40:O41)</f>
        <v>22000</v>
      </c>
      <c r="P42" s="33"/>
      <c r="Q42" s="214">
        <f>SUM(Q40:Q41)</f>
        <v>22000</v>
      </c>
      <c r="R42" s="33"/>
      <c r="S42" s="214">
        <f>SUM(S40:S41)</f>
        <v>22000</v>
      </c>
      <c r="T42" s="33"/>
      <c r="U42" s="214">
        <f>SUM(U40:U41)</f>
        <v>22000</v>
      </c>
      <c r="V42" s="33"/>
      <c r="W42" s="214">
        <f>SUM(W40:W41)</f>
        <v>22000</v>
      </c>
      <c r="X42" s="33"/>
      <c r="Y42" s="214">
        <f>SUM(Y40:Y41)</f>
        <v>22000</v>
      </c>
      <c r="Z42" s="33"/>
      <c r="AA42" s="214">
        <f>SUM(AA40:AA41)</f>
        <v>22000</v>
      </c>
      <c r="AB42" s="33"/>
      <c r="AC42" s="214">
        <f>SUM(AC40:AC41)</f>
        <v>22000</v>
      </c>
      <c r="AD42" s="33"/>
      <c r="AE42" s="214">
        <f>SUM(AE40:AE41)</f>
        <v>22000</v>
      </c>
      <c r="AF42" s="33"/>
      <c r="AG42" s="214">
        <f>SUM(AG40:AG41)</f>
        <v>22000</v>
      </c>
      <c r="AH42" s="33"/>
      <c r="AI42" s="214">
        <f>SUM(AI40:AI41)</f>
        <v>22000</v>
      </c>
      <c r="AJ42" s="33"/>
    </row>
    <row r="43" spans="1:36" x14ac:dyDescent="0.25">
      <c r="C43" s="83" t="s">
        <v>24</v>
      </c>
      <c r="F43" s="33"/>
      <c r="G43" s="85">
        <f>G42*G37</f>
        <v>21782.178217821784</v>
      </c>
      <c r="I43" s="85">
        <f>I42*I37</f>
        <v>21782.178217821784</v>
      </c>
      <c r="K43" s="85">
        <f>K42*K37</f>
        <v>21782.178217821784</v>
      </c>
      <c r="L43" s="33"/>
      <c r="M43" s="85">
        <f>M42*M37</f>
        <v>21782.178217821784</v>
      </c>
      <c r="O43" s="85">
        <f>O42*O37</f>
        <v>21782.178217821784</v>
      </c>
      <c r="Q43" s="85">
        <f>Q42*Q37</f>
        <v>21782.178217821784</v>
      </c>
      <c r="R43" s="33"/>
      <c r="S43" s="85">
        <f>S42*S37</f>
        <v>21782.178217821784</v>
      </c>
      <c r="U43" s="85">
        <f>U42*U37</f>
        <v>21782.178217821784</v>
      </c>
      <c r="W43" s="85">
        <f>W42*W37</f>
        <v>21782.178217821784</v>
      </c>
      <c r="X43" s="33"/>
      <c r="Y43" s="85">
        <f>Y42*Y37</f>
        <v>21782.178217821784</v>
      </c>
      <c r="AA43" s="85">
        <f>AA42*AA37</f>
        <v>21782.178217821784</v>
      </c>
      <c r="AC43" s="85">
        <f>AC42*AC37</f>
        <v>21782.178217821784</v>
      </c>
      <c r="AD43" s="33"/>
      <c r="AE43" s="85">
        <f>AE42*AE37</f>
        <v>21782.178217821784</v>
      </c>
      <c r="AG43" s="85">
        <f>AG42*AG37</f>
        <v>21782.178217821784</v>
      </c>
      <c r="AI43" s="85">
        <f>AI42*AI37</f>
        <v>21782.178217821784</v>
      </c>
      <c r="AJ43" s="33"/>
    </row>
    <row r="44" spans="1:36" s="33" customFormat="1" ht="6.75" customHeight="1" x14ac:dyDescent="0.25">
      <c r="G44" s="34"/>
      <c r="M44" s="34"/>
      <c r="S44" s="34"/>
      <c r="Y44" s="34"/>
      <c r="AE44" s="34"/>
    </row>
    <row r="45" spans="1:36" s="33" customFormat="1" x14ac:dyDescent="0.25">
      <c r="A45" s="130" t="s">
        <v>161</v>
      </c>
      <c r="G45" s="133"/>
      <c r="M45" s="133"/>
      <c r="S45" s="133"/>
      <c r="Y45" s="133"/>
      <c r="AE45" s="133"/>
    </row>
    <row r="46" spans="1:36" ht="13.8" x14ac:dyDescent="0.3">
      <c r="B46" s="84" t="s">
        <v>160</v>
      </c>
      <c r="C46" s="28"/>
      <c r="F46" s="33"/>
      <c r="G46" s="122">
        <v>3000</v>
      </c>
      <c r="I46" s="122">
        <v>3000</v>
      </c>
      <c r="K46" s="122">
        <v>3000</v>
      </c>
      <c r="L46" s="33"/>
      <c r="M46" s="122">
        <v>3000</v>
      </c>
      <c r="O46" s="122">
        <v>3000</v>
      </c>
      <c r="Q46" s="122">
        <v>3000</v>
      </c>
      <c r="R46" s="33"/>
      <c r="S46" s="122">
        <v>3000</v>
      </c>
      <c r="U46" s="122">
        <v>3000</v>
      </c>
      <c r="W46" s="122">
        <v>3000</v>
      </c>
      <c r="X46" s="33"/>
      <c r="Y46" s="122">
        <v>3000</v>
      </c>
      <c r="Z46" s="169"/>
      <c r="AA46" s="122">
        <v>3000</v>
      </c>
      <c r="AC46" s="122">
        <v>3000</v>
      </c>
      <c r="AD46" s="33"/>
      <c r="AE46" s="122">
        <v>3000</v>
      </c>
      <c r="AG46" s="122">
        <v>3000</v>
      </c>
      <c r="AI46" s="122">
        <v>3000</v>
      </c>
      <c r="AJ46" s="33"/>
    </row>
    <row r="47" spans="1:36" x14ac:dyDescent="0.25">
      <c r="C47" s="83" t="s">
        <v>24</v>
      </c>
      <c r="F47" s="33"/>
      <c r="G47" s="85">
        <f>G46*G37</f>
        <v>2970.2970297029701</v>
      </c>
      <c r="I47" s="85">
        <f>I46*I37</f>
        <v>2970.2970297029701</v>
      </c>
      <c r="K47" s="85">
        <f>K46*K37</f>
        <v>2970.2970297029701</v>
      </c>
      <c r="L47" s="33"/>
      <c r="M47" s="85">
        <f>M46*M37</f>
        <v>2970.2970297029701</v>
      </c>
      <c r="O47" s="85">
        <f>O46*O37</f>
        <v>2970.2970297029701</v>
      </c>
      <c r="Q47" s="85">
        <f>Q46*Q37</f>
        <v>2970.2970297029701</v>
      </c>
      <c r="R47" s="33"/>
      <c r="S47" s="85">
        <f>S46*S37</f>
        <v>2970.2970297029701</v>
      </c>
      <c r="U47" s="85">
        <f>U46*U37</f>
        <v>2970.2970297029701</v>
      </c>
      <c r="W47" s="85">
        <f>W46*W37</f>
        <v>2970.2970297029701</v>
      </c>
      <c r="X47" s="33"/>
      <c r="Y47" s="85">
        <f>Y46*Y37</f>
        <v>2970.2970297029701</v>
      </c>
      <c r="AA47" s="85">
        <f>AA46*AA37</f>
        <v>2970.2970297029701</v>
      </c>
      <c r="AC47" s="85">
        <f>AC46*AC37</f>
        <v>2970.2970297029701</v>
      </c>
      <c r="AD47" s="33"/>
      <c r="AE47" s="85">
        <f>AE46*AE37</f>
        <v>2970.2970297029701</v>
      </c>
      <c r="AG47" s="85">
        <f>AG46*AG37</f>
        <v>2970.2970297029701</v>
      </c>
      <c r="AI47" s="85">
        <f>AI46*AI37</f>
        <v>2970.2970297029701</v>
      </c>
      <c r="AJ47" s="33"/>
    </row>
    <row r="48" spans="1:36" s="113" customFormat="1" x14ac:dyDescent="0.25">
      <c r="B48" s="84" t="s">
        <v>162</v>
      </c>
      <c r="C48" s="84"/>
      <c r="F48" s="33"/>
      <c r="G48" s="215">
        <f>2.7172*G35</f>
        <v>27172</v>
      </c>
      <c r="I48" s="215">
        <f>2.7172*I35</f>
        <v>27172</v>
      </c>
      <c r="K48" s="215">
        <f>2.7172*K35</f>
        <v>27172</v>
      </c>
      <c r="L48" s="33"/>
      <c r="M48" s="215">
        <f>2.7172*M35</f>
        <v>27172</v>
      </c>
      <c r="O48" s="215">
        <f>2.7172*O35</f>
        <v>27172</v>
      </c>
      <c r="Q48" s="215">
        <f>2.7172*Q35</f>
        <v>27172</v>
      </c>
      <c r="R48" s="33"/>
      <c r="S48" s="215">
        <f>2.7172*S35</f>
        <v>27172</v>
      </c>
      <c r="U48" s="215">
        <f>2.7172*U35</f>
        <v>27172</v>
      </c>
      <c r="W48" s="215">
        <f>2.7172*W35</f>
        <v>27172</v>
      </c>
      <c r="X48" s="33"/>
      <c r="Y48" s="215">
        <f>2.7172*Y35</f>
        <v>27172</v>
      </c>
      <c r="AA48" s="215">
        <f>2.7172*AA35</f>
        <v>27172</v>
      </c>
      <c r="AC48" s="215">
        <f>2.7172*AC35</f>
        <v>27172</v>
      </c>
      <c r="AD48" s="33"/>
      <c r="AE48" s="215">
        <f>2.7172*AE35</f>
        <v>27172</v>
      </c>
      <c r="AG48" s="215">
        <f>2.7172*AG35</f>
        <v>27172</v>
      </c>
      <c r="AI48" s="215">
        <f>2.7172*AI35</f>
        <v>27172</v>
      </c>
      <c r="AJ48" s="33"/>
    </row>
    <row r="49" spans="1:35" x14ac:dyDescent="0.25">
      <c r="C49" s="83"/>
      <c r="G49" s="85">
        <f>SUM(G47:G48)</f>
        <v>30142.297029702971</v>
      </c>
      <c r="I49" s="85">
        <f>SUM(I47:I48)</f>
        <v>30142.297029702971</v>
      </c>
      <c r="K49" s="85">
        <f>SUM(K47:K48)</f>
        <v>30142.297029702971</v>
      </c>
      <c r="M49" s="85">
        <f>SUM(M47:M48)</f>
        <v>30142.297029702971</v>
      </c>
      <c r="O49" s="85">
        <f>SUM(O47:O48)</f>
        <v>30142.297029702971</v>
      </c>
      <c r="Q49" s="85">
        <f>SUM(Q47:Q48)</f>
        <v>30142.297029702971</v>
      </c>
      <c r="S49" s="85">
        <f>SUM(S47:S48)</f>
        <v>30142.297029702971</v>
      </c>
      <c r="U49" s="85">
        <f>SUM(U47:U48)</f>
        <v>30142.297029702971</v>
      </c>
      <c r="W49" s="85">
        <f>SUM(W47:W48)</f>
        <v>30142.297029702971</v>
      </c>
      <c r="Y49" s="85">
        <f>SUM(Y47:Y48)</f>
        <v>30142.297029702971</v>
      </c>
      <c r="AA49" s="85">
        <f>SUM(AA47:AA48)</f>
        <v>30142.297029702971</v>
      </c>
      <c r="AC49" s="85">
        <f>SUM(AC47:AC48)</f>
        <v>30142.297029702971</v>
      </c>
      <c r="AE49" s="85">
        <f>SUM(AE47:AE48)</f>
        <v>30142.297029702971</v>
      </c>
      <c r="AG49" s="85">
        <f>SUM(AG47:AG48)</f>
        <v>30142.297029702971</v>
      </c>
      <c r="AI49" s="85">
        <f>SUM(AI47:AI48)</f>
        <v>30142.297029702971</v>
      </c>
    </row>
    <row r="51" spans="1:35" x14ac:dyDescent="0.25">
      <c r="A51" s="84" t="s">
        <v>125</v>
      </c>
    </row>
    <row r="52" spans="1:35" x14ac:dyDescent="0.25">
      <c r="A52" s="130" t="s">
        <v>158</v>
      </c>
    </row>
    <row r="53" spans="1:35" x14ac:dyDescent="0.25">
      <c r="B53" s="84" t="s">
        <v>169</v>
      </c>
      <c r="G53" s="122">
        <v>4000</v>
      </c>
      <c r="I53" s="122">
        <v>4000</v>
      </c>
      <c r="K53" s="122">
        <v>4000</v>
      </c>
      <c r="M53" s="122">
        <v>4000</v>
      </c>
      <c r="O53" s="122">
        <v>4000</v>
      </c>
      <c r="Q53" s="122">
        <v>4000</v>
      </c>
      <c r="S53" s="122">
        <v>4000</v>
      </c>
      <c r="U53" s="122">
        <v>4000</v>
      </c>
      <c r="W53" s="122">
        <v>4000</v>
      </c>
      <c r="Y53" s="122">
        <v>4000</v>
      </c>
      <c r="AA53" s="122">
        <v>4000</v>
      </c>
      <c r="AC53" s="122">
        <v>4000</v>
      </c>
      <c r="AE53" s="122">
        <v>4000</v>
      </c>
      <c r="AG53" s="122">
        <v>4000</v>
      </c>
      <c r="AI53" s="122">
        <v>4000</v>
      </c>
    </row>
    <row r="54" spans="1:35" x14ac:dyDescent="0.25">
      <c r="B54" s="84" t="s">
        <v>167</v>
      </c>
      <c r="G54" s="122">
        <v>5000</v>
      </c>
      <c r="I54" s="122">
        <v>5000</v>
      </c>
      <c r="K54" s="122">
        <v>5000</v>
      </c>
      <c r="M54" s="122">
        <v>5000</v>
      </c>
      <c r="O54" s="122">
        <v>5000</v>
      </c>
      <c r="Q54" s="122">
        <v>5000</v>
      </c>
      <c r="S54" s="122">
        <v>5000</v>
      </c>
      <c r="U54" s="122">
        <v>5000</v>
      </c>
      <c r="W54" s="122">
        <v>5000</v>
      </c>
      <c r="Y54" s="122">
        <v>5000</v>
      </c>
      <c r="AA54" s="122">
        <v>5000</v>
      </c>
      <c r="AC54" s="122">
        <v>5000</v>
      </c>
      <c r="AE54" s="122">
        <v>5000</v>
      </c>
      <c r="AG54" s="122">
        <v>5000</v>
      </c>
      <c r="AI54" s="122">
        <v>5000</v>
      </c>
    </row>
    <row r="55" spans="1:35" x14ac:dyDescent="0.25">
      <c r="C55" s="84" t="s">
        <v>159</v>
      </c>
      <c r="G55" s="85">
        <f>SUM(G53:G54)</f>
        <v>9000</v>
      </c>
      <c r="I55" s="85">
        <f>SUM(I53:I54)</f>
        <v>9000</v>
      </c>
      <c r="K55" s="85">
        <f>SUM(K53:K54)</f>
        <v>9000</v>
      </c>
      <c r="M55" s="85">
        <f>SUM(M53:M54)</f>
        <v>9000</v>
      </c>
      <c r="O55" s="85">
        <f>SUM(O53:O54)</f>
        <v>9000</v>
      </c>
      <c r="Q55" s="85">
        <f>SUM(Q53:Q54)</f>
        <v>9000</v>
      </c>
      <c r="S55" s="85">
        <f>SUM(S53:S54)</f>
        <v>9000</v>
      </c>
      <c r="U55" s="85">
        <f>SUM(U53:U54)</f>
        <v>9000</v>
      </c>
      <c r="W55" s="85">
        <f>SUM(W53:W54)</f>
        <v>9000</v>
      </c>
      <c r="Y55" s="85">
        <f>SUM(Y53:Y54)</f>
        <v>9000</v>
      </c>
      <c r="AA55" s="85">
        <f>SUM(AA53:AA54)</f>
        <v>9000</v>
      </c>
      <c r="AC55" s="85">
        <f>SUM(AC53:AC54)</f>
        <v>9000</v>
      </c>
      <c r="AE55" s="85">
        <f>SUM(AE53:AE54)</f>
        <v>9000</v>
      </c>
      <c r="AG55" s="85">
        <f>SUM(AG53:AG54)</f>
        <v>9000</v>
      </c>
      <c r="AI55" s="85">
        <f>SUM(AI53:AI54)</f>
        <v>9000</v>
      </c>
    </row>
    <row r="56" spans="1:35" s="33" customFormat="1" ht="6.75" customHeight="1" x14ac:dyDescent="0.25">
      <c r="G56" s="34"/>
      <c r="M56" s="34"/>
      <c r="S56" s="34"/>
      <c r="Y56" s="34"/>
      <c r="AE56" s="34"/>
    </row>
    <row r="57" spans="1:35" x14ac:dyDescent="0.25">
      <c r="A57" s="130" t="s">
        <v>161</v>
      </c>
    </row>
    <row r="60" spans="1:35" x14ac:dyDescent="0.25">
      <c r="A60" s="84" t="s">
        <v>118</v>
      </c>
    </row>
    <row r="61" spans="1:35" x14ac:dyDescent="0.25">
      <c r="A61" s="130" t="s">
        <v>158</v>
      </c>
    </row>
    <row r="62" spans="1:35" s="113" customFormat="1" x14ac:dyDescent="0.25">
      <c r="A62" s="130"/>
      <c r="B62" s="84" t="s">
        <v>166</v>
      </c>
      <c r="G62" s="122">
        <v>6000</v>
      </c>
      <c r="I62" s="122">
        <v>6000</v>
      </c>
      <c r="K62" s="122">
        <v>6000</v>
      </c>
      <c r="M62" s="122">
        <v>6000</v>
      </c>
      <c r="O62" s="122">
        <v>6000</v>
      </c>
      <c r="Q62" s="122">
        <v>6000</v>
      </c>
      <c r="S62" s="122">
        <v>6000</v>
      </c>
      <c r="U62" s="122">
        <v>6000</v>
      </c>
      <c r="W62" s="122">
        <v>6000</v>
      </c>
      <c r="Y62" s="122">
        <v>6000</v>
      </c>
      <c r="AA62" s="122">
        <v>6000</v>
      </c>
      <c r="AC62" s="122">
        <v>6000</v>
      </c>
      <c r="AE62" s="122">
        <v>6000</v>
      </c>
      <c r="AG62" s="122">
        <v>6000</v>
      </c>
      <c r="AI62" s="122">
        <v>6000</v>
      </c>
    </row>
    <row r="63" spans="1:35" x14ac:dyDescent="0.25">
      <c r="A63" s="113"/>
      <c r="B63" s="84" t="s">
        <v>167</v>
      </c>
      <c r="G63" s="122">
        <v>7000</v>
      </c>
      <c r="I63" s="122">
        <v>7000</v>
      </c>
      <c r="K63" s="122">
        <v>7000</v>
      </c>
      <c r="M63" s="122">
        <v>7000</v>
      </c>
      <c r="O63" s="122">
        <v>7000</v>
      </c>
      <c r="Q63" s="122">
        <v>7000</v>
      </c>
      <c r="S63" s="122">
        <v>7000</v>
      </c>
      <c r="U63" s="122">
        <v>7000</v>
      </c>
      <c r="W63" s="122">
        <v>7000</v>
      </c>
      <c r="Y63" s="122">
        <v>7000</v>
      </c>
      <c r="AA63" s="122">
        <v>7000</v>
      </c>
      <c r="AC63" s="122">
        <v>7000</v>
      </c>
      <c r="AE63" s="122">
        <v>7000</v>
      </c>
      <c r="AG63" s="122">
        <v>7000</v>
      </c>
      <c r="AI63" s="122">
        <v>7000</v>
      </c>
    </row>
    <row r="64" spans="1:35" x14ac:dyDescent="0.25">
      <c r="A64" s="113"/>
      <c r="B64" s="84" t="s">
        <v>168</v>
      </c>
      <c r="G64" s="122">
        <v>8000</v>
      </c>
      <c r="I64" s="122">
        <v>8000</v>
      </c>
      <c r="K64" s="122">
        <v>8000</v>
      </c>
      <c r="M64" s="122">
        <v>8000</v>
      </c>
      <c r="O64" s="122">
        <v>8000</v>
      </c>
      <c r="Q64" s="122">
        <v>8000</v>
      </c>
      <c r="S64" s="122">
        <v>8000</v>
      </c>
      <c r="U64" s="122">
        <v>8000</v>
      </c>
      <c r="W64" s="122">
        <v>8000</v>
      </c>
      <c r="Y64" s="122">
        <v>8000</v>
      </c>
      <c r="AA64" s="122">
        <v>8000</v>
      </c>
      <c r="AC64" s="122">
        <v>8000</v>
      </c>
      <c r="AE64" s="122">
        <v>8000</v>
      </c>
      <c r="AG64" s="122">
        <v>8000</v>
      </c>
      <c r="AI64" s="122">
        <v>8000</v>
      </c>
    </row>
    <row r="65" spans="1:35" x14ac:dyDescent="0.25">
      <c r="A65" s="113"/>
      <c r="C65" s="84" t="s">
        <v>159</v>
      </c>
      <c r="G65" s="85">
        <f>SUM(G62:G64)</f>
        <v>21000</v>
      </c>
      <c r="I65" s="85">
        <f>SUM(I62:I64)</f>
        <v>21000</v>
      </c>
      <c r="K65" s="85">
        <f>SUM(K62:K64)</f>
        <v>21000</v>
      </c>
      <c r="M65" s="85">
        <f>SUM(M62:M64)</f>
        <v>21000</v>
      </c>
      <c r="O65" s="85">
        <f>SUM(O62:O64)</f>
        <v>21000</v>
      </c>
      <c r="Q65" s="85">
        <f>SUM(Q62:Q64)</f>
        <v>21000</v>
      </c>
      <c r="S65" s="85">
        <f>SUM(S62:S64)</f>
        <v>21000</v>
      </c>
      <c r="U65" s="85">
        <f>SUM(U62:U64)</f>
        <v>21000</v>
      </c>
      <c r="W65" s="85">
        <f>SUM(W62:W64)</f>
        <v>21000</v>
      </c>
      <c r="Y65" s="85">
        <f>SUM(Y62:Y64)</f>
        <v>21000</v>
      </c>
      <c r="AA65" s="85">
        <f>SUM(AA62:AA64)</f>
        <v>21000</v>
      </c>
      <c r="AC65" s="85">
        <f>SUM(AC62:AC64)</f>
        <v>21000</v>
      </c>
      <c r="AE65" s="85">
        <f>SUM(AE62:AE64)</f>
        <v>21000</v>
      </c>
      <c r="AG65" s="85">
        <f>SUM(AG62:AG64)</f>
        <v>21000</v>
      </c>
      <c r="AI65" s="85">
        <f>SUM(AI62:AI64)</f>
        <v>21000</v>
      </c>
    </row>
    <row r="66" spans="1:35" s="33" customFormat="1" ht="6.75" customHeight="1" x14ac:dyDescent="0.25">
      <c r="G66" s="34"/>
      <c r="M66" s="34"/>
      <c r="S66" s="34"/>
      <c r="Y66" s="34"/>
      <c r="AE66" s="34"/>
    </row>
    <row r="67" spans="1:35" x14ac:dyDescent="0.25">
      <c r="A67" s="130" t="s">
        <v>161</v>
      </c>
    </row>
  </sheetData>
  <pageMargins left="0.5" right="0.5" top="1" bottom="1" header="0.5" footer="0.5"/>
  <pageSetup scale="83" fitToWidth="0" orientation="landscape" r:id="rId1"/>
  <headerFooter>
    <oddHeader>&amp;C&amp;"Arial,Bold"Schedule IV&amp;"Arial,Regular"
Actual Adjustment&amp;R&amp;"Arial,Bold"Navitas KY NG, LLC</oddHeader>
    <oddFooter>&amp;L&amp;F&amp;C&amp;A&amp;R&amp;D&amp;T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N54"/>
  <sheetViews>
    <sheetView zoomScale="75" zoomScaleNormal="75" workbookViewId="0">
      <pane xSplit="4" ySplit="18" topLeftCell="E19" activePane="bottomRight" state="frozen"/>
      <selection pane="topRight" activeCell="E1" sqref="E1"/>
      <selection pane="bottomLeft" activeCell="A19" sqref="A19"/>
      <selection pane="bottomRight" activeCell="W38" sqref="W38"/>
    </sheetView>
  </sheetViews>
  <sheetFormatPr defaultRowHeight="13.2" x14ac:dyDescent="0.25"/>
  <cols>
    <col min="1" max="2" width="1.77734375" customWidth="1"/>
    <col min="3" max="3" width="20.77734375" customWidth="1"/>
    <col min="4" max="5" width="1.77734375" customWidth="1"/>
    <col min="6" max="6" width="11.77734375" customWidth="1"/>
    <col min="7" max="7" width="1.77734375" customWidth="1"/>
    <col min="8" max="8" width="1.21875" style="113" customWidth="1"/>
    <col min="9" max="9" width="12.21875" style="113" bestFit="1" customWidth="1"/>
    <col min="10" max="10" width="1.21875" style="113" customWidth="1"/>
    <col min="11" max="11" width="12.21875" style="113" bestFit="1" customWidth="1"/>
    <col min="12" max="12" width="1.21875" style="113" customWidth="1"/>
    <col min="13" max="13" width="11.77734375" style="113" customWidth="1"/>
    <col min="14" max="14" width="1.21875" style="113" customWidth="1"/>
    <col min="15" max="15" width="11.77734375" style="113" customWidth="1"/>
    <col min="16" max="16" width="1.21875" style="113" customWidth="1"/>
    <col min="17" max="17" width="11.77734375" style="113" customWidth="1"/>
    <col min="18" max="18" width="1.21875" style="113" customWidth="1"/>
    <col min="19" max="19" width="11.77734375" style="113" customWidth="1"/>
    <col min="20" max="20" width="1.21875" style="113" customWidth="1"/>
    <col min="21" max="21" width="11.77734375" style="113" customWidth="1"/>
    <col min="22" max="22" width="1.21875" style="113" customWidth="1"/>
    <col min="23" max="23" width="11.77734375" style="113" customWidth="1"/>
    <col min="24" max="24" width="1.21875" style="113" customWidth="1"/>
    <col min="25" max="25" width="11.77734375" style="113" customWidth="1"/>
    <col min="26" max="26" width="1.21875" style="113" customWidth="1"/>
    <col min="27" max="27" width="11.77734375" style="113" customWidth="1"/>
    <col min="28" max="28" width="1.21875" style="113" customWidth="1"/>
    <col min="29" max="29" width="11.77734375" style="113" customWidth="1"/>
    <col min="30" max="30" width="1.21875" style="113" customWidth="1"/>
    <col min="31" max="31" width="11.77734375" style="113" customWidth="1"/>
    <col min="32" max="32" width="1.21875" style="113" customWidth="1"/>
    <col min="33" max="33" width="11.77734375" style="113" customWidth="1"/>
    <col min="34" max="34" width="1.21875" style="113" customWidth="1"/>
    <col min="35" max="35" width="11.77734375" style="113" customWidth="1"/>
    <col min="36" max="36" width="1.21875" style="113" customWidth="1"/>
    <col min="37" max="37" width="11.77734375" style="113" customWidth="1"/>
    <col min="38" max="38" width="1.21875" style="113" customWidth="1"/>
    <col min="39" max="39" width="11.77734375" style="113" customWidth="1"/>
    <col min="40" max="40" width="1.21875" style="113" customWidth="1"/>
    <col min="41" max="41" width="11.77734375" style="113" customWidth="1"/>
    <col min="42" max="42" width="1.21875" style="113" customWidth="1"/>
    <col min="43" max="43" width="11.77734375" style="113" customWidth="1"/>
    <col min="44" max="44" width="1.21875" style="113" customWidth="1"/>
    <col min="45" max="45" width="11.77734375" style="113" customWidth="1"/>
    <col min="46" max="46" width="1.21875" style="113" customWidth="1"/>
    <col min="47" max="47" width="11.77734375" style="113" customWidth="1"/>
    <col min="48" max="48" width="1.21875" style="113" customWidth="1"/>
    <col min="49" max="49" width="11.77734375" style="113" customWidth="1"/>
    <col min="50" max="50" width="1.21875" style="113" customWidth="1"/>
    <col min="51" max="51" width="11.77734375" style="113" customWidth="1"/>
    <col min="52" max="52" width="1.21875" style="113" customWidth="1"/>
    <col min="53" max="53" width="11.77734375" style="113" customWidth="1"/>
    <col min="54" max="54" width="1.21875" style="113" customWidth="1"/>
    <col min="55" max="55" width="11.77734375" style="113" customWidth="1"/>
    <col min="56" max="56" width="1.21875" style="113" customWidth="1"/>
    <col min="57" max="57" width="11.77734375" style="113" customWidth="1"/>
    <col min="58" max="58" width="1.21875" style="113" customWidth="1"/>
    <col min="59" max="59" width="11.77734375" style="113" customWidth="1"/>
    <col min="60" max="60" width="1.21875" style="113" customWidth="1"/>
    <col min="61" max="61" width="11.77734375" style="113" customWidth="1"/>
    <col min="62" max="62" width="1.21875" style="113" customWidth="1"/>
    <col min="63" max="63" width="11.77734375" style="113" customWidth="1"/>
    <col min="64" max="64" width="1.21875" style="113" customWidth="1"/>
    <col min="65" max="65" width="11.77734375" style="113" customWidth="1"/>
    <col min="66" max="66" width="1.21875" style="113" customWidth="1"/>
    <col min="67" max="67" width="11.77734375" style="113" customWidth="1"/>
    <col min="68" max="68" width="1.21875" style="113" customWidth="1"/>
    <col min="69" max="69" width="11.77734375" style="113" customWidth="1"/>
    <col min="70" max="70" width="1.21875" style="113" customWidth="1"/>
    <col min="71" max="71" width="11.77734375" style="113" customWidth="1"/>
    <col min="72" max="72" width="1.21875" style="113" customWidth="1"/>
    <col min="73" max="73" width="11.77734375" style="113" customWidth="1"/>
    <col min="74" max="74" width="1.21875" style="113" customWidth="1"/>
    <col min="75" max="75" width="11.77734375" style="113" customWidth="1"/>
    <col min="76" max="76" width="1.21875" style="113" customWidth="1"/>
    <col min="77" max="77" width="11.77734375" style="113" customWidth="1"/>
    <col min="78" max="78" width="1.21875" style="113" customWidth="1"/>
    <col min="79" max="79" width="11.77734375" style="113" customWidth="1"/>
    <col min="80" max="80" width="1.21875" style="113" customWidth="1"/>
    <col min="81" max="81" width="11.77734375" style="113" customWidth="1"/>
    <col min="82" max="82" width="1.21875" style="113" customWidth="1"/>
    <col min="83" max="83" width="11.77734375" style="113" customWidth="1"/>
    <col min="84" max="84" width="1.21875" style="113" customWidth="1"/>
    <col min="85" max="85" width="11.77734375" style="113" customWidth="1"/>
    <col min="86" max="86" width="1.21875" style="113" customWidth="1"/>
    <col min="87" max="87" width="11.77734375" style="113" customWidth="1"/>
    <col min="88" max="88" width="1.21875" style="113" customWidth="1"/>
    <col min="89" max="89" width="11.77734375" style="113" customWidth="1"/>
    <col min="90" max="90" width="1.21875" style="113" customWidth="1"/>
    <col min="91" max="91" width="11.77734375" style="113" customWidth="1"/>
    <col min="92" max="92" width="1.21875" style="113" customWidth="1"/>
    <col min="93" max="93" width="11.77734375" style="113" customWidth="1"/>
    <col min="94" max="94" width="1.21875" style="113" customWidth="1"/>
    <col min="95" max="95" width="11.77734375" style="113" customWidth="1"/>
    <col min="96" max="96" width="1.21875" style="113" customWidth="1"/>
    <col min="97" max="97" width="11.77734375" style="113" customWidth="1"/>
    <col min="98" max="98" width="1.21875" style="113" customWidth="1"/>
    <col min="99" max="99" width="11.77734375" style="113" customWidth="1"/>
    <col min="100" max="100" width="1.21875" style="113" customWidth="1"/>
    <col min="101" max="101" width="11.77734375" style="113" customWidth="1"/>
    <col min="102" max="102" width="1.21875" style="113" customWidth="1"/>
    <col min="103" max="103" width="11.77734375" style="113" customWidth="1"/>
    <col min="104" max="104" width="1.21875" style="113" customWidth="1"/>
    <col min="105" max="105" width="11.77734375" style="113" customWidth="1"/>
    <col min="106" max="106" width="1.21875" style="113" customWidth="1"/>
    <col min="107" max="107" width="11.77734375" style="113" customWidth="1"/>
    <col min="108" max="108" width="1.21875" style="113" customWidth="1"/>
    <col min="109" max="109" width="11.77734375" style="113" customWidth="1"/>
    <col min="110" max="110" width="1.21875" style="113" customWidth="1"/>
    <col min="111" max="111" width="11.77734375" style="113" customWidth="1"/>
    <col min="112" max="112" width="1.21875" style="113" customWidth="1"/>
    <col min="113" max="113" width="11.77734375" style="113" customWidth="1"/>
    <col min="114" max="114" width="1.21875" style="113" customWidth="1"/>
    <col min="115" max="115" width="11.77734375" style="113" customWidth="1"/>
    <col min="116" max="116" width="1.21875" style="113" customWidth="1"/>
    <col min="117" max="117" width="11.77734375" style="113" customWidth="1"/>
    <col min="118" max="118" width="1.21875" style="113" customWidth="1"/>
  </cols>
  <sheetData>
    <row r="1" spans="1:118" x14ac:dyDescent="0.25">
      <c r="F1" s="21"/>
      <c r="I1" s="21">
        <f>I21+I25+I29+I33+I37+I41+I45+I49+I53</f>
        <v>0</v>
      </c>
      <c r="K1" s="21">
        <f>K21+K25+K29+K33+K37+K41+K45+K49+K53</f>
        <v>0</v>
      </c>
      <c r="M1" s="21">
        <f>M21+M25+M29+M33+M37+M41+M45+M49+M53</f>
        <v>0</v>
      </c>
      <c r="O1" s="21">
        <f>O21+O25+O29+O33+O37+O41+O45+O49+O53</f>
        <v>0</v>
      </c>
      <c r="Q1" s="21">
        <f>Q21+Q25+Q29+Q33+Q37+Q41+Q45+Q49+Q53</f>
        <v>0</v>
      </c>
      <c r="S1" s="21">
        <f>S21+S25+S29+S33+S37+S41+S45+S49+S53</f>
        <v>0</v>
      </c>
      <c r="U1" s="21">
        <f>U21+U25+U29+U33+U37+U41+U45+U49+U53</f>
        <v>0</v>
      </c>
      <c r="W1" s="21">
        <f>W21+W25+W29+W33+W37+W41+W45+W49+W53</f>
        <v>0</v>
      </c>
      <c r="Y1" s="21">
        <f>Y21+Y25+Y29+Y33+Y37+Y41+Y45+Y49+Y53</f>
        <v>0</v>
      </c>
      <c r="AA1" s="21">
        <f>AA21+AA25+AA29+AA33+AA37+AA41+AA45+AA49+AA53</f>
        <v>0</v>
      </c>
      <c r="AC1" s="21">
        <f>AC21+AC25+AC29+AC33+AC37+AC41+AC45+AC49+AC53</f>
        <v>0</v>
      </c>
      <c r="AE1" s="21">
        <f>AE21+AE25+AE29+AE33+AE37+AE41+AE45+AE49+AE53</f>
        <v>0</v>
      </c>
      <c r="AG1" s="21">
        <f>AG21+AG25+AG29+AG33+AG37+AG41+AG45+AG49+AG53</f>
        <v>0</v>
      </c>
      <c r="AI1" s="21">
        <f>AI21+AI25+AI29+AI33+AI37+AI41+AI45+AI49+AI53</f>
        <v>0</v>
      </c>
      <c r="AK1" s="21">
        <f>AK21+AK25+AK29+AK33+AK37+AK41+AK45+AK49+AK53</f>
        <v>0</v>
      </c>
      <c r="AM1" s="21">
        <f>AM21+AM25+AM29+AM33+AM37+AM41+AM45+AM49+AM53</f>
        <v>0</v>
      </c>
      <c r="AO1" s="21" t="e">
        <f>AO21+AO25+AO29+AO33+AO37+AO41+AO45+AO49+AO53</f>
        <v>#DIV/0!</v>
      </c>
      <c r="AQ1" s="21" t="e">
        <f>AQ21+AQ25+AQ29+AQ33+AQ37+AQ41+AQ45+AQ49+AQ53</f>
        <v>#DIV/0!</v>
      </c>
      <c r="AS1" s="21" t="e">
        <f>AS21+AS25+AS29+AS33+AS37+AS41+AS45+AS49+AS53</f>
        <v>#DIV/0!</v>
      </c>
      <c r="AU1" s="21" t="e">
        <f>AU21+AU25+AU29+AU33+AU37+AU41+AU45+AU49+AU53</f>
        <v>#DIV/0!</v>
      </c>
      <c r="AW1" s="21" t="e">
        <f>AW21+AW25+AW29+AW33+AW37+AW41+AW45+AW49+AW53</f>
        <v>#DIV/0!</v>
      </c>
      <c r="AY1" s="21" t="e">
        <f>AY21+AY25+AY29+AY33+AY37+AY41+AY45+AY49+AY53</f>
        <v>#DIV/0!</v>
      </c>
      <c r="BA1" s="21" t="e">
        <f>BA21+BA25+BA29+BA33+BA37+BA41+BA45+BA49+BA53</f>
        <v>#DIV/0!</v>
      </c>
      <c r="BC1" s="21" t="e">
        <f>BC21+BC25+BC29+BC33+BC37+BC41+BC45+BC49+BC53</f>
        <v>#DIV/0!</v>
      </c>
      <c r="BE1" s="21" t="e">
        <f>BE21+BE25+BE29+BE33+BE37+BE41+BE45+BE49+BE53</f>
        <v>#DIV/0!</v>
      </c>
      <c r="BG1" s="21" t="e">
        <f>BG21+BG25+BG29+BG33+BG37+BG41+BG45+BG49+BG53</f>
        <v>#DIV/0!</v>
      </c>
      <c r="BI1" s="21" t="e">
        <f>BI21+BI25+BI29+BI33+BI37+BI41+BI45+BI49+BI53</f>
        <v>#DIV/0!</v>
      </c>
      <c r="BK1" s="21" t="e">
        <f>BK21+BK25+BK29+BK33+BK37+BK41+BK45+BK49+BK53</f>
        <v>#DIV/0!</v>
      </c>
      <c r="BM1" s="21"/>
      <c r="BO1" s="21"/>
      <c r="BQ1" s="21"/>
      <c r="BS1" s="21"/>
      <c r="BU1" s="21"/>
      <c r="BW1" s="21"/>
      <c r="BY1" s="21"/>
      <c r="CA1" s="21"/>
      <c r="CC1" s="21"/>
      <c r="CE1" s="21"/>
      <c r="CG1" s="21"/>
      <c r="CI1" s="21"/>
      <c r="CK1" s="21"/>
      <c r="CM1" s="21"/>
      <c r="CO1" s="21"/>
      <c r="CQ1" s="21"/>
      <c r="CS1" s="21"/>
      <c r="CU1" s="21"/>
      <c r="CW1" s="21"/>
      <c r="CY1" s="21"/>
      <c r="DA1" s="21"/>
      <c r="DC1" s="21"/>
      <c r="DE1" s="21"/>
      <c r="DG1" s="21"/>
      <c r="DI1" s="21"/>
      <c r="DK1" s="21"/>
      <c r="DM1" s="21"/>
    </row>
    <row r="2" spans="1:118" x14ac:dyDescent="0.25">
      <c r="B2" s="39" t="s">
        <v>32</v>
      </c>
      <c r="C2" s="84" t="s">
        <v>92</v>
      </c>
    </row>
    <row r="3" spans="1:118" x14ac:dyDescent="0.25">
      <c r="B3" s="39" t="s">
        <v>61</v>
      </c>
      <c r="C3" s="84" t="s">
        <v>93</v>
      </c>
      <c r="I3" s="76" t="s">
        <v>65</v>
      </c>
      <c r="J3" s="116"/>
      <c r="K3" s="75" t="s">
        <v>64</v>
      </c>
      <c r="O3" s="78"/>
      <c r="P3" s="8"/>
      <c r="Q3" s="9"/>
      <c r="U3" s="78"/>
      <c r="V3" s="8"/>
      <c r="W3" s="9"/>
      <c r="AC3" s="78"/>
      <c r="AD3" s="8"/>
      <c r="AE3" s="9"/>
    </row>
    <row r="4" spans="1:118" s="53" customFormat="1" x14ac:dyDescent="0.25">
      <c r="A4" s="52"/>
      <c r="H4" s="68"/>
      <c r="I4" s="67"/>
      <c r="J4" s="68"/>
      <c r="K4" s="68">
        <v>44620</v>
      </c>
      <c r="L4" s="68"/>
      <c r="M4" s="68">
        <v>44651</v>
      </c>
      <c r="N4" s="68"/>
      <c r="O4" s="67">
        <v>44681</v>
      </c>
      <c r="P4" s="68"/>
      <c r="Q4" s="68">
        <v>44712</v>
      </c>
      <c r="R4" s="68"/>
      <c r="S4" s="68">
        <v>44742</v>
      </c>
      <c r="T4" s="68"/>
      <c r="U4" s="67">
        <v>44773</v>
      </c>
      <c r="V4" s="68"/>
      <c r="W4" s="68">
        <v>44804</v>
      </c>
      <c r="X4" s="68"/>
      <c r="Y4" s="68">
        <v>44834</v>
      </c>
      <c r="Z4" s="68"/>
      <c r="AA4" s="67">
        <v>44865</v>
      </c>
      <c r="AB4" s="68"/>
      <c r="AC4" s="68">
        <v>44895</v>
      </c>
      <c r="AD4" s="68"/>
      <c r="AE4" s="68">
        <v>44926</v>
      </c>
      <c r="AF4" s="68"/>
      <c r="AG4" s="80">
        <v>44957</v>
      </c>
      <c r="AH4" s="68"/>
      <c r="AI4" s="68">
        <v>44985</v>
      </c>
      <c r="AJ4" s="68"/>
      <c r="AK4" s="68">
        <v>45016</v>
      </c>
      <c r="AL4" s="68"/>
      <c r="AM4" s="80">
        <v>45046</v>
      </c>
      <c r="AN4" s="68"/>
      <c r="AO4" s="68">
        <v>45076</v>
      </c>
      <c r="AP4" s="68"/>
      <c r="AQ4" s="68">
        <v>45107</v>
      </c>
      <c r="AR4" s="68"/>
      <c r="AS4" s="80">
        <v>45138</v>
      </c>
      <c r="AT4" s="68"/>
      <c r="AU4" s="68">
        <v>45169</v>
      </c>
      <c r="AV4" s="68"/>
      <c r="AW4" s="68">
        <v>45199</v>
      </c>
      <c r="AX4" s="68"/>
      <c r="AY4" s="80">
        <v>45230</v>
      </c>
      <c r="AZ4" s="68"/>
      <c r="BA4" s="68">
        <v>45260</v>
      </c>
      <c r="BB4" s="68"/>
      <c r="BC4" s="68">
        <v>45291</v>
      </c>
      <c r="BD4" s="68"/>
      <c r="BE4" s="80">
        <v>45322</v>
      </c>
      <c r="BF4" s="68"/>
      <c r="BG4" s="68">
        <v>45350</v>
      </c>
      <c r="BH4" s="68"/>
      <c r="BI4" s="68">
        <v>45382</v>
      </c>
      <c r="BJ4" s="68"/>
      <c r="BK4" s="80">
        <v>45412</v>
      </c>
      <c r="BL4" s="68"/>
      <c r="BM4" s="68">
        <v>45443</v>
      </c>
      <c r="BN4" s="68"/>
      <c r="BO4" s="68">
        <v>45473</v>
      </c>
      <c r="BP4" s="68"/>
      <c r="BQ4" s="80">
        <v>45504</v>
      </c>
      <c r="BR4" s="68"/>
      <c r="BS4" s="68">
        <v>45535</v>
      </c>
      <c r="BT4" s="68"/>
      <c r="BU4" s="68">
        <v>45565</v>
      </c>
      <c r="BV4" s="68"/>
      <c r="BW4" s="68">
        <v>45596</v>
      </c>
      <c r="BX4" s="118"/>
      <c r="BY4" s="68">
        <v>45626</v>
      </c>
      <c r="BZ4" s="68"/>
      <c r="CA4" s="68">
        <v>45657</v>
      </c>
      <c r="CB4" s="68"/>
      <c r="CC4" s="68">
        <v>45688</v>
      </c>
      <c r="CD4" s="118"/>
      <c r="CE4" s="68">
        <v>45716</v>
      </c>
      <c r="CF4" s="68"/>
      <c r="CG4" s="68">
        <v>45747</v>
      </c>
      <c r="CH4" s="68"/>
      <c r="CI4" s="68">
        <v>45777</v>
      </c>
      <c r="CJ4" s="118"/>
      <c r="CK4" s="68">
        <v>45808</v>
      </c>
      <c r="CL4" s="68"/>
      <c r="CM4" s="68">
        <v>45838</v>
      </c>
      <c r="CN4" s="68"/>
      <c r="CO4" s="68">
        <v>45869</v>
      </c>
      <c r="CP4" s="118"/>
      <c r="CQ4" s="68">
        <v>45900</v>
      </c>
      <c r="CR4" s="68"/>
      <c r="CS4" s="68">
        <v>45930</v>
      </c>
      <c r="CT4" s="68"/>
      <c r="CU4" s="68">
        <v>45961</v>
      </c>
      <c r="CV4" s="118"/>
      <c r="CW4" s="87">
        <v>45991</v>
      </c>
      <c r="CX4" s="68"/>
      <c r="CY4" s="68">
        <v>46022</v>
      </c>
      <c r="CZ4" s="68"/>
      <c r="DA4" s="68">
        <v>46053</v>
      </c>
      <c r="DB4" s="118"/>
      <c r="DC4" s="68">
        <v>46081</v>
      </c>
      <c r="DD4" s="68"/>
      <c r="DE4" s="68">
        <v>46112</v>
      </c>
      <c r="DF4" s="68"/>
      <c r="DG4" s="68">
        <v>46142</v>
      </c>
      <c r="DH4" s="118"/>
      <c r="DI4" s="68">
        <v>46173</v>
      </c>
      <c r="DJ4" s="68"/>
      <c r="DK4" s="68">
        <v>46203</v>
      </c>
      <c r="DL4" s="68"/>
      <c r="DM4" s="68">
        <v>46234</v>
      </c>
      <c r="DN4" s="118"/>
    </row>
    <row r="5" spans="1:118" x14ac:dyDescent="0.25">
      <c r="A5" s="5" t="s">
        <v>23</v>
      </c>
      <c r="I5" s="74"/>
      <c r="K5" s="74"/>
      <c r="M5" s="74"/>
      <c r="O5" s="74"/>
      <c r="Q5" s="74"/>
      <c r="S5" s="74"/>
      <c r="U5" s="74"/>
      <c r="W5" s="74"/>
      <c r="Y5" s="74"/>
      <c r="AA5" s="74"/>
      <c r="AC5" s="74"/>
      <c r="AE5" s="74"/>
      <c r="AG5" s="74"/>
      <c r="AI5" s="74"/>
      <c r="AK5" s="81"/>
      <c r="AM5" s="74"/>
      <c r="AO5" s="74"/>
      <c r="AQ5" s="74"/>
      <c r="AS5" s="74"/>
      <c r="AU5" s="81"/>
      <c r="AV5" s="8"/>
      <c r="AW5" s="81"/>
      <c r="AY5" s="74"/>
      <c r="BA5" s="81"/>
      <c r="BB5" s="8"/>
      <c r="BC5" s="81"/>
      <c r="BE5" s="74"/>
      <c r="BG5" s="81"/>
      <c r="BH5" s="8"/>
      <c r="BI5" s="81"/>
      <c r="BK5" s="74"/>
      <c r="BM5" s="81"/>
      <c r="BN5" s="8"/>
      <c r="BO5" s="81"/>
      <c r="BQ5" s="74"/>
      <c r="BS5" s="81"/>
      <c r="BT5" s="8"/>
      <c r="BU5" s="81"/>
      <c r="BW5" s="74"/>
      <c r="BY5" s="81"/>
      <c r="BZ5" s="8"/>
      <c r="CA5" s="81"/>
      <c r="CC5" s="74"/>
      <c r="CE5" s="81"/>
      <c r="CF5" s="8"/>
      <c r="CG5" s="81"/>
      <c r="CH5" s="8"/>
      <c r="CI5" s="81"/>
      <c r="CJ5" s="116"/>
      <c r="CK5" s="81"/>
      <c r="CL5" s="8"/>
      <c r="CM5" s="81"/>
      <c r="CN5" s="8"/>
      <c r="CO5" s="81"/>
      <c r="CP5" s="116"/>
      <c r="CQ5" s="81"/>
      <c r="CR5" s="8"/>
      <c r="CS5" s="81"/>
      <c r="CT5" s="8"/>
      <c r="CU5" s="81"/>
      <c r="CV5" s="116"/>
      <c r="CW5" s="81"/>
      <c r="CX5" s="8"/>
      <c r="CY5" s="81"/>
      <c r="CZ5" s="8"/>
      <c r="DA5" s="81"/>
      <c r="DB5" s="116"/>
      <c r="DC5" s="81"/>
      <c r="DD5" s="8"/>
      <c r="DE5" s="81"/>
      <c r="DF5" s="8"/>
      <c r="DG5" s="81"/>
      <c r="DH5" s="116"/>
      <c r="DI5" s="81"/>
      <c r="DJ5" s="8"/>
      <c r="DK5" s="81"/>
      <c r="DL5" s="8"/>
      <c r="DM5" s="81"/>
      <c r="DN5" s="116"/>
    </row>
    <row r="6" spans="1:118" s="33" customFormat="1" x14ac:dyDescent="0.25">
      <c r="A6" s="35"/>
      <c r="I6" s="56"/>
      <c r="O6" s="56"/>
      <c r="U6" s="56"/>
      <c r="AA6" s="56"/>
      <c r="AG6" s="56"/>
      <c r="AM6" s="56"/>
      <c r="AS6" s="56"/>
      <c r="AY6" s="56"/>
      <c r="BE6" s="56"/>
      <c r="BK6" s="56"/>
      <c r="BQ6" s="56"/>
      <c r="BW6" s="56"/>
      <c r="CC6" s="56"/>
      <c r="CJ6" s="117"/>
      <c r="CP6" s="117"/>
      <c r="CV6" s="117"/>
      <c r="DB6" s="117"/>
      <c r="DH6" s="117"/>
      <c r="DN6" s="117"/>
    </row>
    <row r="7" spans="1:118" x14ac:dyDescent="0.25">
      <c r="B7" s="84" t="s">
        <v>83</v>
      </c>
      <c r="I7" s="54"/>
      <c r="O7" s="54"/>
      <c r="U7" s="54"/>
      <c r="AA7" s="54"/>
      <c r="AD7" s="8"/>
      <c r="AG7" s="54"/>
      <c r="AM7" s="54"/>
      <c r="AS7" s="54"/>
      <c r="AY7" s="54"/>
      <c r="BE7" s="54"/>
      <c r="BK7" s="54"/>
      <c r="BQ7" s="54"/>
      <c r="BW7" s="54"/>
      <c r="CC7" s="54"/>
      <c r="CJ7" s="116"/>
      <c r="CP7" s="116"/>
      <c r="CV7" s="116"/>
      <c r="DB7" s="116"/>
      <c r="DH7" s="116"/>
      <c r="DN7" s="116"/>
    </row>
    <row r="8" spans="1:118" x14ac:dyDescent="0.25">
      <c r="C8" s="84" t="s">
        <v>84</v>
      </c>
      <c r="H8" s="8"/>
      <c r="I8" s="105"/>
      <c r="K8" s="106"/>
      <c r="L8" s="8"/>
      <c r="M8" s="106"/>
      <c r="N8" s="8"/>
      <c r="O8" s="106"/>
      <c r="P8" s="116"/>
      <c r="Q8" s="106"/>
      <c r="R8" s="8"/>
      <c r="S8" s="106"/>
      <c r="T8" s="8"/>
      <c r="U8" s="105"/>
      <c r="W8" s="106"/>
      <c r="X8" s="8"/>
      <c r="Y8" s="106"/>
      <c r="Z8" s="8"/>
      <c r="AA8" s="105"/>
      <c r="AC8" s="106"/>
      <c r="AD8" s="8"/>
      <c r="AE8" s="106"/>
      <c r="AF8" s="8"/>
      <c r="AG8" s="106"/>
      <c r="AH8" s="116"/>
      <c r="AI8" s="106"/>
      <c r="AJ8" s="8"/>
      <c r="AK8" s="106"/>
      <c r="AL8" s="8"/>
      <c r="AM8" s="105"/>
      <c r="AO8" s="106"/>
      <c r="AP8" s="8"/>
      <c r="AQ8" s="106"/>
      <c r="AR8" s="8"/>
      <c r="AS8" s="105"/>
      <c r="AU8" s="106"/>
      <c r="AV8" s="8"/>
      <c r="AW8" s="106"/>
      <c r="AX8" s="8"/>
      <c r="AY8" s="105"/>
      <c r="BA8" s="30"/>
      <c r="BB8" s="8"/>
      <c r="BC8" s="30"/>
      <c r="BD8" s="8"/>
      <c r="BE8" s="105"/>
      <c r="BG8" s="30" t="e">
        <f>BG20</f>
        <v>#DIV/0!</v>
      </c>
      <c r="BH8" s="8"/>
      <c r="BI8" s="30" t="e">
        <f>BI20</f>
        <v>#DIV/0!</v>
      </c>
      <c r="BJ8" s="8"/>
      <c r="BK8" s="105" t="e">
        <f>BK20</f>
        <v>#DIV/0!</v>
      </c>
      <c r="BM8" s="106"/>
      <c r="BN8" s="8"/>
      <c r="BO8" s="106"/>
      <c r="BP8" s="8"/>
      <c r="BQ8" s="105"/>
      <c r="BS8" s="106"/>
      <c r="BT8" s="8"/>
      <c r="BU8" s="106"/>
      <c r="BV8" s="8"/>
      <c r="BW8" s="105"/>
      <c r="BY8" s="106"/>
      <c r="BZ8" s="8"/>
      <c r="CA8" s="106"/>
      <c r="CB8" s="8"/>
      <c r="CC8" s="105"/>
      <c r="CE8" s="106"/>
      <c r="CF8" s="8"/>
      <c r="CG8" s="106"/>
      <c r="CH8" s="8"/>
      <c r="CI8" s="106"/>
      <c r="CJ8" s="116"/>
      <c r="CK8" s="106"/>
      <c r="CL8" s="8"/>
      <c r="CM8" s="106"/>
      <c r="CN8" s="8"/>
      <c r="CO8" s="106"/>
      <c r="CP8" s="116"/>
      <c r="CQ8" s="106"/>
      <c r="CR8" s="8"/>
      <c r="CS8" s="106"/>
      <c r="CT8" s="8"/>
      <c r="CU8" s="106"/>
      <c r="CV8" s="116"/>
      <c r="CW8" s="106"/>
      <c r="CX8" s="8"/>
      <c r="CY8" s="106"/>
      <c r="CZ8" s="8"/>
      <c r="DA8" s="106"/>
      <c r="DB8" s="116"/>
      <c r="DC8" s="106"/>
      <c r="DD8" s="8"/>
      <c r="DE8" s="106"/>
      <c r="DF8" s="8"/>
      <c r="DG8" s="106"/>
      <c r="DH8" s="116"/>
      <c r="DI8" s="106"/>
      <c r="DJ8" s="8"/>
      <c r="DK8" s="106"/>
      <c r="DL8" s="8"/>
      <c r="DM8" s="106"/>
      <c r="DN8" s="116"/>
    </row>
    <row r="9" spans="1:118" x14ac:dyDescent="0.25">
      <c r="C9" s="84" t="s">
        <v>85</v>
      </c>
      <c r="I9" s="105"/>
      <c r="K9" s="106"/>
      <c r="L9" s="8"/>
      <c r="M9" s="106"/>
      <c r="O9" s="106"/>
      <c r="P9" s="116"/>
      <c r="Q9" s="106"/>
      <c r="S9" s="106"/>
      <c r="U9" s="105"/>
      <c r="W9" s="30"/>
      <c r="Y9" s="30"/>
      <c r="AA9" s="105"/>
      <c r="AC9" s="106"/>
      <c r="AD9" s="8"/>
      <c r="AE9" s="106"/>
      <c r="AG9" s="106"/>
      <c r="AH9" s="116"/>
      <c r="AI9" s="106"/>
      <c r="AK9" s="106"/>
      <c r="AM9" s="105"/>
      <c r="AO9" s="106"/>
      <c r="AQ9" s="106"/>
      <c r="AS9" s="105"/>
      <c r="AU9" s="30"/>
      <c r="AW9" s="30"/>
      <c r="AY9" s="105"/>
      <c r="BA9" s="30" t="e">
        <f>BA20</f>
        <v>#DIV/0!</v>
      </c>
      <c r="BC9" s="30" t="e">
        <f>BC20</f>
        <v>#DIV/0!</v>
      </c>
      <c r="BE9" s="105" t="e">
        <f>BE20</f>
        <v>#DIV/0!</v>
      </c>
      <c r="BG9" s="30" t="e">
        <f>BG24</f>
        <v>#DIV/0!</v>
      </c>
      <c r="BI9" s="30" t="e">
        <f>BI24</f>
        <v>#DIV/0!</v>
      </c>
      <c r="BK9" s="105" t="e">
        <f>BK24</f>
        <v>#DIV/0!</v>
      </c>
      <c r="BQ9" s="54"/>
      <c r="BW9" s="54"/>
      <c r="CC9" s="54"/>
      <c r="CJ9" s="116"/>
      <c r="CP9" s="116"/>
      <c r="CV9" s="116"/>
      <c r="DB9" s="116"/>
      <c r="DH9" s="116"/>
      <c r="DN9" s="116"/>
    </row>
    <row r="10" spans="1:118" x14ac:dyDescent="0.25">
      <c r="C10" s="84" t="s">
        <v>86</v>
      </c>
      <c r="I10" s="105"/>
      <c r="K10" s="106"/>
      <c r="L10" s="8"/>
      <c r="M10" s="106"/>
      <c r="O10" s="106"/>
      <c r="P10" s="116"/>
      <c r="Q10" s="30"/>
      <c r="S10" s="30"/>
      <c r="U10" s="105"/>
      <c r="W10" s="30"/>
      <c r="Y10" s="30"/>
      <c r="AA10" s="105"/>
      <c r="AC10" s="106"/>
      <c r="AD10" s="8"/>
      <c r="AE10" s="106"/>
      <c r="AG10" s="106"/>
      <c r="AH10" s="116"/>
      <c r="AI10" s="106"/>
      <c r="AK10" s="106"/>
      <c r="AM10" s="105"/>
      <c r="AO10" s="30"/>
      <c r="AQ10" s="30"/>
      <c r="AS10" s="105"/>
      <c r="AU10" s="30" t="e">
        <f>AU20</f>
        <v>#DIV/0!</v>
      </c>
      <c r="AW10" s="30" t="e">
        <f>AW20</f>
        <v>#DIV/0!</v>
      </c>
      <c r="AY10" s="105" t="e">
        <f>AY20</f>
        <v>#DIV/0!</v>
      </c>
      <c r="BA10" s="30" t="e">
        <f>BA24</f>
        <v>#DIV/0!</v>
      </c>
      <c r="BC10" s="30" t="e">
        <f>BC24</f>
        <v>#DIV/0!</v>
      </c>
      <c r="BE10" s="105" t="e">
        <f>BE24</f>
        <v>#DIV/0!</v>
      </c>
      <c r="BG10" s="30" t="e">
        <f>BG28</f>
        <v>#DIV/0!</v>
      </c>
      <c r="BI10" s="30" t="e">
        <f>BI28</f>
        <v>#DIV/0!</v>
      </c>
      <c r="BK10" s="105" t="e">
        <f>BK28</f>
        <v>#DIV/0!</v>
      </c>
      <c r="BQ10" s="54"/>
      <c r="BW10" s="54"/>
      <c r="CC10" s="54"/>
      <c r="CJ10" s="116"/>
      <c r="CP10" s="116"/>
      <c r="CV10" s="116"/>
      <c r="DB10" s="116"/>
      <c r="DH10" s="116"/>
      <c r="DN10" s="116"/>
    </row>
    <row r="11" spans="1:118" x14ac:dyDescent="0.25">
      <c r="C11" s="84" t="s">
        <v>87</v>
      </c>
      <c r="I11" s="105"/>
      <c r="K11" s="30"/>
      <c r="L11" s="8"/>
      <c r="M11" s="30"/>
      <c r="O11" s="30"/>
      <c r="P11" s="116"/>
      <c r="Q11" s="30"/>
      <c r="S11" s="30"/>
      <c r="U11" s="105"/>
      <c r="W11" s="30"/>
      <c r="Y11" s="30"/>
      <c r="AA11" s="105"/>
      <c r="AC11" s="106"/>
      <c r="AD11" s="8"/>
      <c r="AE11" s="106"/>
      <c r="AG11" s="106"/>
      <c r="AH11" s="116"/>
      <c r="AI11" s="30"/>
      <c r="AK11" s="30"/>
      <c r="AM11" s="105"/>
      <c r="AO11" s="30" t="e">
        <f>AO20</f>
        <v>#DIV/0!</v>
      </c>
      <c r="AQ11" s="30" t="e">
        <f>AQ20</f>
        <v>#DIV/0!</v>
      </c>
      <c r="AS11" s="105" t="e">
        <f>AS20</f>
        <v>#DIV/0!</v>
      </c>
      <c r="AU11" s="30" t="e">
        <f>AU24</f>
        <v>#DIV/0!</v>
      </c>
      <c r="AW11" s="30" t="e">
        <f>AW24</f>
        <v>#DIV/0!</v>
      </c>
      <c r="AY11" s="105" t="e">
        <f>AY24</f>
        <v>#DIV/0!</v>
      </c>
      <c r="BA11" s="30" t="e">
        <f>BA28</f>
        <v>#DIV/0!</v>
      </c>
      <c r="BC11" s="30" t="e">
        <f>BC28</f>
        <v>#DIV/0!</v>
      </c>
      <c r="BE11" s="105" t="e">
        <f>BE28</f>
        <v>#DIV/0!</v>
      </c>
      <c r="BG11" s="30" t="e">
        <f>BG32</f>
        <v>#DIV/0!</v>
      </c>
      <c r="BI11" s="30" t="e">
        <f>BI32</f>
        <v>#DIV/0!</v>
      </c>
      <c r="BK11" s="105" t="e">
        <f>BK32</f>
        <v>#DIV/0!</v>
      </c>
      <c r="BQ11" s="54"/>
      <c r="BW11" s="54"/>
      <c r="CC11" s="54"/>
      <c r="CJ11" s="116"/>
      <c r="CP11" s="116"/>
      <c r="CV11" s="116"/>
      <c r="DB11" s="116"/>
      <c r="DH11" s="116"/>
      <c r="DN11" s="116"/>
    </row>
    <row r="12" spans="1:118" x14ac:dyDescent="0.25">
      <c r="I12" s="108">
        <f>SUM(I8:I11)</f>
        <v>0</v>
      </c>
      <c r="K12" s="107">
        <f>SUM(K8:K11)</f>
        <v>0</v>
      </c>
      <c r="L12" s="8"/>
      <c r="M12" s="107">
        <f>SUM(M8:M11)</f>
        <v>0</v>
      </c>
      <c r="O12" s="107">
        <f>SUM(O8:O11)</f>
        <v>0</v>
      </c>
      <c r="P12" s="116"/>
      <c r="Q12" s="107">
        <f>SUM(Q8:Q11)</f>
        <v>0</v>
      </c>
      <c r="S12" s="107">
        <f>SUM(S8:S11)</f>
        <v>0</v>
      </c>
      <c r="U12" s="108">
        <f>SUM(U8:U11)</f>
        <v>0</v>
      </c>
      <c r="W12" s="107">
        <f>SUM(W8:W11)</f>
        <v>0</v>
      </c>
      <c r="Y12" s="107">
        <f>SUM(Y8:Y11)</f>
        <v>0</v>
      </c>
      <c r="AA12" s="108">
        <f>SUM(AA8:AA11)</f>
        <v>0</v>
      </c>
      <c r="AC12" s="107">
        <f>SUM(AC8:AC11)</f>
        <v>0</v>
      </c>
      <c r="AD12" s="8"/>
      <c r="AE12" s="107">
        <f>SUM(AE8:AE11)</f>
        <v>0</v>
      </c>
      <c r="AG12" s="107">
        <f>SUM(AG8:AG11)</f>
        <v>0</v>
      </c>
      <c r="AH12" s="116"/>
      <c r="AI12" s="107">
        <f>SUM(AI8:AI11)</f>
        <v>0</v>
      </c>
      <c r="AK12" s="107">
        <f>SUM(AK8:AK11)</f>
        <v>0</v>
      </c>
      <c r="AM12" s="108">
        <f>SUM(AM8:AM11)</f>
        <v>0</v>
      </c>
      <c r="AO12" s="107" t="e">
        <f>SUM(AO8:AO11)</f>
        <v>#DIV/0!</v>
      </c>
      <c r="AQ12" s="107" t="e">
        <f>SUM(AQ8:AQ11)</f>
        <v>#DIV/0!</v>
      </c>
      <c r="AS12" s="108" t="e">
        <f>SUM(AS8:AS11)</f>
        <v>#DIV/0!</v>
      </c>
      <c r="AU12" s="107" t="e">
        <f>SUM(AU8:AU11)</f>
        <v>#DIV/0!</v>
      </c>
      <c r="AW12" s="107" t="e">
        <f>SUM(AW8:AW11)</f>
        <v>#DIV/0!</v>
      </c>
      <c r="AY12" s="108" t="e">
        <f>SUM(AY8:AY11)</f>
        <v>#DIV/0!</v>
      </c>
      <c r="BA12" s="107" t="e">
        <f>SUM(BA8:BA11)</f>
        <v>#DIV/0!</v>
      </c>
      <c r="BC12" s="107" t="e">
        <f>SUM(BC8:BC11)</f>
        <v>#DIV/0!</v>
      </c>
      <c r="BE12" s="108" t="e">
        <f>SUM(BE8:BE11)</f>
        <v>#DIV/0!</v>
      </c>
      <c r="BG12" s="107" t="e">
        <f>SUM(BG8:BG11)</f>
        <v>#DIV/0!</v>
      </c>
      <c r="BI12" s="107" t="e">
        <f>SUM(BI8:BI11)</f>
        <v>#DIV/0!</v>
      </c>
      <c r="BK12" s="108" t="e">
        <f>SUM(BK8:BK11)</f>
        <v>#DIV/0!</v>
      </c>
      <c r="BQ12" s="54"/>
      <c r="BW12" s="54"/>
      <c r="CC12" s="54"/>
      <c r="CJ12" s="116"/>
      <c r="CP12" s="116"/>
      <c r="CV12" s="116"/>
      <c r="DB12" s="116"/>
      <c r="DH12" s="116"/>
      <c r="DN12" s="116"/>
    </row>
    <row r="13" spans="1:118" x14ac:dyDescent="0.25">
      <c r="I13" s="54"/>
      <c r="L13" s="8"/>
      <c r="P13" s="116"/>
      <c r="U13" s="54"/>
      <c r="AA13" s="54"/>
      <c r="AD13" s="8"/>
      <c r="AH13" s="116"/>
      <c r="AM13" s="54"/>
      <c r="AS13" s="54"/>
      <c r="AY13" s="54"/>
      <c r="BE13" s="54"/>
      <c r="BK13" s="54"/>
      <c r="BQ13" s="54"/>
      <c r="BW13" s="54"/>
      <c r="CC13" s="54"/>
      <c r="CJ13" s="116"/>
      <c r="CP13" s="116"/>
      <c r="CV13" s="116"/>
      <c r="DB13" s="116"/>
      <c r="DH13" s="116"/>
      <c r="DN13" s="116"/>
    </row>
    <row r="14" spans="1:118" x14ac:dyDescent="0.25">
      <c r="C14" s="84" t="s">
        <v>89</v>
      </c>
      <c r="I14" s="105"/>
      <c r="K14" s="106"/>
      <c r="L14" s="8"/>
      <c r="M14" s="106"/>
      <c r="O14" s="106"/>
      <c r="P14" s="116"/>
      <c r="Q14" s="106"/>
      <c r="S14" s="106"/>
      <c r="U14" s="105"/>
      <c r="W14" s="106"/>
      <c r="Y14" s="106"/>
      <c r="AA14" s="105"/>
      <c r="AC14" s="106">
        <f>AC20</f>
        <v>0</v>
      </c>
      <c r="AD14" s="8"/>
      <c r="AE14" s="106">
        <f>AE20</f>
        <v>0</v>
      </c>
      <c r="AG14" s="106">
        <f>AG20</f>
        <v>0</v>
      </c>
      <c r="AH14" s="116"/>
      <c r="AI14" s="106">
        <f>AI24</f>
        <v>0</v>
      </c>
      <c r="AK14" s="106">
        <f>AK24</f>
        <v>0</v>
      </c>
      <c r="AM14" s="105">
        <f>AM24</f>
        <v>0</v>
      </c>
      <c r="AO14" s="106">
        <f>AO28</f>
        <v>0</v>
      </c>
      <c r="AQ14" s="106">
        <f>AQ28</f>
        <v>0</v>
      </c>
      <c r="AS14" s="105">
        <f>AS28</f>
        <v>0</v>
      </c>
      <c r="AU14" s="30">
        <f>AU32</f>
        <v>0</v>
      </c>
      <c r="AW14" s="30">
        <f>AW32</f>
        <v>0</v>
      </c>
      <c r="AY14" s="105">
        <f>AY32</f>
        <v>0</v>
      </c>
      <c r="BA14" s="30">
        <f>BA36</f>
        <v>0</v>
      </c>
      <c r="BC14" s="30">
        <f>BC36</f>
        <v>0</v>
      </c>
      <c r="BE14" s="105">
        <f>BE36</f>
        <v>0</v>
      </c>
      <c r="BG14" s="30">
        <f>BG40</f>
        <v>0</v>
      </c>
      <c r="BI14" s="30">
        <f>BI40</f>
        <v>0</v>
      </c>
      <c r="BK14" s="105">
        <f>BK40</f>
        <v>0</v>
      </c>
      <c r="BQ14" s="54"/>
      <c r="BW14" s="54"/>
      <c r="CC14" s="54"/>
      <c r="CJ14" s="116"/>
      <c r="CP14" s="116"/>
      <c r="CV14" s="116"/>
      <c r="DB14" s="116"/>
      <c r="DH14" s="116"/>
      <c r="DN14" s="116"/>
    </row>
    <row r="15" spans="1:118" x14ac:dyDescent="0.25">
      <c r="C15" s="84" t="s">
        <v>90</v>
      </c>
      <c r="I15" s="105"/>
      <c r="K15" s="106"/>
      <c r="L15" s="8"/>
      <c r="M15" s="106"/>
      <c r="O15" s="106"/>
      <c r="P15" s="116"/>
      <c r="Q15" s="106"/>
      <c r="S15" s="106"/>
      <c r="U15" s="105"/>
      <c r="W15" s="30">
        <f>W20</f>
        <v>0</v>
      </c>
      <c r="Y15" s="30">
        <f>Y20</f>
        <v>0</v>
      </c>
      <c r="AA15" s="105">
        <f>AA20</f>
        <v>0</v>
      </c>
      <c r="AC15" s="106">
        <f>AC24</f>
        <v>0</v>
      </c>
      <c r="AD15" s="8"/>
      <c r="AE15" s="106">
        <f>AE24</f>
        <v>0</v>
      </c>
      <c r="AG15" s="106">
        <f>AG24</f>
        <v>0</v>
      </c>
      <c r="AH15" s="116"/>
      <c r="AI15" s="106">
        <f>AI28</f>
        <v>0</v>
      </c>
      <c r="AK15" s="106">
        <f>AK28</f>
        <v>0</v>
      </c>
      <c r="AM15" s="105">
        <f>AM28</f>
        <v>0</v>
      </c>
      <c r="AO15" s="106">
        <f>AO32</f>
        <v>0</v>
      </c>
      <c r="AQ15" s="106">
        <f>AQ32</f>
        <v>0</v>
      </c>
      <c r="AS15" s="105">
        <f>AS32</f>
        <v>0</v>
      </c>
      <c r="AU15" s="30">
        <f>AU36</f>
        <v>0</v>
      </c>
      <c r="AW15" s="30">
        <f>AW36</f>
        <v>0</v>
      </c>
      <c r="AY15" s="105">
        <f>AY36</f>
        <v>0</v>
      </c>
      <c r="BA15" s="30">
        <f>BA40</f>
        <v>0</v>
      </c>
      <c r="BC15" s="30">
        <f>BC40</f>
        <v>0</v>
      </c>
      <c r="BE15" s="105">
        <f>BE40</f>
        <v>0</v>
      </c>
      <c r="BG15" s="30">
        <f>BG44</f>
        <v>0</v>
      </c>
      <c r="BI15" s="30">
        <f>BI44</f>
        <v>0</v>
      </c>
      <c r="BK15" s="105">
        <f>BK44</f>
        <v>0</v>
      </c>
      <c r="BQ15" s="54"/>
      <c r="BW15" s="54"/>
      <c r="CC15" s="54"/>
      <c r="CJ15" s="116"/>
      <c r="CP15" s="116"/>
      <c r="CV15" s="116"/>
      <c r="DB15" s="116"/>
      <c r="DH15" s="116"/>
      <c r="DN15" s="116"/>
    </row>
    <row r="16" spans="1:118" x14ac:dyDescent="0.25">
      <c r="C16" s="84" t="s">
        <v>91</v>
      </c>
      <c r="I16" s="105"/>
      <c r="K16" s="106"/>
      <c r="L16" s="8"/>
      <c r="M16" s="106"/>
      <c r="O16" s="106"/>
      <c r="P16" s="116"/>
      <c r="Q16" s="30">
        <f>Q20</f>
        <v>0</v>
      </c>
      <c r="S16" s="30">
        <f>S20</f>
        <v>0</v>
      </c>
      <c r="U16" s="105">
        <f>U20</f>
        <v>0</v>
      </c>
      <c r="W16" s="30">
        <f>W24</f>
        <v>0</v>
      </c>
      <c r="Y16" s="30">
        <f>Y24</f>
        <v>0</v>
      </c>
      <c r="AA16" s="105">
        <f>AA24</f>
        <v>0</v>
      </c>
      <c r="AC16" s="106">
        <f>AC28</f>
        <v>0</v>
      </c>
      <c r="AD16" s="8"/>
      <c r="AE16" s="106">
        <f>AE28</f>
        <v>0</v>
      </c>
      <c r="AG16" s="106">
        <f>AG28</f>
        <v>0</v>
      </c>
      <c r="AH16" s="116"/>
      <c r="AI16" s="106">
        <f>AI32</f>
        <v>0</v>
      </c>
      <c r="AK16" s="106">
        <f>AK32</f>
        <v>0</v>
      </c>
      <c r="AM16" s="105">
        <f>AM32</f>
        <v>0</v>
      </c>
      <c r="AO16" s="30">
        <f>AO36</f>
        <v>0</v>
      </c>
      <c r="AQ16" s="30">
        <f>AQ36</f>
        <v>0</v>
      </c>
      <c r="AS16" s="105">
        <f>AS36</f>
        <v>0</v>
      </c>
      <c r="AU16" s="30">
        <f>AU40</f>
        <v>0</v>
      </c>
      <c r="AW16" s="30">
        <f>AW40</f>
        <v>0</v>
      </c>
      <c r="AY16" s="105">
        <f>AY40</f>
        <v>0</v>
      </c>
      <c r="BA16" s="30">
        <f>BA44</f>
        <v>0</v>
      </c>
      <c r="BC16" s="30">
        <f>BC44</f>
        <v>0</v>
      </c>
      <c r="BE16" s="105">
        <f>BE44</f>
        <v>0</v>
      </c>
      <c r="BG16" s="30">
        <f>BG48</f>
        <v>0</v>
      </c>
      <c r="BI16" s="30">
        <f>BI48</f>
        <v>0</v>
      </c>
      <c r="BK16" s="105">
        <f>BK48</f>
        <v>0</v>
      </c>
      <c r="BQ16" s="54"/>
      <c r="BW16" s="54"/>
      <c r="CC16" s="54"/>
      <c r="CJ16" s="116"/>
      <c r="CP16" s="116"/>
      <c r="CV16" s="116"/>
      <c r="DB16" s="116"/>
      <c r="DH16" s="116"/>
      <c r="DN16" s="116"/>
    </row>
    <row r="17" spans="3:118" x14ac:dyDescent="0.25">
      <c r="C17" s="84" t="s">
        <v>88</v>
      </c>
      <c r="I17" s="105"/>
      <c r="K17" s="30">
        <f>K20</f>
        <v>0</v>
      </c>
      <c r="L17" s="8"/>
      <c r="M17" s="30">
        <f>M20</f>
        <v>0</v>
      </c>
      <c r="O17" s="30">
        <f>O20</f>
        <v>0</v>
      </c>
      <c r="P17" s="116"/>
      <c r="Q17" s="30">
        <f>Q24</f>
        <v>0</v>
      </c>
      <c r="S17" s="30">
        <f>S24</f>
        <v>0</v>
      </c>
      <c r="U17" s="105">
        <f>U24</f>
        <v>0</v>
      </c>
      <c r="W17" s="30">
        <f>W28</f>
        <v>0</v>
      </c>
      <c r="Y17" s="30">
        <f>Y28</f>
        <v>0</v>
      </c>
      <c r="AA17" s="109">
        <f>AA28</f>
        <v>0</v>
      </c>
      <c r="AC17" s="106">
        <f>AC32</f>
        <v>0</v>
      </c>
      <c r="AD17" s="8"/>
      <c r="AE17" s="106">
        <f>AE32</f>
        <v>0</v>
      </c>
      <c r="AG17" s="106">
        <f>AG32</f>
        <v>0</v>
      </c>
      <c r="AH17" s="116"/>
      <c r="AI17" s="30">
        <f>AI36</f>
        <v>0</v>
      </c>
      <c r="AK17" s="30">
        <f>AK36</f>
        <v>0</v>
      </c>
      <c r="AM17" s="105">
        <f>AM36</f>
        <v>0</v>
      </c>
      <c r="AO17" s="30">
        <f>AO40</f>
        <v>0</v>
      </c>
      <c r="AQ17" s="30">
        <f>AQ40</f>
        <v>0</v>
      </c>
      <c r="AS17" s="105">
        <f>AS40</f>
        <v>0</v>
      </c>
      <c r="AU17" s="30">
        <f>AU44</f>
        <v>0</v>
      </c>
      <c r="AW17" s="30">
        <f>AW44</f>
        <v>0</v>
      </c>
      <c r="AY17" s="105">
        <f>AY44</f>
        <v>0</v>
      </c>
      <c r="BA17" s="30">
        <f>BA48</f>
        <v>0</v>
      </c>
      <c r="BC17" s="30">
        <f>BC48</f>
        <v>0</v>
      </c>
      <c r="BE17" s="105">
        <f>BE48</f>
        <v>0</v>
      </c>
      <c r="BG17" s="30">
        <f>BG52</f>
        <v>0</v>
      </c>
      <c r="BI17" s="30">
        <f>BI52</f>
        <v>0</v>
      </c>
      <c r="BK17" s="105">
        <f>BK52</f>
        <v>0</v>
      </c>
      <c r="BQ17" s="54"/>
      <c r="BW17" s="54"/>
      <c r="CC17" s="54"/>
      <c r="CJ17" s="116"/>
      <c r="CP17" s="116"/>
      <c r="CV17" s="116"/>
      <c r="DB17" s="116"/>
      <c r="DH17" s="116"/>
      <c r="DN17" s="116"/>
    </row>
    <row r="18" spans="3:118" x14ac:dyDescent="0.25">
      <c r="I18" s="108">
        <f>SUM(I14:I17)</f>
        <v>0</v>
      </c>
      <c r="K18" s="107">
        <f>SUM(K14:K17)</f>
        <v>0</v>
      </c>
      <c r="L18" s="8"/>
      <c r="M18" s="107">
        <f>SUM(M14:M17)</f>
        <v>0</v>
      </c>
      <c r="O18" s="107">
        <f>SUM(O14:O17)</f>
        <v>0</v>
      </c>
      <c r="P18" s="116"/>
      <c r="Q18" s="107">
        <f>SUM(Q14:Q17)</f>
        <v>0</v>
      </c>
      <c r="S18" s="107">
        <f>SUM(S14:S17)</f>
        <v>0</v>
      </c>
      <c r="U18" s="108">
        <f>SUM(U14:U17)</f>
        <v>0</v>
      </c>
      <c r="W18" s="107">
        <f>SUM(W14:W17)</f>
        <v>0</v>
      </c>
      <c r="Y18" s="107">
        <f>SUM(Y14:Y17)</f>
        <v>0</v>
      </c>
      <c r="AA18" s="108">
        <f>SUM(AA14:AA17)</f>
        <v>0</v>
      </c>
      <c r="AC18" s="107">
        <f>SUM(AC14:AC17)</f>
        <v>0</v>
      </c>
      <c r="AD18" s="8"/>
      <c r="AE18" s="107">
        <f>SUM(AE14:AE17)</f>
        <v>0</v>
      </c>
      <c r="AG18" s="107">
        <f>SUM(AG14:AG17)</f>
        <v>0</v>
      </c>
      <c r="AH18" s="116"/>
      <c r="AI18" s="107">
        <f>SUM(AI14:AI17)</f>
        <v>0</v>
      </c>
      <c r="AK18" s="107">
        <f>SUM(AK14:AK17)</f>
        <v>0</v>
      </c>
      <c r="AM18" s="108">
        <f>SUM(AM14:AM17)</f>
        <v>0</v>
      </c>
      <c r="AO18" s="107">
        <f>SUM(AO14:AO17)</f>
        <v>0</v>
      </c>
      <c r="AQ18" s="107">
        <f>SUM(AQ14:AQ17)</f>
        <v>0</v>
      </c>
      <c r="AS18" s="108">
        <f>SUM(AS14:AS17)</f>
        <v>0</v>
      </c>
      <c r="AU18" s="107">
        <f>SUM(AU14:AU17)</f>
        <v>0</v>
      </c>
      <c r="AW18" s="107">
        <f>SUM(AW14:AW17)</f>
        <v>0</v>
      </c>
      <c r="AY18" s="108">
        <f>SUM(AY14:AY17)</f>
        <v>0</v>
      </c>
      <c r="BA18" s="107">
        <f>SUM(BA14:BA16)</f>
        <v>0</v>
      </c>
      <c r="BC18" s="107">
        <f>SUM(BC14:BC16)</f>
        <v>0</v>
      </c>
      <c r="BE18" s="108">
        <f>SUM(BE14:BE16)</f>
        <v>0</v>
      </c>
      <c r="BG18" s="107">
        <f>SUM(BG14:BG16)</f>
        <v>0</v>
      </c>
      <c r="BI18" s="107">
        <f>SUM(BI14:BI16)</f>
        <v>0</v>
      </c>
      <c r="BK18" s="108">
        <f>SUM(BK14:BK16)</f>
        <v>0</v>
      </c>
      <c r="BQ18" s="54"/>
      <c r="BW18" s="54"/>
      <c r="CC18" s="54"/>
      <c r="CJ18" s="116"/>
      <c r="CP18" s="116"/>
      <c r="CV18" s="116"/>
      <c r="DB18" s="116"/>
      <c r="DH18" s="116"/>
      <c r="DN18" s="116"/>
    </row>
    <row r="19" spans="3:118" s="113" customFormat="1" x14ac:dyDescent="0.25">
      <c r="I19" s="105"/>
      <c r="K19" s="106"/>
      <c r="L19" s="8"/>
      <c r="M19" s="106"/>
      <c r="O19" s="106"/>
      <c r="P19" s="116"/>
      <c r="Q19" s="106"/>
      <c r="S19" s="106"/>
      <c r="U19" s="105"/>
      <c r="W19" s="106"/>
      <c r="Y19" s="106"/>
      <c r="AA19" s="105"/>
      <c r="AC19" s="106"/>
      <c r="AD19" s="8"/>
      <c r="AE19" s="106"/>
      <c r="AG19" s="106"/>
      <c r="AH19" s="116"/>
      <c r="AI19" s="106"/>
      <c r="AK19" s="106"/>
      <c r="AM19" s="105"/>
      <c r="AO19" s="106"/>
      <c r="AQ19" s="106"/>
      <c r="AS19" s="105"/>
      <c r="AU19" s="106"/>
      <c r="AW19" s="106"/>
      <c r="AY19" s="105"/>
      <c r="BA19" s="106"/>
      <c r="BC19" s="106"/>
      <c r="BE19" s="105"/>
      <c r="BG19" s="106"/>
      <c r="BK19" s="54"/>
      <c r="BQ19" s="54"/>
      <c r="BW19" s="54"/>
      <c r="CC19" s="54"/>
      <c r="CJ19" s="116"/>
      <c r="CP19" s="116"/>
      <c r="CV19" s="116"/>
      <c r="DB19" s="116"/>
      <c r="DH19" s="116"/>
      <c r="DN19" s="116"/>
    </row>
    <row r="20" spans="3:118" x14ac:dyDescent="0.25">
      <c r="C20" s="113"/>
      <c r="I20" s="54"/>
      <c r="J20" s="116"/>
      <c r="K20" s="45"/>
      <c r="L20" s="8"/>
      <c r="M20" s="32">
        <f>K20</f>
        <v>0</v>
      </c>
      <c r="N20" s="30"/>
      <c r="O20" s="100">
        <f>M20</f>
        <v>0</v>
      </c>
      <c r="P20" s="116"/>
      <c r="Q20" s="32">
        <f>O20</f>
        <v>0</v>
      </c>
      <c r="R20" s="30"/>
      <c r="S20" s="32">
        <f>Q20</f>
        <v>0</v>
      </c>
      <c r="T20" s="30"/>
      <c r="U20" s="100">
        <f>S20</f>
        <v>0</v>
      </c>
      <c r="V20" s="116"/>
      <c r="W20" s="32">
        <f>U20</f>
        <v>0</v>
      </c>
      <c r="X20" s="30"/>
      <c r="Y20" s="32">
        <f>W20</f>
        <v>0</v>
      </c>
      <c r="Z20" s="30"/>
      <c r="AA20" s="100">
        <f>Y20</f>
        <v>0</v>
      </c>
      <c r="AB20" s="116"/>
      <c r="AC20" s="32"/>
      <c r="AD20" s="30"/>
      <c r="AE20" s="32">
        <f>AC20</f>
        <v>0</v>
      </c>
      <c r="AF20" s="30"/>
      <c r="AG20" s="100">
        <f>AE20</f>
        <v>0</v>
      </c>
      <c r="AH20" s="102"/>
      <c r="AJ20" s="95"/>
      <c r="AK20" s="95"/>
      <c r="AL20" s="95"/>
      <c r="AM20" s="77"/>
      <c r="AN20" s="116"/>
      <c r="AO20" s="32" t="e">
        <f>AM22</f>
        <v>#DIV/0!</v>
      </c>
      <c r="AP20" s="30"/>
      <c r="AQ20" s="32" t="e">
        <f>AO20</f>
        <v>#DIV/0!</v>
      </c>
      <c r="AR20" s="30"/>
      <c r="AS20" s="100" t="e">
        <f>AQ20</f>
        <v>#DIV/0!</v>
      </c>
      <c r="AT20" s="116"/>
      <c r="AU20" s="32" t="e">
        <f>AS20</f>
        <v>#DIV/0!</v>
      </c>
      <c r="AV20" s="30"/>
      <c r="AW20" s="32" t="e">
        <f>AU20</f>
        <v>#DIV/0!</v>
      </c>
      <c r="AX20" s="30"/>
      <c r="AY20" s="100" t="e">
        <f>AW20</f>
        <v>#DIV/0!</v>
      </c>
      <c r="AZ20" s="116"/>
      <c r="BA20" s="32" t="e">
        <f>AY20</f>
        <v>#DIV/0!</v>
      </c>
      <c r="BB20" s="30"/>
      <c r="BC20" s="32" t="e">
        <f>BA20</f>
        <v>#DIV/0!</v>
      </c>
      <c r="BD20" s="30"/>
      <c r="BE20" s="100" t="e">
        <f>BC20</f>
        <v>#DIV/0!</v>
      </c>
      <c r="BF20" s="116"/>
      <c r="BG20" s="32" t="e">
        <f>BE20</f>
        <v>#DIV/0!</v>
      </c>
      <c r="BH20" s="30"/>
      <c r="BI20" s="32" t="e">
        <f>BG20</f>
        <v>#DIV/0!</v>
      </c>
      <c r="BJ20" s="30"/>
      <c r="BK20" s="100" t="e">
        <f>BI20</f>
        <v>#DIV/0!</v>
      </c>
      <c r="BM20" s="50"/>
      <c r="BN20" s="50"/>
      <c r="BO20" s="50"/>
      <c r="BP20" s="50"/>
      <c r="BQ20" s="77"/>
      <c r="BS20" s="50"/>
      <c r="BT20" s="50"/>
      <c r="BU20" s="50"/>
      <c r="BV20" s="50"/>
      <c r="BW20" s="77"/>
      <c r="BY20" s="50"/>
      <c r="BZ20" s="50"/>
      <c r="CA20" s="50"/>
      <c r="CB20" s="50"/>
      <c r="CC20" s="77"/>
      <c r="CE20" s="50"/>
      <c r="CF20" s="50"/>
      <c r="CG20" s="50"/>
      <c r="CH20" s="50"/>
      <c r="CI20" s="50"/>
      <c r="CJ20" s="116"/>
      <c r="CK20" s="50"/>
      <c r="CL20" s="50"/>
      <c r="CM20" s="50"/>
      <c r="CN20" s="50"/>
      <c r="CO20" s="50"/>
      <c r="CP20" s="116"/>
      <c r="CQ20" s="50"/>
      <c r="CR20" s="50"/>
      <c r="CS20" s="50"/>
      <c r="CT20" s="50"/>
      <c r="CU20" s="50"/>
      <c r="CV20" s="116"/>
      <c r="CW20" s="50"/>
      <c r="CX20" s="50"/>
      <c r="CY20" s="50"/>
      <c r="CZ20" s="50"/>
      <c r="DA20" s="50"/>
      <c r="DB20" s="116"/>
      <c r="DC20" s="50"/>
      <c r="DD20" s="50"/>
      <c r="DE20" s="50"/>
      <c r="DF20" s="50"/>
      <c r="DG20" s="50"/>
      <c r="DH20" s="116"/>
      <c r="DI20" s="50"/>
      <c r="DJ20" s="50"/>
      <c r="DK20" s="50"/>
      <c r="DL20" s="50"/>
      <c r="DM20" s="50"/>
      <c r="DN20" s="116"/>
    </row>
    <row r="21" spans="3:118" x14ac:dyDescent="0.25">
      <c r="C21" s="83" t="s">
        <v>57</v>
      </c>
      <c r="I21" s="64"/>
      <c r="J21" s="116"/>
      <c r="K21" s="29">
        <f>I21-(K$5*K20)</f>
        <v>0</v>
      </c>
      <c r="M21" s="29">
        <f>K21-(M$5*M20)</f>
        <v>0</v>
      </c>
      <c r="O21" s="55">
        <f>M21-(O$5*O20)</f>
        <v>0</v>
      </c>
      <c r="P21" s="116"/>
      <c r="Q21" s="29">
        <f>O21-(Q$5*Q20)</f>
        <v>0</v>
      </c>
      <c r="S21" s="29">
        <f>Q21-(S$5*S20)</f>
        <v>0</v>
      </c>
      <c r="U21" s="55">
        <f>S21-(U$5*U20)</f>
        <v>0</v>
      </c>
      <c r="V21" s="116"/>
      <c r="W21" s="29">
        <f>U21-(W$5*W20)</f>
        <v>0</v>
      </c>
      <c r="Y21" s="29">
        <f>W21-(Y$5*Y20)</f>
        <v>0</v>
      </c>
      <c r="AA21" s="55">
        <f>Y21-(AA$5*AA20)</f>
        <v>0</v>
      </c>
      <c r="AB21" s="116"/>
      <c r="AC21" s="29">
        <f>AA21-(AC$5*AC20)</f>
        <v>0</v>
      </c>
      <c r="AE21" s="29">
        <f>AC21-(AE$5*AE20)</f>
        <v>0</v>
      </c>
      <c r="AG21" s="55">
        <f>AE21-(AG$5*AG20)</f>
        <v>0</v>
      </c>
      <c r="AH21" s="103"/>
      <c r="AI21" s="94">
        <f>AG21</f>
        <v>0</v>
      </c>
      <c r="AJ21" s="94"/>
      <c r="AK21" s="94">
        <f>AI21</f>
        <v>0</v>
      </c>
      <c r="AL21" s="94"/>
      <c r="AM21" s="111">
        <f>AK21</f>
        <v>0</v>
      </c>
      <c r="AN21" s="116"/>
      <c r="AO21" s="29" t="e">
        <f>AM21-(AO$5*AO20)</f>
        <v>#DIV/0!</v>
      </c>
      <c r="AQ21" s="29" t="e">
        <f>AO21-(AQ$5*AQ20)</f>
        <v>#DIV/0!</v>
      </c>
      <c r="AS21" s="55" t="e">
        <f>AQ21-(AS$5*AS20)</f>
        <v>#DIV/0!</v>
      </c>
      <c r="AT21" s="116"/>
      <c r="AU21" s="29" t="e">
        <f>AS21-(AU$5*AU20)</f>
        <v>#DIV/0!</v>
      </c>
      <c r="AW21" s="29" t="e">
        <f>AU21-(AW$5*AW20)</f>
        <v>#DIV/0!</v>
      </c>
      <c r="AY21" s="55" t="e">
        <f>AW21-(AY$5*AY20)</f>
        <v>#DIV/0!</v>
      </c>
      <c r="AZ21" s="116"/>
      <c r="BA21" s="29" t="e">
        <f>AY21-(BA$5*BA20)</f>
        <v>#DIV/0!</v>
      </c>
      <c r="BC21" s="29" t="e">
        <f>BA21-(BC$5*BC20)</f>
        <v>#DIV/0!</v>
      </c>
      <c r="BE21" s="55" t="e">
        <f>BC21-(BE$5*BE20)</f>
        <v>#DIV/0!</v>
      </c>
      <c r="BF21" s="116"/>
      <c r="BG21" s="29" t="e">
        <f>BE21-(BG$5*BG20)</f>
        <v>#DIV/0!</v>
      </c>
      <c r="BI21" s="29" t="e">
        <f>BG21-(BI$5*BI20)</f>
        <v>#DIV/0!</v>
      </c>
      <c r="BK21" s="110" t="e">
        <f>BI21-(BK$5*BK20)</f>
        <v>#DIV/0!</v>
      </c>
      <c r="BM21" s="34"/>
      <c r="BN21" s="33"/>
      <c r="BO21" s="34"/>
      <c r="BP21" s="33"/>
      <c r="BQ21" s="57"/>
      <c r="BS21" s="34"/>
      <c r="BT21" s="33"/>
      <c r="BU21" s="34"/>
      <c r="BV21" s="33"/>
      <c r="BW21" s="57"/>
      <c r="BY21" s="34"/>
      <c r="BZ21" s="33"/>
      <c r="CA21" s="34"/>
      <c r="CB21" s="33"/>
      <c r="CC21" s="57"/>
      <c r="CE21" s="34"/>
      <c r="CF21" s="33"/>
      <c r="CG21" s="34"/>
      <c r="CH21" s="33"/>
      <c r="CI21" s="34"/>
      <c r="CJ21" s="116"/>
      <c r="CK21" s="34"/>
      <c r="CL21" s="33"/>
      <c r="CM21" s="34"/>
      <c r="CN21" s="33"/>
      <c r="CO21" s="34"/>
      <c r="CP21" s="116"/>
      <c r="CQ21" s="34"/>
      <c r="CR21" s="33"/>
      <c r="CS21" s="34"/>
      <c r="CT21" s="33"/>
      <c r="CU21" s="34"/>
      <c r="CV21" s="116"/>
      <c r="CW21" s="34"/>
      <c r="CX21" s="33"/>
      <c r="CY21" s="34"/>
      <c r="CZ21" s="33"/>
      <c r="DA21" s="34"/>
      <c r="DB21" s="116"/>
      <c r="DC21" s="34"/>
      <c r="DD21" s="33"/>
      <c r="DE21" s="34"/>
      <c r="DF21" s="33"/>
      <c r="DG21" s="34"/>
      <c r="DH21" s="116"/>
      <c r="DI21" s="34"/>
      <c r="DJ21" s="33"/>
      <c r="DK21" s="34"/>
      <c r="DL21" s="33"/>
      <c r="DM21" s="34"/>
      <c r="DN21" s="116"/>
    </row>
    <row r="22" spans="3:118" x14ac:dyDescent="0.25">
      <c r="C22" s="113"/>
      <c r="I22" s="54"/>
      <c r="J22" s="116"/>
      <c r="O22" s="54"/>
      <c r="P22" s="116"/>
      <c r="U22" s="54"/>
      <c r="V22" s="116"/>
      <c r="AA22" s="54"/>
      <c r="AB22" s="116"/>
      <c r="AG22" s="104"/>
      <c r="AM22" s="70" t="e">
        <f>(AM21/SUM(AO$5:BK$5))</f>
        <v>#DIV/0!</v>
      </c>
      <c r="AN22" s="116"/>
      <c r="AO22" s="84"/>
      <c r="AS22" s="54"/>
      <c r="AT22" s="116"/>
      <c r="AY22" s="54"/>
      <c r="AZ22" s="116"/>
      <c r="BE22" s="54"/>
      <c r="BF22" s="116"/>
      <c r="BK22" s="54"/>
      <c r="BQ22" s="54"/>
      <c r="BW22" s="54"/>
      <c r="CC22" s="54"/>
      <c r="CJ22" s="116"/>
      <c r="CP22" s="116"/>
      <c r="CV22" s="116"/>
      <c r="DB22" s="116"/>
      <c r="DH22" s="116"/>
      <c r="DN22" s="116"/>
    </row>
    <row r="23" spans="3:118" x14ac:dyDescent="0.25">
      <c r="C23" s="113"/>
      <c r="J23" s="116"/>
      <c r="P23" s="116"/>
      <c r="V23" s="116"/>
      <c r="AB23" s="116"/>
      <c r="AH23" s="116"/>
      <c r="AN23" s="116"/>
      <c r="AT23" s="116"/>
      <c r="AZ23" s="116"/>
      <c r="BF23" s="116"/>
      <c r="BK23" s="54"/>
      <c r="BQ23" s="54"/>
      <c r="BW23" s="54"/>
      <c r="CC23" s="54"/>
      <c r="CJ23" s="116"/>
      <c r="CP23" s="116"/>
      <c r="CV23" s="116"/>
      <c r="DB23" s="116"/>
      <c r="DH23" s="116"/>
      <c r="DN23" s="116"/>
    </row>
    <row r="24" spans="3:118" x14ac:dyDescent="0.25">
      <c r="C24" s="113"/>
      <c r="O24" s="54"/>
      <c r="P24" s="116"/>
      <c r="Q24" s="45"/>
      <c r="S24" s="32">
        <f>Q24</f>
        <v>0</v>
      </c>
      <c r="T24" s="30"/>
      <c r="U24" s="100">
        <f>S24</f>
        <v>0</v>
      </c>
      <c r="V24" s="116"/>
      <c r="W24" s="32">
        <f>U24</f>
        <v>0</v>
      </c>
      <c r="X24" s="30"/>
      <c r="Y24" s="32">
        <f>W24</f>
        <v>0</v>
      </c>
      <c r="Z24" s="30"/>
      <c r="AA24" s="100">
        <f>Y24</f>
        <v>0</v>
      </c>
      <c r="AB24" s="116"/>
      <c r="AC24" s="32"/>
      <c r="AD24" s="30"/>
      <c r="AE24" s="32">
        <f>AC24</f>
        <v>0</v>
      </c>
      <c r="AF24" s="30"/>
      <c r="AG24" s="100">
        <f>AE24</f>
        <v>0</v>
      </c>
      <c r="AH24" s="116"/>
      <c r="AI24" s="32">
        <f>AG24</f>
        <v>0</v>
      </c>
      <c r="AJ24" s="30"/>
      <c r="AK24" s="32">
        <f>AI24</f>
        <v>0</v>
      </c>
      <c r="AL24" s="30"/>
      <c r="AM24" s="100">
        <f>AK24</f>
        <v>0</v>
      </c>
      <c r="AN24" s="102"/>
      <c r="AP24" s="95"/>
      <c r="AQ24" s="95"/>
      <c r="AR24" s="95"/>
      <c r="AS24" s="77"/>
      <c r="AT24" s="116"/>
      <c r="AU24" s="32" t="e">
        <f>AS26</f>
        <v>#DIV/0!</v>
      </c>
      <c r="AV24" s="30"/>
      <c r="AW24" s="32" t="e">
        <f>AU24</f>
        <v>#DIV/0!</v>
      </c>
      <c r="AX24" s="30"/>
      <c r="AY24" s="100" t="e">
        <f>AW24</f>
        <v>#DIV/0!</v>
      </c>
      <c r="AZ24" s="116"/>
      <c r="BA24" s="32" t="e">
        <f>AY24</f>
        <v>#DIV/0!</v>
      </c>
      <c r="BB24" s="30"/>
      <c r="BC24" s="32" t="e">
        <f>BA24</f>
        <v>#DIV/0!</v>
      </c>
      <c r="BD24" s="30"/>
      <c r="BE24" s="100" t="e">
        <f>BC24</f>
        <v>#DIV/0!</v>
      </c>
      <c r="BF24" s="116"/>
      <c r="BG24" s="32" t="e">
        <f>BE24</f>
        <v>#DIV/0!</v>
      </c>
      <c r="BH24" s="30"/>
      <c r="BI24" s="32" t="e">
        <f>BG24</f>
        <v>#DIV/0!</v>
      </c>
      <c r="BJ24" s="30"/>
      <c r="BK24" s="100" t="e">
        <f>BI24</f>
        <v>#DIV/0!</v>
      </c>
      <c r="BL24" s="116"/>
      <c r="BM24" s="32" t="e">
        <f>BK24</f>
        <v>#DIV/0!</v>
      </c>
      <c r="BN24" s="30"/>
      <c r="BO24" s="32" t="e">
        <f>BM24</f>
        <v>#DIV/0!</v>
      </c>
      <c r="BP24" s="30"/>
      <c r="BQ24" s="100" t="e">
        <f>BO24</f>
        <v>#DIV/0!</v>
      </c>
      <c r="BS24" s="50"/>
      <c r="BT24" s="50"/>
      <c r="BU24" s="50"/>
      <c r="BV24" s="50"/>
      <c r="BW24" s="77"/>
      <c r="BY24" s="50"/>
      <c r="BZ24" s="50"/>
      <c r="CA24" s="50"/>
      <c r="CB24" s="50"/>
      <c r="CC24" s="77"/>
      <c r="CE24" s="50"/>
      <c r="CF24" s="50"/>
      <c r="CG24" s="50"/>
      <c r="CH24" s="50"/>
      <c r="CI24" s="50"/>
      <c r="CJ24" s="116"/>
      <c r="CK24" s="50"/>
      <c r="CL24" s="50"/>
      <c r="CM24" s="50"/>
      <c r="CN24" s="50"/>
      <c r="CO24" s="50"/>
      <c r="CP24" s="116"/>
      <c r="CQ24" s="50"/>
      <c r="CR24" s="50"/>
      <c r="CS24" s="50"/>
      <c r="CT24" s="50"/>
      <c r="CU24" s="50"/>
      <c r="CV24" s="116"/>
      <c r="CW24" s="50"/>
      <c r="CX24" s="50"/>
      <c r="CY24" s="50"/>
      <c r="CZ24" s="50"/>
      <c r="DA24" s="50"/>
      <c r="DB24" s="116"/>
      <c r="DC24" s="50"/>
      <c r="DD24" s="50"/>
      <c r="DE24" s="50"/>
      <c r="DF24" s="50"/>
      <c r="DG24" s="50"/>
      <c r="DH24" s="116"/>
      <c r="DI24" s="50"/>
      <c r="DJ24" s="50"/>
      <c r="DK24" s="50"/>
      <c r="DL24" s="50"/>
      <c r="DM24" s="50"/>
      <c r="DN24" s="116"/>
    </row>
    <row r="25" spans="3:118" x14ac:dyDescent="0.25">
      <c r="C25" s="22" t="s">
        <v>58</v>
      </c>
      <c r="O25" s="64"/>
      <c r="P25" s="116"/>
      <c r="Q25" s="29">
        <f>O25-(Q$5*Q24)</f>
        <v>0</v>
      </c>
      <c r="S25" s="29">
        <f>Q25-(S$5*S24)</f>
        <v>0</v>
      </c>
      <c r="U25" s="55">
        <f>S25-(U$5*U24)</f>
        <v>0</v>
      </c>
      <c r="V25" s="116"/>
      <c r="W25" s="29">
        <f>U25-(W$5*W24)</f>
        <v>0</v>
      </c>
      <c r="Y25" s="29">
        <f>W25-(Y$5*Y24)</f>
        <v>0</v>
      </c>
      <c r="AA25" s="55">
        <f>Y25-(AA$5*AA24)</f>
        <v>0</v>
      </c>
      <c r="AB25" s="116"/>
      <c r="AC25" s="29">
        <f>AA25-(AC$5*AC24)</f>
        <v>0</v>
      </c>
      <c r="AE25" s="29">
        <f>AC25-(AE$5*AE24)</f>
        <v>0</v>
      </c>
      <c r="AG25" s="55">
        <f>AE25-(AG$5*AG24)</f>
        <v>0</v>
      </c>
      <c r="AH25" s="116"/>
      <c r="AI25" s="29">
        <f>AG25-(AI$5*AI24)</f>
        <v>0</v>
      </c>
      <c r="AK25" s="29">
        <f>AI25-(AK$5*AK24)</f>
        <v>0</v>
      </c>
      <c r="AM25" s="55">
        <f>AK25-(AM$5*AM24)</f>
        <v>0</v>
      </c>
      <c r="AN25" s="103"/>
      <c r="AO25" s="94">
        <f>AM25</f>
        <v>0</v>
      </c>
      <c r="AP25" s="94"/>
      <c r="AQ25" s="94">
        <f>AO25</f>
        <v>0</v>
      </c>
      <c r="AR25" s="94"/>
      <c r="AS25" s="111">
        <f>AQ25</f>
        <v>0</v>
      </c>
      <c r="AT25" s="116"/>
      <c r="AU25" s="29" t="e">
        <f>AS25-(AU$5*AU24)</f>
        <v>#DIV/0!</v>
      </c>
      <c r="AW25" s="29" t="e">
        <f>AU25-(AW$5*AW24)</f>
        <v>#DIV/0!</v>
      </c>
      <c r="AY25" s="55" t="e">
        <f>AW25-(AY$5*AY24)</f>
        <v>#DIV/0!</v>
      </c>
      <c r="AZ25" s="116"/>
      <c r="BA25" s="29" t="e">
        <f>AY25-(BA$5*BA24)</f>
        <v>#DIV/0!</v>
      </c>
      <c r="BC25" s="29" t="e">
        <f>BA25-(BC$5*BC24)</f>
        <v>#DIV/0!</v>
      </c>
      <c r="BE25" s="55" t="e">
        <f>BC25-(BE$5*BE24)</f>
        <v>#DIV/0!</v>
      </c>
      <c r="BF25" s="116"/>
      <c r="BG25" s="29" t="e">
        <f>BE25-(BG$5*BG24)</f>
        <v>#DIV/0!</v>
      </c>
      <c r="BI25" s="29" t="e">
        <f>BG25-(BI$5*BI24)</f>
        <v>#DIV/0!</v>
      </c>
      <c r="BK25" s="55" t="e">
        <f>BI25-(BK$5*BK24)</f>
        <v>#DIV/0!</v>
      </c>
      <c r="BL25" s="116"/>
      <c r="BM25" s="29" t="e">
        <f>BK25-(BM$5*BM24)</f>
        <v>#DIV/0!</v>
      </c>
      <c r="BO25" s="29" t="e">
        <f>BM25-(BO$5*BO24)</f>
        <v>#DIV/0!</v>
      </c>
      <c r="BQ25" s="110" t="e">
        <f>BO25-(BQ$5*BQ24)</f>
        <v>#DIV/0!</v>
      </c>
      <c r="BS25" s="34"/>
      <c r="BT25" s="33"/>
      <c r="BU25" s="34"/>
      <c r="BV25" s="33"/>
      <c r="BW25" s="57"/>
      <c r="BY25" s="34"/>
      <c r="BZ25" s="33"/>
      <c r="CA25" s="34"/>
      <c r="CB25" s="33"/>
      <c r="CC25" s="57"/>
      <c r="CE25" s="34"/>
      <c r="CF25" s="33"/>
      <c r="CG25" s="34"/>
      <c r="CH25" s="33"/>
      <c r="CI25" s="34"/>
      <c r="CJ25" s="116"/>
      <c r="CK25" s="34"/>
      <c r="CL25" s="33"/>
      <c r="CM25" s="34"/>
      <c r="CN25" s="33"/>
      <c r="CO25" s="34"/>
      <c r="CP25" s="116"/>
      <c r="CQ25" s="34"/>
      <c r="CR25" s="33"/>
      <c r="CS25" s="34"/>
      <c r="CT25" s="33"/>
      <c r="CU25" s="34"/>
      <c r="CV25" s="116"/>
      <c r="CW25" s="34"/>
      <c r="CX25" s="33"/>
      <c r="CY25" s="34"/>
      <c r="CZ25" s="33"/>
      <c r="DA25" s="34"/>
      <c r="DB25" s="116"/>
      <c r="DC25" s="34"/>
      <c r="DD25" s="33"/>
      <c r="DE25" s="34"/>
      <c r="DF25" s="33"/>
      <c r="DG25" s="34"/>
      <c r="DH25" s="116"/>
      <c r="DI25" s="34"/>
      <c r="DJ25" s="33"/>
      <c r="DK25" s="34"/>
      <c r="DL25" s="33"/>
      <c r="DM25" s="34"/>
      <c r="DN25" s="116"/>
    </row>
    <row r="26" spans="3:118" x14ac:dyDescent="0.25">
      <c r="C26" s="113"/>
      <c r="O26" s="54"/>
      <c r="P26" s="116"/>
      <c r="Q26" s="167"/>
      <c r="U26" s="54"/>
      <c r="V26" s="116"/>
      <c r="W26" s="30"/>
      <c r="AA26" s="54"/>
      <c r="AB26" s="116"/>
      <c r="AG26" s="54"/>
      <c r="AH26" s="116"/>
      <c r="AM26" s="104"/>
      <c r="AS26" s="70" t="e">
        <f>(AS25/SUM(AU$5:BQ$5))</f>
        <v>#DIV/0!</v>
      </c>
      <c r="AT26" s="116"/>
      <c r="AU26" s="84"/>
      <c r="AY26" s="54"/>
      <c r="AZ26" s="116"/>
      <c r="BE26" s="54"/>
      <c r="BF26" s="116"/>
      <c r="BK26" s="54"/>
      <c r="BL26" s="116"/>
      <c r="BQ26" s="54"/>
      <c r="BW26" s="54"/>
      <c r="CC26" s="54"/>
      <c r="CJ26" s="116"/>
      <c r="CP26" s="116"/>
      <c r="CV26" s="116"/>
      <c r="DB26" s="116"/>
      <c r="DH26" s="116"/>
      <c r="DN26" s="116"/>
    </row>
    <row r="27" spans="3:118" x14ac:dyDescent="0.25">
      <c r="C27" s="8"/>
      <c r="P27" s="116"/>
      <c r="Q27" s="167"/>
      <c r="V27" s="116"/>
      <c r="AB27" s="116"/>
      <c r="AH27" s="116"/>
      <c r="AN27" s="116"/>
      <c r="AT27" s="116"/>
      <c r="AZ27" s="116"/>
      <c r="BA27" s="84"/>
      <c r="BF27" s="116"/>
      <c r="BL27" s="116"/>
      <c r="BQ27" s="54"/>
      <c r="BW27" s="54"/>
      <c r="CC27" s="54"/>
      <c r="CJ27" s="116"/>
      <c r="CP27" s="116"/>
      <c r="CV27" s="116"/>
      <c r="DB27" s="116"/>
      <c r="DH27" s="116"/>
      <c r="DN27" s="116"/>
    </row>
    <row r="28" spans="3:118" x14ac:dyDescent="0.25">
      <c r="C28" s="8"/>
      <c r="U28" s="54"/>
      <c r="V28" s="116"/>
      <c r="W28" s="45"/>
      <c r="Y28" s="32">
        <f>W28</f>
        <v>0</v>
      </c>
      <c r="Z28" s="30"/>
      <c r="AA28" s="100">
        <f>Y28</f>
        <v>0</v>
      </c>
      <c r="AB28" s="116"/>
      <c r="AC28" s="32">
        <f>AA28</f>
        <v>0</v>
      </c>
      <c r="AD28" s="30"/>
      <c r="AE28" s="32">
        <f>AC28</f>
        <v>0</v>
      </c>
      <c r="AF28" s="30"/>
      <c r="AG28" s="100">
        <f>AE28</f>
        <v>0</v>
      </c>
      <c r="AH28" s="116"/>
      <c r="AI28" s="32">
        <f>AG28</f>
        <v>0</v>
      </c>
      <c r="AJ28" s="30"/>
      <c r="AK28" s="32">
        <f>AI28</f>
        <v>0</v>
      </c>
      <c r="AL28" s="30"/>
      <c r="AM28" s="100">
        <f>AK28</f>
        <v>0</v>
      </c>
      <c r="AN28" s="116"/>
      <c r="AO28" s="32">
        <f>AM28</f>
        <v>0</v>
      </c>
      <c r="AP28" s="30"/>
      <c r="AQ28" s="32">
        <f>AO28</f>
        <v>0</v>
      </c>
      <c r="AR28" s="30"/>
      <c r="AS28" s="100">
        <f>AQ28</f>
        <v>0</v>
      </c>
      <c r="AT28" s="102"/>
      <c r="AU28" s="95"/>
      <c r="AV28" s="95"/>
      <c r="AW28" s="95"/>
      <c r="AX28" s="95"/>
      <c r="AY28" s="77"/>
      <c r="AZ28" s="116"/>
      <c r="BA28" s="32" t="e">
        <f>AY30</f>
        <v>#DIV/0!</v>
      </c>
      <c r="BB28" s="30"/>
      <c r="BC28" s="32" t="e">
        <f>BA28</f>
        <v>#DIV/0!</v>
      </c>
      <c r="BD28" s="30"/>
      <c r="BE28" s="100" t="e">
        <f>BC28</f>
        <v>#DIV/0!</v>
      </c>
      <c r="BF28" s="116"/>
      <c r="BG28" s="32" t="e">
        <f>BE28</f>
        <v>#DIV/0!</v>
      </c>
      <c r="BH28" s="30"/>
      <c r="BI28" s="32" t="e">
        <f>BG28</f>
        <v>#DIV/0!</v>
      </c>
      <c r="BJ28" s="30"/>
      <c r="BK28" s="100" t="e">
        <f>BI28</f>
        <v>#DIV/0!</v>
      </c>
      <c r="BL28" s="116"/>
      <c r="BM28" s="32" t="e">
        <f>BK28</f>
        <v>#DIV/0!</v>
      </c>
      <c r="BN28" s="30"/>
      <c r="BO28" s="32" t="e">
        <f>BM28</f>
        <v>#DIV/0!</v>
      </c>
      <c r="BP28" s="30"/>
      <c r="BQ28" s="100" t="e">
        <f>BO28</f>
        <v>#DIV/0!</v>
      </c>
      <c r="BR28" s="116"/>
      <c r="BS28" s="32" t="e">
        <f>BQ28</f>
        <v>#DIV/0!</v>
      </c>
      <c r="BT28" s="30"/>
      <c r="BU28" s="32" t="e">
        <f>BS28</f>
        <v>#DIV/0!</v>
      </c>
      <c r="BV28" s="30"/>
      <c r="BW28" s="100" t="e">
        <f>BU28</f>
        <v>#DIV/0!</v>
      </c>
      <c r="BY28" s="50"/>
      <c r="BZ28" s="33"/>
      <c r="CA28" s="34"/>
      <c r="CB28" s="33"/>
      <c r="CC28" s="57"/>
      <c r="CE28" s="34"/>
      <c r="CF28" s="33"/>
      <c r="CG28" s="34"/>
      <c r="CH28" s="33"/>
      <c r="CI28" s="34"/>
      <c r="CJ28" s="116"/>
      <c r="CK28" s="34"/>
      <c r="CL28" s="33"/>
      <c r="CM28" s="34"/>
      <c r="CN28" s="33"/>
      <c r="CO28" s="34"/>
      <c r="CP28" s="116"/>
      <c r="CQ28" s="34"/>
      <c r="CR28" s="33"/>
      <c r="CS28" s="34"/>
      <c r="CT28" s="33"/>
      <c r="CU28" s="34"/>
      <c r="CV28" s="116"/>
      <c r="CW28" s="34"/>
      <c r="CX28" s="33"/>
      <c r="CY28" s="34"/>
      <c r="CZ28" s="33"/>
      <c r="DA28" s="34"/>
      <c r="DB28" s="116"/>
      <c r="DC28" s="34"/>
      <c r="DD28" s="33"/>
      <c r="DE28" s="34"/>
      <c r="DF28" s="33"/>
      <c r="DG28" s="34"/>
      <c r="DH28" s="116"/>
      <c r="DI28" s="34"/>
      <c r="DJ28" s="33"/>
      <c r="DK28" s="34"/>
      <c r="DL28" s="33"/>
      <c r="DM28" s="34"/>
      <c r="DN28" s="116"/>
    </row>
    <row r="29" spans="3:118" x14ac:dyDescent="0.25">
      <c r="C29" s="22" t="s">
        <v>59</v>
      </c>
      <c r="U29" s="64"/>
      <c r="V29" s="116"/>
      <c r="W29" s="29">
        <f>U29-(W$5*W28)</f>
        <v>0</v>
      </c>
      <c r="Y29" s="29">
        <f>W29-(Y$5*Y28)</f>
        <v>0</v>
      </c>
      <c r="AA29" s="55">
        <f>Y29-(AA$5*AA28)</f>
        <v>0</v>
      </c>
      <c r="AB29" s="116"/>
      <c r="AC29" s="29">
        <f>AA29-(AC$5*AC28)</f>
        <v>0</v>
      </c>
      <c r="AE29" s="29">
        <f>AC29-(AE$5*AE28)</f>
        <v>0</v>
      </c>
      <c r="AG29" s="55">
        <f>AE29-(AG$5*AG28)</f>
        <v>0</v>
      </c>
      <c r="AH29" s="116"/>
      <c r="AI29" s="29">
        <f>AG29-(AI$5*AI28)</f>
        <v>0</v>
      </c>
      <c r="AK29" s="29">
        <f>AI29-(AK$5*AK28)</f>
        <v>0</v>
      </c>
      <c r="AM29" s="55">
        <f>AK29-(AM$5*AM28)</f>
        <v>0</v>
      </c>
      <c r="AN29" s="116"/>
      <c r="AO29" s="29">
        <f>AM29-(AO$5*AO28)</f>
        <v>0</v>
      </c>
      <c r="AQ29" s="29">
        <f>AO29-(AQ$5*AQ28)</f>
        <v>0</v>
      </c>
      <c r="AS29" s="55">
        <f>AQ29-(AS$5*AS28)</f>
        <v>0</v>
      </c>
      <c r="AT29" s="103"/>
      <c r="AU29" s="94">
        <f>AS29</f>
        <v>0</v>
      </c>
      <c r="AV29" s="94"/>
      <c r="AW29" s="94">
        <f>AU29</f>
        <v>0</v>
      </c>
      <c r="AX29" s="94"/>
      <c r="AY29" s="111">
        <f>AW29</f>
        <v>0</v>
      </c>
      <c r="AZ29" s="116"/>
      <c r="BA29" s="29" t="e">
        <f>AY29-(BA$5*BA28)</f>
        <v>#DIV/0!</v>
      </c>
      <c r="BC29" s="29" t="e">
        <f>BA29-(BC$5*BC28)</f>
        <v>#DIV/0!</v>
      </c>
      <c r="BE29" s="55" t="e">
        <f>BC29-(BE$5*BE28)</f>
        <v>#DIV/0!</v>
      </c>
      <c r="BF29" s="116"/>
      <c r="BG29" s="29" t="e">
        <f>BE29-(BG$5*BG28)</f>
        <v>#DIV/0!</v>
      </c>
      <c r="BI29" s="29" t="e">
        <f>BG29-(BI$5*BI28)</f>
        <v>#DIV/0!</v>
      </c>
      <c r="BK29" s="55" t="e">
        <f>BI29-(BK$5*BK28)</f>
        <v>#DIV/0!</v>
      </c>
      <c r="BL29" s="116"/>
      <c r="BM29" s="29" t="e">
        <f>BK29-(BM$5*BM28)</f>
        <v>#DIV/0!</v>
      </c>
      <c r="BO29" s="29" t="e">
        <f>BM29-(BO$5*BO28)</f>
        <v>#DIV/0!</v>
      </c>
      <c r="BQ29" s="55" t="e">
        <f>BO29-(BQ$5*BQ28)</f>
        <v>#DIV/0!</v>
      </c>
      <c r="BR29" s="116"/>
      <c r="BS29" s="29" t="e">
        <f>BQ29-(BS$5*BS28)</f>
        <v>#DIV/0!</v>
      </c>
      <c r="BU29" s="29" t="e">
        <f>BS29-(BU$5*BU28)</f>
        <v>#DIV/0!</v>
      </c>
      <c r="BW29" s="110" t="e">
        <f>BU29-(BW$5*BW28)</f>
        <v>#DIV/0!</v>
      </c>
      <c r="BY29" s="34"/>
      <c r="CC29" s="54"/>
      <c r="CJ29" s="116"/>
      <c r="CP29" s="116"/>
      <c r="CV29" s="116"/>
      <c r="DB29" s="116"/>
      <c r="DH29" s="116"/>
      <c r="DN29" s="116"/>
    </row>
    <row r="30" spans="3:118" x14ac:dyDescent="0.25">
      <c r="C30" s="113"/>
      <c r="U30" s="54"/>
      <c r="V30" s="116"/>
      <c r="AA30" s="54"/>
      <c r="AB30" s="116"/>
      <c r="AG30" s="54"/>
      <c r="AH30" s="116"/>
      <c r="AM30" s="54"/>
      <c r="AN30" s="116"/>
      <c r="AS30" s="104"/>
      <c r="AY30" s="70" t="e">
        <f>(AY29/SUM(BA$5:BW$5))</f>
        <v>#DIV/0!</v>
      </c>
      <c r="AZ30" s="116"/>
      <c r="BA30" s="84"/>
      <c r="BE30" s="54"/>
      <c r="BF30" s="116"/>
      <c r="BK30" s="54"/>
      <c r="BL30" s="116"/>
      <c r="BQ30" s="54"/>
      <c r="BR30" s="116"/>
      <c r="BW30" s="54"/>
      <c r="CC30" s="54"/>
      <c r="CJ30" s="116"/>
      <c r="CP30" s="116"/>
      <c r="CV30" s="116"/>
      <c r="DB30" s="116"/>
      <c r="DH30" s="116"/>
      <c r="DN30" s="116"/>
    </row>
    <row r="31" spans="3:118" x14ac:dyDescent="0.25">
      <c r="C31" s="113"/>
      <c r="AB31" s="116"/>
      <c r="AH31" s="116"/>
      <c r="AN31" s="116"/>
      <c r="AT31" s="116"/>
      <c r="AZ31" s="116"/>
      <c r="BF31" s="116"/>
      <c r="BL31" s="116"/>
      <c r="BR31" s="116"/>
      <c r="BW31" s="54"/>
      <c r="CC31" s="54"/>
      <c r="CJ31" s="116"/>
      <c r="CP31" s="116"/>
      <c r="CV31" s="116"/>
      <c r="DB31" s="116"/>
      <c r="DH31" s="116"/>
      <c r="DN31" s="116"/>
    </row>
    <row r="32" spans="3:118" x14ac:dyDescent="0.25">
      <c r="C32" s="113"/>
      <c r="AA32" s="54"/>
      <c r="AB32" s="116"/>
      <c r="AC32" s="45"/>
      <c r="AE32" s="32">
        <f>AC32</f>
        <v>0</v>
      </c>
      <c r="AF32" s="30"/>
      <c r="AG32" s="100">
        <f>AE32</f>
        <v>0</v>
      </c>
      <c r="AH32" s="116"/>
      <c r="AI32" s="32">
        <f>AG32</f>
        <v>0</v>
      </c>
      <c r="AJ32" s="30"/>
      <c r="AK32" s="32">
        <f>AI32</f>
        <v>0</v>
      </c>
      <c r="AL32" s="30"/>
      <c r="AM32" s="100">
        <f>AK32</f>
        <v>0</v>
      </c>
      <c r="AN32" s="116"/>
      <c r="AO32" s="32">
        <f>AM32</f>
        <v>0</v>
      </c>
      <c r="AP32" s="30"/>
      <c r="AQ32" s="32">
        <f>AO32</f>
        <v>0</v>
      </c>
      <c r="AR32" s="30"/>
      <c r="AS32" s="100">
        <f>AQ32</f>
        <v>0</v>
      </c>
      <c r="AT32" s="116"/>
      <c r="AU32" s="32">
        <f>AS32</f>
        <v>0</v>
      </c>
      <c r="AV32" s="30"/>
      <c r="AW32" s="32">
        <f>AU32</f>
        <v>0</v>
      </c>
      <c r="AX32" s="30"/>
      <c r="AY32" s="100">
        <f>AW32</f>
        <v>0</v>
      </c>
      <c r="AZ32" s="102"/>
      <c r="BA32" s="95"/>
      <c r="BB32" s="95"/>
      <c r="BC32" s="95"/>
      <c r="BD32" s="95"/>
      <c r="BE32" s="77"/>
      <c r="BF32" s="116"/>
      <c r="BG32" s="32" t="e">
        <f>BE34</f>
        <v>#DIV/0!</v>
      </c>
      <c r="BH32" s="30"/>
      <c r="BI32" s="32" t="e">
        <f>BG32</f>
        <v>#DIV/0!</v>
      </c>
      <c r="BJ32" s="30"/>
      <c r="BK32" s="100" t="e">
        <f>BI32</f>
        <v>#DIV/0!</v>
      </c>
      <c r="BL32" s="116"/>
      <c r="BM32" s="32" t="e">
        <f>BK32</f>
        <v>#DIV/0!</v>
      </c>
      <c r="BN32" s="30"/>
      <c r="BO32" s="32" t="e">
        <f>BM32</f>
        <v>#DIV/0!</v>
      </c>
      <c r="BP32" s="30"/>
      <c r="BQ32" s="100" t="e">
        <f>BO32</f>
        <v>#DIV/0!</v>
      </c>
      <c r="BR32" s="116"/>
      <c r="BS32" s="32" t="e">
        <f>BQ32</f>
        <v>#DIV/0!</v>
      </c>
      <c r="BT32" s="30"/>
      <c r="BU32" s="32" t="e">
        <f>BS32</f>
        <v>#DIV/0!</v>
      </c>
      <c r="BV32" s="30"/>
      <c r="BW32" s="100" t="e">
        <f>BU32</f>
        <v>#DIV/0!</v>
      </c>
      <c r="BX32" s="116"/>
      <c r="BY32" s="32" t="e">
        <f>BW32</f>
        <v>#DIV/0!</v>
      </c>
      <c r="BZ32" s="30"/>
      <c r="CA32" s="32" t="e">
        <f>BY32</f>
        <v>#DIV/0!</v>
      </c>
      <c r="CB32" s="30"/>
      <c r="CC32" s="100" t="e">
        <f>CA32</f>
        <v>#DIV/0!</v>
      </c>
      <c r="CE32" s="50"/>
      <c r="CF32" s="30"/>
      <c r="CG32" s="50"/>
      <c r="CH32" s="30"/>
      <c r="CI32" s="50"/>
      <c r="CJ32" s="116"/>
      <c r="CK32" s="50"/>
      <c r="CL32" s="30"/>
      <c r="CM32" s="50"/>
      <c r="CN32" s="30"/>
      <c r="CO32" s="50"/>
      <c r="CP32" s="116"/>
      <c r="CQ32" s="50"/>
      <c r="CR32" s="30"/>
      <c r="CS32" s="50"/>
      <c r="CT32" s="30"/>
      <c r="CU32" s="50"/>
      <c r="CV32" s="116"/>
      <c r="CW32" s="50"/>
      <c r="CX32" s="30"/>
      <c r="CY32" s="50"/>
      <c r="CZ32" s="30"/>
      <c r="DA32" s="50"/>
      <c r="DB32" s="116"/>
      <c r="DC32" s="50"/>
      <c r="DD32" s="30"/>
      <c r="DE32" s="50"/>
      <c r="DF32" s="30"/>
      <c r="DG32" s="50"/>
      <c r="DH32" s="116"/>
      <c r="DI32" s="50"/>
      <c r="DJ32" s="30"/>
      <c r="DK32" s="50"/>
      <c r="DL32" s="30"/>
      <c r="DM32" s="50"/>
      <c r="DN32" s="116"/>
    </row>
    <row r="33" spans="3:118" x14ac:dyDescent="0.25">
      <c r="C33" s="23" t="s">
        <v>56</v>
      </c>
      <c r="AA33" s="64"/>
      <c r="AB33" s="116"/>
      <c r="AC33" s="29">
        <f>AA33-(AC$5*AC32)</f>
        <v>0</v>
      </c>
      <c r="AE33" s="29">
        <f>AC33-(AE$5*AE32)</f>
        <v>0</v>
      </c>
      <c r="AG33" s="55">
        <f>AE33-(AG$5*AG32)</f>
        <v>0</v>
      </c>
      <c r="AH33" s="116"/>
      <c r="AI33" s="29">
        <f>AG33-(AI$5*AI32)</f>
        <v>0</v>
      </c>
      <c r="AK33" s="29">
        <f>AI33-(AK$5*AK32)</f>
        <v>0</v>
      </c>
      <c r="AM33" s="55">
        <f>AK33-(AM$5*AM32)</f>
        <v>0</v>
      </c>
      <c r="AN33" s="116"/>
      <c r="AO33" s="29">
        <f>AM33-(AO$5*AO32)</f>
        <v>0</v>
      </c>
      <c r="AQ33" s="29">
        <f>AO33-(AQ$5*AQ32)</f>
        <v>0</v>
      </c>
      <c r="AS33" s="55">
        <f>AQ33-(AS$5*AS32)</f>
        <v>0</v>
      </c>
      <c r="AT33" s="116"/>
      <c r="AU33" s="29">
        <f>AS33-(AU$5*AU32)</f>
        <v>0</v>
      </c>
      <c r="AW33" s="29">
        <f>AU33-(AW$5*AW32)</f>
        <v>0</v>
      </c>
      <c r="AY33" s="55">
        <f>AW33-(AY$5*AY32)</f>
        <v>0</v>
      </c>
      <c r="AZ33" s="103"/>
      <c r="BA33" s="94">
        <f>AY33</f>
        <v>0</v>
      </c>
      <c r="BB33" s="94"/>
      <c r="BC33" s="94">
        <f>BA33</f>
        <v>0</v>
      </c>
      <c r="BD33" s="94"/>
      <c r="BE33" s="111">
        <f>BC33</f>
        <v>0</v>
      </c>
      <c r="BF33" s="116"/>
      <c r="BG33" s="29" t="e">
        <f>BE33-(BG$5*BG32)</f>
        <v>#DIV/0!</v>
      </c>
      <c r="BI33" s="29" t="e">
        <f>BG33-(BI$5*BI32)</f>
        <v>#DIV/0!</v>
      </c>
      <c r="BK33" s="55" t="e">
        <f>BI33-(BK$5*BK32)</f>
        <v>#DIV/0!</v>
      </c>
      <c r="BL33" s="116"/>
      <c r="BM33" s="29" t="e">
        <f>BK33-(BM$5*BM32)</f>
        <v>#DIV/0!</v>
      </c>
      <c r="BO33" s="29" t="e">
        <f>BM33-(BO$5*BO32)</f>
        <v>#DIV/0!</v>
      </c>
      <c r="BQ33" s="55" t="e">
        <f>BO33-(BQ$5*BQ32)</f>
        <v>#DIV/0!</v>
      </c>
      <c r="BR33" s="116"/>
      <c r="BS33" s="29" t="e">
        <f>BQ33-(BS$5*BS32)</f>
        <v>#DIV/0!</v>
      </c>
      <c r="BU33" s="29" t="e">
        <f>BS33-(BU$5*BU32)</f>
        <v>#DIV/0!</v>
      </c>
      <c r="BW33" s="55" t="e">
        <f>BU33-(BW$5*BW32)</f>
        <v>#DIV/0!</v>
      </c>
      <c r="BX33" s="116"/>
      <c r="BY33" s="29" t="e">
        <f>BW33-(BY$5*BY32)</f>
        <v>#DIV/0!</v>
      </c>
      <c r="CA33" s="29" t="e">
        <f>BY33-(CA$5*CA32)</f>
        <v>#DIV/0!</v>
      </c>
      <c r="CC33" s="110" t="e">
        <f>CA33-(CC$5*CC32)</f>
        <v>#DIV/0!</v>
      </c>
      <c r="CE33" s="34"/>
      <c r="CG33" s="34"/>
      <c r="CI33" s="34"/>
      <c r="CJ33" s="116"/>
      <c r="CK33" s="34"/>
      <c r="CM33" s="34"/>
      <c r="CO33" s="34"/>
      <c r="CP33" s="116"/>
      <c r="CQ33" s="34"/>
      <c r="CS33" s="34"/>
      <c r="CU33" s="34"/>
      <c r="CV33" s="116"/>
      <c r="CW33" s="34"/>
      <c r="CY33" s="34"/>
      <c r="DA33" s="34"/>
      <c r="DB33" s="116"/>
      <c r="DC33" s="34"/>
      <c r="DE33" s="34"/>
      <c r="DG33" s="34"/>
      <c r="DH33" s="116"/>
      <c r="DI33" s="34"/>
      <c r="DK33" s="34"/>
      <c r="DM33" s="34"/>
      <c r="DN33" s="116"/>
    </row>
    <row r="34" spans="3:118" x14ac:dyDescent="0.25">
      <c r="C34" s="113"/>
      <c r="AA34" s="54"/>
      <c r="AB34" s="116"/>
      <c r="AG34" s="54"/>
      <c r="AH34" s="116"/>
      <c r="AM34" s="54"/>
      <c r="AN34" s="116"/>
      <c r="AS34" s="54"/>
      <c r="AT34" s="116"/>
      <c r="AY34" s="104"/>
      <c r="BE34" s="70" t="e">
        <f>(BE33/SUM(BG$5:CC$5))</f>
        <v>#DIV/0!</v>
      </c>
      <c r="BF34" s="116"/>
      <c r="BG34" s="84"/>
      <c r="BK34" s="54"/>
      <c r="BL34" s="116"/>
      <c r="BQ34" s="54"/>
      <c r="BR34" s="116"/>
      <c r="BW34" s="54"/>
      <c r="BX34" s="116"/>
      <c r="CC34" s="54"/>
      <c r="CJ34" s="116"/>
      <c r="CP34" s="116"/>
      <c r="CV34" s="116"/>
      <c r="DB34" s="116"/>
      <c r="DH34" s="116"/>
      <c r="DN34" s="116"/>
    </row>
    <row r="35" spans="3:118" s="113" customFormat="1" x14ac:dyDescent="0.25">
      <c r="AA35" s="8"/>
      <c r="AB35" s="8"/>
      <c r="AG35" s="54"/>
      <c r="AH35" s="116"/>
      <c r="AM35" s="54"/>
      <c r="AN35" s="116"/>
      <c r="AS35" s="54"/>
      <c r="AT35" s="116"/>
      <c r="AY35" s="104"/>
      <c r="BE35" s="104"/>
      <c r="BF35" s="116"/>
      <c r="BK35" s="54"/>
      <c r="BL35" s="116"/>
      <c r="BQ35" s="54"/>
      <c r="BR35" s="116"/>
      <c r="BW35" s="54"/>
      <c r="BX35" s="116"/>
      <c r="CC35" s="54"/>
      <c r="CI35" s="54"/>
      <c r="CJ35" s="8"/>
      <c r="CO35" s="54"/>
      <c r="CP35" s="8"/>
      <c r="CU35" s="54"/>
      <c r="CV35" s="8"/>
      <c r="DA35" s="54"/>
      <c r="DB35" s="8"/>
      <c r="DG35" s="54"/>
      <c r="DH35" s="8"/>
      <c r="DM35" s="54"/>
      <c r="DN35" s="8"/>
    </row>
    <row r="36" spans="3:118" x14ac:dyDescent="0.25">
      <c r="C36" s="113"/>
      <c r="AG36" s="54"/>
      <c r="AH36" s="116"/>
      <c r="AI36" s="45"/>
      <c r="AK36" s="32">
        <f>AI36</f>
        <v>0</v>
      </c>
      <c r="AL36" s="30"/>
      <c r="AM36" s="100">
        <f>AK36</f>
        <v>0</v>
      </c>
      <c r="AN36" s="116"/>
      <c r="AO36" s="32">
        <f>AM36</f>
        <v>0</v>
      </c>
      <c r="AP36" s="30"/>
      <c r="AQ36" s="32">
        <f>AO36</f>
        <v>0</v>
      </c>
      <c r="AR36" s="30"/>
      <c r="AS36" s="100">
        <f>AQ36</f>
        <v>0</v>
      </c>
      <c r="AT36" s="116"/>
      <c r="AU36" s="32">
        <f>AS36</f>
        <v>0</v>
      </c>
      <c r="AV36" s="30"/>
      <c r="AW36" s="32">
        <f>AU36</f>
        <v>0</v>
      </c>
      <c r="AX36" s="30"/>
      <c r="AY36" s="100">
        <f>AW36</f>
        <v>0</v>
      </c>
      <c r="AZ36" s="116"/>
      <c r="BA36" s="32">
        <f>AY36</f>
        <v>0</v>
      </c>
      <c r="BB36" s="30"/>
      <c r="BC36" s="32">
        <f>BA36</f>
        <v>0</v>
      </c>
      <c r="BD36" s="30"/>
      <c r="BE36" s="100">
        <f>BC36</f>
        <v>0</v>
      </c>
      <c r="BF36" s="102"/>
      <c r="BG36" s="95"/>
      <c r="BH36" s="95"/>
      <c r="BI36" s="95"/>
      <c r="BJ36" s="95"/>
      <c r="BK36" s="77"/>
      <c r="BL36" s="116"/>
      <c r="BM36" s="32" t="e">
        <f>BK38</f>
        <v>#DIV/0!</v>
      </c>
      <c r="BN36" s="30"/>
      <c r="BO36" s="32" t="e">
        <f>BM36</f>
        <v>#DIV/0!</v>
      </c>
      <c r="BP36" s="30"/>
      <c r="BQ36" s="100" t="e">
        <f>BO36</f>
        <v>#DIV/0!</v>
      </c>
      <c r="BR36" s="116"/>
      <c r="BS36" s="32" t="e">
        <f>BQ36</f>
        <v>#DIV/0!</v>
      </c>
      <c r="BT36" s="30"/>
      <c r="BU36" s="32" t="e">
        <f>BS36</f>
        <v>#DIV/0!</v>
      </c>
      <c r="BV36" s="30"/>
      <c r="BW36" s="100" t="e">
        <f>BU36</f>
        <v>#DIV/0!</v>
      </c>
      <c r="BX36" s="116"/>
      <c r="BY36" s="32" t="e">
        <f>BW36</f>
        <v>#DIV/0!</v>
      </c>
      <c r="BZ36" s="30"/>
      <c r="CA36" s="32" t="e">
        <f>BY36</f>
        <v>#DIV/0!</v>
      </c>
      <c r="CB36" s="30"/>
      <c r="CC36" s="100" t="e">
        <f>CA36</f>
        <v>#DIV/0!</v>
      </c>
      <c r="CD36" s="116"/>
      <c r="CE36" s="32" t="e">
        <f>CC36</f>
        <v>#DIV/0!</v>
      </c>
      <c r="CF36" s="30"/>
      <c r="CG36" s="32" t="e">
        <f>CE36</f>
        <v>#DIV/0!</v>
      </c>
      <c r="CH36" s="30"/>
      <c r="CI36" s="100" t="e">
        <f>CG36</f>
        <v>#DIV/0!</v>
      </c>
      <c r="CO36" s="54"/>
      <c r="CU36" s="54"/>
      <c r="DA36" s="54"/>
      <c r="DG36" s="54"/>
      <c r="DM36" s="54"/>
    </row>
    <row r="37" spans="3:118" x14ac:dyDescent="0.25">
      <c r="C37" s="22"/>
      <c r="AG37" s="64"/>
      <c r="AH37" s="116"/>
      <c r="AI37" s="29">
        <f>AG37-(AI$5*AI36)</f>
        <v>0</v>
      </c>
      <c r="AK37" s="29">
        <f>AI37-(AK$5*AK36)</f>
        <v>0</v>
      </c>
      <c r="AM37" s="55">
        <f>AK37-(AM$5*AM36)</f>
        <v>0</v>
      </c>
      <c r="AN37" s="116"/>
      <c r="AO37" s="29">
        <f>AM37-(AO$5*AO36)</f>
        <v>0</v>
      </c>
      <c r="AQ37" s="29">
        <f>AO37-(AQ$5*AQ36)</f>
        <v>0</v>
      </c>
      <c r="AS37" s="55">
        <f>AQ37-(AS$5*AS36)</f>
        <v>0</v>
      </c>
      <c r="AT37" s="116"/>
      <c r="AU37" s="29">
        <f>AS37-(AU$5*AU36)</f>
        <v>0</v>
      </c>
      <c r="AW37" s="29">
        <f>AU37-(AW$5*AW36)</f>
        <v>0</v>
      </c>
      <c r="AY37" s="55">
        <f>AW37-(AY$5*AY36)</f>
        <v>0</v>
      </c>
      <c r="AZ37" s="116"/>
      <c r="BA37" s="29">
        <f>AY37-(BA$5*BA36)</f>
        <v>0</v>
      </c>
      <c r="BC37" s="29">
        <f>BA37-(BC$5*BC36)</f>
        <v>0</v>
      </c>
      <c r="BE37" s="55">
        <f>BC37-(BE$5*BE36)</f>
        <v>0</v>
      </c>
      <c r="BF37" s="103"/>
      <c r="BG37" s="94">
        <f>BE37</f>
        <v>0</v>
      </c>
      <c r="BH37" s="94"/>
      <c r="BI37" s="94">
        <f>BG37</f>
        <v>0</v>
      </c>
      <c r="BJ37" s="94"/>
      <c r="BK37" s="111">
        <f>BI37</f>
        <v>0</v>
      </c>
      <c r="BL37" s="116"/>
      <c r="BM37" s="29" t="e">
        <f>BK37-(BM$5*BM36)</f>
        <v>#DIV/0!</v>
      </c>
      <c r="BO37" s="29" t="e">
        <f>BM37-(BO$5*BO36)</f>
        <v>#DIV/0!</v>
      </c>
      <c r="BQ37" s="55" t="e">
        <f>BO37-(BQ$5*BQ36)</f>
        <v>#DIV/0!</v>
      </c>
      <c r="BR37" s="116"/>
      <c r="BS37" s="29" t="e">
        <f>BQ37-(BS$5*BS36)</f>
        <v>#DIV/0!</v>
      </c>
      <c r="BU37" s="29" t="e">
        <f>BS37-(BU$5*BU36)</f>
        <v>#DIV/0!</v>
      </c>
      <c r="BW37" s="55" t="e">
        <f>BU37-(BW$5*BW36)</f>
        <v>#DIV/0!</v>
      </c>
      <c r="BX37" s="116"/>
      <c r="BY37" s="29" t="e">
        <f>BW37-(BY$5*BY36)</f>
        <v>#DIV/0!</v>
      </c>
      <c r="CA37" s="29" t="e">
        <f>BY37-(CA$5*CA36)</f>
        <v>#DIV/0!</v>
      </c>
      <c r="CC37" s="55" t="e">
        <f>CA37-(CC$5*CC36)</f>
        <v>#DIV/0!</v>
      </c>
      <c r="CD37" s="116"/>
      <c r="CE37" s="29" t="e">
        <f>CC37-(CE$5*CE36)</f>
        <v>#DIV/0!</v>
      </c>
      <c r="CG37" s="29" t="e">
        <f>CE37-(CG$5*CG36)</f>
        <v>#DIV/0!</v>
      </c>
      <c r="CI37" s="110" t="e">
        <f>CG37-(CI$5*CI36)</f>
        <v>#DIV/0!</v>
      </c>
      <c r="CO37" s="54"/>
      <c r="CU37" s="54"/>
      <c r="DA37" s="54"/>
      <c r="DG37" s="54"/>
      <c r="DM37" s="54"/>
    </row>
    <row r="38" spans="3:118" x14ac:dyDescent="0.25">
      <c r="C38" s="22"/>
      <c r="AG38" s="54"/>
      <c r="AH38" s="116"/>
      <c r="AM38" s="54"/>
      <c r="AN38" s="116"/>
      <c r="AS38" s="54"/>
      <c r="AT38" s="116"/>
      <c r="AY38" s="54"/>
      <c r="AZ38" s="116"/>
      <c r="BE38" s="104"/>
      <c r="BK38" s="70" t="e">
        <f>(BK37/SUM(BM$5:CI$5))</f>
        <v>#DIV/0!</v>
      </c>
      <c r="BL38" s="116"/>
      <c r="BQ38" s="54"/>
      <c r="BR38" s="116"/>
      <c r="BW38" s="54"/>
      <c r="BX38" s="116"/>
      <c r="CC38" s="54"/>
      <c r="CD38" s="116"/>
      <c r="CI38" s="54"/>
      <c r="CO38" s="54"/>
      <c r="CU38" s="54"/>
      <c r="DA38" s="54"/>
      <c r="DG38" s="54"/>
      <c r="DM38" s="54"/>
    </row>
    <row r="39" spans="3:118" x14ac:dyDescent="0.25">
      <c r="C39" s="113"/>
      <c r="AM39" s="54"/>
      <c r="AN39" s="116"/>
      <c r="AS39" s="54"/>
      <c r="AT39" s="116"/>
      <c r="AY39" s="54"/>
      <c r="AZ39" s="116"/>
      <c r="BE39" s="104"/>
      <c r="BK39" s="104"/>
      <c r="BL39" s="116"/>
      <c r="BQ39" s="54"/>
      <c r="BR39" s="116"/>
      <c r="BW39" s="54"/>
      <c r="BX39" s="116"/>
      <c r="CC39" s="54"/>
      <c r="CD39" s="116"/>
      <c r="CI39" s="54"/>
      <c r="CO39" s="54"/>
      <c r="CP39" s="8"/>
      <c r="CU39" s="54"/>
      <c r="DA39" s="54"/>
      <c r="DG39" s="54"/>
      <c r="DM39" s="54"/>
    </row>
    <row r="40" spans="3:118" x14ac:dyDescent="0.25">
      <c r="C40" s="113"/>
      <c r="AM40" s="54"/>
      <c r="AN40" s="116"/>
      <c r="AO40" s="45"/>
      <c r="AQ40" s="32">
        <f>AO40</f>
        <v>0</v>
      </c>
      <c r="AR40" s="30"/>
      <c r="AS40" s="100">
        <f>AQ40</f>
        <v>0</v>
      </c>
      <c r="AT40" s="116"/>
      <c r="AU40" s="32">
        <f>AS40</f>
        <v>0</v>
      </c>
      <c r="AV40" s="30"/>
      <c r="AW40" s="32">
        <f>AU40</f>
        <v>0</v>
      </c>
      <c r="AX40" s="30"/>
      <c r="AY40" s="100">
        <f>AW40</f>
        <v>0</v>
      </c>
      <c r="AZ40" s="116"/>
      <c r="BA40" s="32">
        <f>AY40</f>
        <v>0</v>
      </c>
      <c r="BB40" s="30"/>
      <c r="BC40" s="32">
        <f>BA40</f>
        <v>0</v>
      </c>
      <c r="BD40" s="30"/>
      <c r="BE40" s="100">
        <f>BC40</f>
        <v>0</v>
      </c>
      <c r="BF40" s="116"/>
      <c r="BG40" s="32">
        <f>BE40</f>
        <v>0</v>
      </c>
      <c r="BH40" s="30"/>
      <c r="BI40" s="32">
        <f>BG40</f>
        <v>0</v>
      </c>
      <c r="BJ40" s="30"/>
      <c r="BK40" s="100">
        <f>BI40</f>
        <v>0</v>
      </c>
      <c r="BL40" s="102"/>
      <c r="BM40" s="95"/>
      <c r="BN40" s="95"/>
      <c r="BO40" s="95"/>
      <c r="BP40" s="95"/>
      <c r="BQ40" s="77"/>
      <c r="BR40" s="116"/>
      <c r="BS40" s="32" t="e">
        <f>BQ42</f>
        <v>#DIV/0!</v>
      </c>
      <c r="BT40" s="30"/>
      <c r="BU40" s="32" t="e">
        <f>BS40</f>
        <v>#DIV/0!</v>
      </c>
      <c r="BV40" s="30"/>
      <c r="BW40" s="100" t="e">
        <f>BU40</f>
        <v>#DIV/0!</v>
      </c>
      <c r="BX40" s="116"/>
      <c r="BY40" s="32" t="e">
        <f>BW40</f>
        <v>#DIV/0!</v>
      </c>
      <c r="BZ40" s="30"/>
      <c r="CA40" s="32" t="e">
        <f>BY40</f>
        <v>#DIV/0!</v>
      </c>
      <c r="CB40" s="30"/>
      <c r="CC40" s="100" t="e">
        <f>CA40</f>
        <v>#DIV/0!</v>
      </c>
      <c r="CD40" s="116"/>
      <c r="CE40" s="32" t="e">
        <f>CC40</f>
        <v>#DIV/0!</v>
      </c>
      <c r="CF40" s="30"/>
      <c r="CG40" s="32" t="e">
        <f>CE40</f>
        <v>#DIV/0!</v>
      </c>
      <c r="CH40" s="30"/>
      <c r="CI40" s="100" t="e">
        <f>CG40</f>
        <v>#DIV/0!</v>
      </c>
      <c r="CJ40" s="116"/>
      <c r="CK40" s="32" t="e">
        <f>CI40</f>
        <v>#DIV/0!</v>
      </c>
      <c r="CL40" s="30"/>
      <c r="CM40" s="32" t="e">
        <f>CK40</f>
        <v>#DIV/0!</v>
      </c>
      <c r="CN40" s="30"/>
      <c r="CO40" s="100" t="e">
        <f>CM40</f>
        <v>#DIV/0!</v>
      </c>
      <c r="CU40" s="54"/>
      <c r="DA40" s="54"/>
      <c r="DG40" s="54"/>
      <c r="DM40" s="54"/>
    </row>
    <row r="41" spans="3:118" x14ac:dyDescent="0.25">
      <c r="C41" s="22" t="s">
        <v>45</v>
      </c>
      <c r="AM41" s="64"/>
      <c r="AN41" s="116"/>
      <c r="AO41" s="29">
        <f>AM41-(AO$5*AO40)</f>
        <v>0</v>
      </c>
      <c r="AQ41" s="29">
        <f>AO41-(AQ$5*AQ40)</f>
        <v>0</v>
      </c>
      <c r="AS41" s="55">
        <f>AQ41-(AS$5*AS40)</f>
        <v>0</v>
      </c>
      <c r="AT41" s="116"/>
      <c r="AU41" s="29">
        <f>AS41-(AU$5*AU40)</f>
        <v>0</v>
      </c>
      <c r="AW41" s="29">
        <f>AU41-(AW$5*AW40)</f>
        <v>0</v>
      </c>
      <c r="AY41" s="55">
        <f>AW41-(AY$5*AY40)</f>
        <v>0</v>
      </c>
      <c r="AZ41" s="116"/>
      <c r="BA41" s="29">
        <f>AY41-(BA$5*BA40)</f>
        <v>0</v>
      </c>
      <c r="BC41" s="29">
        <f>BA41-(BC$5*BC40)</f>
        <v>0</v>
      </c>
      <c r="BE41" s="55">
        <f>BC41-(BE$5*BE40)</f>
        <v>0</v>
      </c>
      <c r="BF41" s="116"/>
      <c r="BG41" s="29">
        <f>BE41-(BG$5*BG40)</f>
        <v>0</v>
      </c>
      <c r="BI41" s="29">
        <f>BG41-(BI$5*BI40)</f>
        <v>0</v>
      </c>
      <c r="BK41" s="55">
        <f>BI41-(BK$5*BK40)</f>
        <v>0</v>
      </c>
      <c r="BL41" s="103"/>
      <c r="BM41" s="94">
        <f>BK41</f>
        <v>0</v>
      </c>
      <c r="BN41" s="94"/>
      <c r="BO41" s="94">
        <f>BM41</f>
        <v>0</v>
      </c>
      <c r="BP41" s="94"/>
      <c r="BQ41" s="111" t="e">
        <f>BO41+BK20</f>
        <v>#DIV/0!</v>
      </c>
      <c r="BR41" s="116"/>
      <c r="BS41" s="29" t="e">
        <f>BQ41-(BS$5*BS40)</f>
        <v>#DIV/0!</v>
      </c>
      <c r="BU41" s="29" t="e">
        <f>BS41-(BU$5*BU40)</f>
        <v>#DIV/0!</v>
      </c>
      <c r="BW41" s="55" t="e">
        <f>BU41-(BW$5*BW40)</f>
        <v>#DIV/0!</v>
      </c>
      <c r="BX41" s="116"/>
      <c r="BY41" s="29" t="e">
        <f>BW41-(BY$5*BY40)</f>
        <v>#DIV/0!</v>
      </c>
      <c r="CA41" s="29" t="e">
        <f>BY41-(CA$5*CA40)</f>
        <v>#DIV/0!</v>
      </c>
      <c r="CC41" s="55" t="e">
        <f>CA41-(CC$5*CC40)</f>
        <v>#DIV/0!</v>
      </c>
      <c r="CD41" s="116"/>
      <c r="CE41" s="29" t="e">
        <f>CC41-(CE$5*CE40)</f>
        <v>#DIV/0!</v>
      </c>
      <c r="CG41" s="29" t="e">
        <f>CE41-(CG$5*CG40)</f>
        <v>#DIV/0!</v>
      </c>
      <c r="CI41" s="55" t="e">
        <f>CG41-(CI$5*CI40)</f>
        <v>#DIV/0!</v>
      </c>
      <c r="CJ41" s="116"/>
      <c r="CK41" s="29" t="e">
        <f>CI41-(CK$5*CK40)</f>
        <v>#DIV/0!</v>
      </c>
      <c r="CM41" s="29" t="e">
        <f>CK41-(CM$5*CM40)</f>
        <v>#DIV/0!</v>
      </c>
      <c r="CO41" s="110" t="e">
        <f>CM41-(CO$5*CO40)</f>
        <v>#DIV/0!</v>
      </c>
      <c r="CU41" s="54"/>
      <c r="DA41" s="54"/>
      <c r="DG41" s="54"/>
      <c r="DM41" s="54"/>
    </row>
    <row r="42" spans="3:118" x14ac:dyDescent="0.25">
      <c r="C42" s="22"/>
      <c r="AM42" s="54"/>
      <c r="AN42" s="116"/>
      <c r="AS42" s="54"/>
      <c r="AT42" s="116"/>
      <c r="AY42" s="54"/>
      <c r="AZ42" s="116"/>
      <c r="BE42" s="54"/>
      <c r="BF42" s="116"/>
      <c r="BK42" s="104"/>
      <c r="BQ42" s="70" t="e">
        <f>(BQ41/SUM(BS$5:CO$5))</f>
        <v>#DIV/0!</v>
      </c>
      <c r="BR42" s="116"/>
      <c r="BW42" s="54"/>
      <c r="BX42" s="116"/>
      <c r="CC42" s="54"/>
      <c r="CD42" s="116"/>
      <c r="CI42" s="54"/>
      <c r="CJ42" s="116"/>
      <c r="CO42" s="54"/>
      <c r="CU42" s="54"/>
      <c r="DA42" s="54"/>
      <c r="DG42" s="54"/>
      <c r="DM42" s="54"/>
    </row>
    <row r="43" spans="3:118" x14ac:dyDescent="0.25">
      <c r="C43" s="113"/>
      <c r="AS43" s="54"/>
      <c r="AT43" s="116"/>
      <c r="AY43" s="54"/>
      <c r="AZ43" s="116"/>
      <c r="BE43" s="54"/>
      <c r="BF43" s="116"/>
      <c r="BK43" s="104"/>
      <c r="BQ43" s="104"/>
      <c r="BR43" s="116"/>
      <c r="BW43" s="54"/>
      <c r="BX43" s="116"/>
      <c r="CC43" s="54"/>
      <c r="CD43" s="116"/>
      <c r="CI43" s="54"/>
      <c r="CJ43" s="116"/>
      <c r="CO43" s="54"/>
      <c r="CU43" s="54"/>
      <c r="CV43" s="8"/>
      <c r="DA43" s="54"/>
      <c r="DG43" s="54"/>
      <c r="DM43" s="54"/>
    </row>
    <row r="44" spans="3:118" x14ac:dyDescent="0.25">
      <c r="C44" s="113"/>
      <c r="AS44" s="54"/>
      <c r="AT44" s="116"/>
      <c r="AU44" s="45"/>
      <c r="AW44" s="32">
        <f>AU44</f>
        <v>0</v>
      </c>
      <c r="AX44" s="30"/>
      <c r="AY44" s="100">
        <f>AW44</f>
        <v>0</v>
      </c>
      <c r="AZ44" s="116"/>
      <c r="BA44" s="32">
        <f>AY44</f>
        <v>0</v>
      </c>
      <c r="BB44" s="30"/>
      <c r="BC44" s="32">
        <f>BA44</f>
        <v>0</v>
      </c>
      <c r="BD44" s="30"/>
      <c r="BE44" s="100">
        <f>BC44</f>
        <v>0</v>
      </c>
      <c r="BF44" s="116"/>
      <c r="BG44" s="32">
        <f>BE44</f>
        <v>0</v>
      </c>
      <c r="BH44" s="30"/>
      <c r="BI44" s="32">
        <f>BG44</f>
        <v>0</v>
      </c>
      <c r="BJ44" s="30"/>
      <c r="BK44" s="100">
        <f>BI44</f>
        <v>0</v>
      </c>
      <c r="BL44" s="116"/>
      <c r="BM44" s="32">
        <f>BK44</f>
        <v>0</v>
      </c>
      <c r="BN44" s="30"/>
      <c r="BO44" s="32">
        <f>BM44</f>
        <v>0</v>
      </c>
      <c r="BP44" s="30"/>
      <c r="BQ44" s="100">
        <f>BO44</f>
        <v>0</v>
      </c>
      <c r="BR44" s="102"/>
      <c r="BS44" s="95"/>
      <c r="BT44" s="95"/>
      <c r="BU44" s="95"/>
      <c r="BV44" s="95"/>
      <c r="BW44" s="77"/>
      <c r="BX44" s="116"/>
      <c r="BY44" s="32" t="e">
        <f>BW46</f>
        <v>#DIV/0!</v>
      </c>
      <c r="BZ44" s="30"/>
      <c r="CA44" s="32" t="e">
        <f>BY44</f>
        <v>#DIV/0!</v>
      </c>
      <c r="CB44" s="30"/>
      <c r="CC44" s="100" t="e">
        <f>CA44</f>
        <v>#DIV/0!</v>
      </c>
      <c r="CD44" s="116"/>
      <c r="CE44" s="32" t="e">
        <f>CC44</f>
        <v>#DIV/0!</v>
      </c>
      <c r="CF44" s="30"/>
      <c r="CG44" s="32" t="e">
        <f>CE44</f>
        <v>#DIV/0!</v>
      </c>
      <c r="CH44" s="30"/>
      <c r="CI44" s="100" t="e">
        <f>CG44</f>
        <v>#DIV/0!</v>
      </c>
      <c r="CJ44" s="116"/>
      <c r="CK44" s="32" t="e">
        <f>CI44</f>
        <v>#DIV/0!</v>
      </c>
      <c r="CL44" s="30"/>
      <c r="CM44" s="32" t="e">
        <f>CK44</f>
        <v>#DIV/0!</v>
      </c>
      <c r="CN44" s="30"/>
      <c r="CO44" s="100" t="e">
        <f>CM44</f>
        <v>#DIV/0!</v>
      </c>
      <c r="CP44" s="116"/>
      <c r="CQ44" s="32" t="e">
        <f>CO44</f>
        <v>#DIV/0!</v>
      </c>
      <c r="CR44" s="30"/>
      <c r="CS44" s="32" t="e">
        <f>CQ44</f>
        <v>#DIV/0!</v>
      </c>
      <c r="CT44" s="30"/>
      <c r="CU44" s="100" t="e">
        <f>CS44</f>
        <v>#DIV/0!</v>
      </c>
      <c r="DA44" s="54"/>
      <c r="DG44" s="54"/>
      <c r="DM44" s="54"/>
    </row>
    <row r="45" spans="3:118" x14ac:dyDescent="0.25">
      <c r="C45" s="22" t="s">
        <v>44</v>
      </c>
      <c r="AS45" s="64"/>
      <c r="AT45" s="116"/>
      <c r="AU45" s="29">
        <f>AS45-(AU$5*AU44)</f>
        <v>0</v>
      </c>
      <c r="AW45" s="29">
        <f>AU45-(AW$5*AW44)</f>
        <v>0</v>
      </c>
      <c r="AY45" s="55">
        <f>AW45-(AY$5*AY44)</f>
        <v>0</v>
      </c>
      <c r="AZ45" s="116"/>
      <c r="BA45" s="29">
        <f>AY45-(BA$5*BA44)</f>
        <v>0</v>
      </c>
      <c r="BC45" s="29">
        <f>BA45-(BC$5*BC44)</f>
        <v>0</v>
      </c>
      <c r="BE45" s="55">
        <f>BC45-(BE$5*BE44)</f>
        <v>0</v>
      </c>
      <c r="BF45" s="116"/>
      <c r="BG45" s="29">
        <f>BE45-(BG$5*BG44)</f>
        <v>0</v>
      </c>
      <c r="BI45" s="29">
        <f>BG45-(BI$5*BI44)</f>
        <v>0</v>
      </c>
      <c r="BK45" s="55">
        <f>BI45-(BK$5*BK44)</f>
        <v>0</v>
      </c>
      <c r="BL45" s="116"/>
      <c r="BM45" s="29">
        <f>BK45-(BM$5*BM44)</f>
        <v>0</v>
      </c>
      <c r="BO45" s="29">
        <f>BM45-(BO$5*BO44)</f>
        <v>0</v>
      </c>
      <c r="BQ45" s="55">
        <f>BO45-(BQ$5*BQ44)</f>
        <v>0</v>
      </c>
      <c r="BR45" s="103"/>
      <c r="BS45" s="94">
        <f>BQ45</f>
        <v>0</v>
      </c>
      <c r="BT45" s="94"/>
      <c r="BU45" s="94">
        <f>BS45</f>
        <v>0</v>
      </c>
      <c r="BV45" s="94"/>
      <c r="BW45" s="111" t="e">
        <f>BU45+BQ24</f>
        <v>#DIV/0!</v>
      </c>
      <c r="BX45" s="116"/>
      <c r="BY45" s="29" t="e">
        <f>BW45-(BY$5*BY44)</f>
        <v>#DIV/0!</v>
      </c>
      <c r="CA45" s="29" t="e">
        <f>BY45-(CA$5*CA44)</f>
        <v>#DIV/0!</v>
      </c>
      <c r="CC45" s="55" t="e">
        <f>CA45-(CC$5*CC44)</f>
        <v>#DIV/0!</v>
      </c>
      <c r="CD45" s="116"/>
      <c r="CE45" s="29" t="e">
        <f>CC45-(CE$5*CE44)</f>
        <v>#DIV/0!</v>
      </c>
      <c r="CG45" s="29" t="e">
        <f>CE45-(CG$5*CG44)</f>
        <v>#DIV/0!</v>
      </c>
      <c r="CI45" s="55" t="e">
        <f>CG45-(CI$5*CI44)</f>
        <v>#DIV/0!</v>
      </c>
      <c r="CJ45" s="116"/>
      <c r="CK45" s="29" t="e">
        <f>CI45-(CK$5*CK44)</f>
        <v>#DIV/0!</v>
      </c>
      <c r="CM45" s="29" t="e">
        <f>CK45-(CM$5*CM44)</f>
        <v>#DIV/0!</v>
      </c>
      <c r="CO45" s="55" t="e">
        <f>CM45-(CO$5*CO44)</f>
        <v>#DIV/0!</v>
      </c>
      <c r="CP45" s="116"/>
      <c r="CQ45" s="29" t="e">
        <f>CO45-(CQ$5*CQ44)</f>
        <v>#DIV/0!</v>
      </c>
      <c r="CS45" s="29" t="e">
        <f>CQ45-(CS$5*CS44)</f>
        <v>#DIV/0!</v>
      </c>
      <c r="CU45" s="110" t="e">
        <f>CS45-(CU$5*CU44)</f>
        <v>#DIV/0!</v>
      </c>
      <c r="DA45" s="54"/>
      <c r="DG45" s="54"/>
      <c r="DM45" s="54"/>
    </row>
    <row r="46" spans="3:118" x14ac:dyDescent="0.25">
      <c r="C46" s="22"/>
      <c r="AS46" s="54"/>
      <c r="AT46" s="116"/>
      <c r="AY46" s="54"/>
      <c r="AZ46" s="116"/>
      <c r="BE46" s="54"/>
      <c r="BF46" s="116"/>
      <c r="BK46" s="54"/>
      <c r="BL46" s="116"/>
      <c r="BQ46" s="104"/>
      <c r="BW46" s="70" t="e">
        <f>(BW45/SUM(BY$5:CU$5))</f>
        <v>#DIV/0!</v>
      </c>
      <c r="BX46" s="116"/>
      <c r="CC46" s="54"/>
      <c r="CD46" s="116"/>
      <c r="CI46" s="54"/>
      <c r="CJ46" s="116"/>
      <c r="CO46" s="54"/>
      <c r="CP46" s="116"/>
      <c r="CU46" s="54"/>
      <c r="DA46" s="54"/>
      <c r="DG46" s="54"/>
      <c r="DM46" s="54"/>
    </row>
    <row r="47" spans="3:118" s="113" customFormat="1" x14ac:dyDescent="0.25">
      <c r="AY47" s="54"/>
      <c r="AZ47" s="116"/>
      <c r="BE47" s="54"/>
      <c r="BF47" s="116"/>
      <c r="BK47" s="54"/>
      <c r="BL47" s="116"/>
      <c r="BQ47" s="104"/>
      <c r="BW47" s="104"/>
      <c r="BX47" s="116"/>
      <c r="CC47" s="54"/>
      <c r="CD47" s="116"/>
      <c r="CI47" s="54"/>
      <c r="CJ47" s="116"/>
      <c r="CO47" s="54"/>
      <c r="CP47" s="116"/>
      <c r="CU47" s="54"/>
      <c r="DA47" s="54"/>
      <c r="DG47" s="54"/>
      <c r="DM47" s="54"/>
    </row>
    <row r="48" spans="3:118" s="113" customFormat="1" x14ac:dyDescent="0.25">
      <c r="AX48" s="30"/>
      <c r="AY48" s="54"/>
      <c r="AZ48" s="116"/>
      <c r="BA48" s="45"/>
      <c r="BC48" s="32">
        <f>BA48</f>
        <v>0</v>
      </c>
      <c r="BD48" s="30"/>
      <c r="BE48" s="100">
        <f>BC48</f>
        <v>0</v>
      </c>
      <c r="BF48" s="116"/>
      <c r="BG48" s="32">
        <f>BE48</f>
        <v>0</v>
      </c>
      <c r="BH48" s="30"/>
      <c r="BI48" s="32">
        <f>BG48</f>
        <v>0</v>
      </c>
      <c r="BJ48" s="30"/>
      <c r="BK48" s="100">
        <f>BI48</f>
        <v>0</v>
      </c>
      <c r="BL48" s="116"/>
      <c r="BM48" s="32">
        <f>BK48</f>
        <v>0</v>
      </c>
      <c r="BN48" s="30"/>
      <c r="BO48" s="32">
        <f>BM48</f>
        <v>0</v>
      </c>
      <c r="BP48" s="30"/>
      <c r="BQ48" s="100">
        <f>BO48</f>
        <v>0</v>
      </c>
      <c r="BR48" s="116"/>
      <c r="BS48" s="32">
        <f>BQ48</f>
        <v>0</v>
      </c>
      <c r="BT48" s="30"/>
      <c r="BU48" s="32">
        <f>BS48</f>
        <v>0</v>
      </c>
      <c r="BV48" s="30"/>
      <c r="BW48" s="100">
        <f>BU48</f>
        <v>0</v>
      </c>
      <c r="BX48" s="102"/>
      <c r="BY48" s="95"/>
      <c r="BZ48" s="95"/>
      <c r="CA48" s="95"/>
      <c r="CB48" s="95"/>
      <c r="CC48" s="77"/>
      <c r="CD48" s="116"/>
      <c r="CE48" s="32" t="e">
        <f>CC50</f>
        <v>#DIV/0!</v>
      </c>
      <c r="CF48" s="30"/>
      <c r="CG48" s="32" t="e">
        <f>CE48</f>
        <v>#DIV/0!</v>
      </c>
      <c r="CH48" s="30"/>
      <c r="CI48" s="100" t="e">
        <f>CG48</f>
        <v>#DIV/0!</v>
      </c>
      <c r="CJ48" s="116"/>
      <c r="CK48" s="32" t="e">
        <f>CI48</f>
        <v>#DIV/0!</v>
      </c>
      <c r="CL48" s="30"/>
      <c r="CM48" s="32" t="e">
        <f>CK48</f>
        <v>#DIV/0!</v>
      </c>
      <c r="CN48" s="30"/>
      <c r="CO48" s="100" t="e">
        <f>CM48</f>
        <v>#DIV/0!</v>
      </c>
      <c r="CP48" s="116"/>
      <c r="CQ48" s="32" t="e">
        <f>CO48</f>
        <v>#DIV/0!</v>
      </c>
      <c r="CR48" s="30"/>
      <c r="CS48" s="32" t="e">
        <f>CQ48</f>
        <v>#DIV/0!</v>
      </c>
      <c r="CT48" s="30"/>
      <c r="CU48" s="100" t="e">
        <f>CS48</f>
        <v>#DIV/0!</v>
      </c>
      <c r="CV48" s="116"/>
      <c r="CW48" s="32" t="e">
        <f>CU48</f>
        <v>#DIV/0!</v>
      </c>
      <c r="CX48" s="30"/>
      <c r="CY48" s="32" t="e">
        <f>CW48</f>
        <v>#DIV/0!</v>
      </c>
      <c r="CZ48" s="30"/>
      <c r="DA48" s="100" t="e">
        <f>CY48</f>
        <v>#DIV/0!</v>
      </c>
      <c r="DG48" s="54"/>
      <c r="DM48" s="54"/>
    </row>
    <row r="49" spans="3:117" s="113" customFormat="1" x14ac:dyDescent="0.25">
      <c r="C49" s="22" t="s">
        <v>43</v>
      </c>
      <c r="AY49" s="64"/>
      <c r="AZ49" s="116"/>
      <c r="BA49" s="29">
        <f>AY49-(BA$5*BA48)</f>
        <v>0</v>
      </c>
      <c r="BC49" s="29">
        <f>BA49-(BC$5*BC48)</f>
        <v>0</v>
      </c>
      <c r="BE49" s="55">
        <f>BC49-(BE$5*BE48)</f>
        <v>0</v>
      </c>
      <c r="BF49" s="116"/>
      <c r="BG49" s="29">
        <f>BE49-(BG$5*BG48)</f>
        <v>0</v>
      </c>
      <c r="BI49" s="29">
        <f>BG49-(BI$5*BI48)</f>
        <v>0</v>
      </c>
      <c r="BK49" s="55">
        <f>BI49-(BK$5*BK48)</f>
        <v>0</v>
      </c>
      <c r="BL49" s="116"/>
      <c r="BM49" s="29">
        <f>BK49-(BM$5*BM48)</f>
        <v>0</v>
      </c>
      <c r="BO49" s="29">
        <f>BM49-(BO$5*BO48)</f>
        <v>0</v>
      </c>
      <c r="BQ49" s="55">
        <f>BO49-(BQ$5*BQ48)</f>
        <v>0</v>
      </c>
      <c r="BR49" s="116"/>
      <c r="BS49" s="29">
        <f>BQ49-(BS$5*BS48)</f>
        <v>0</v>
      </c>
      <c r="BU49" s="29">
        <f>BS49-(BU$5*BU48)</f>
        <v>0</v>
      </c>
      <c r="BW49" s="55">
        <f>BU49-(BW$5*BW48)</f>
        <v>0</v>
      </c>
      <c r="BX49" s="103"/>
      <c r="BY49" s="94">
        <f>BW49</f>
        <v>0</v>
      </c>
      <c r="BZ49" s="94"/>
      <c r="CA49" s="94">
        <f>BY49</f>
        <v>0</v>
      </c>
      <c r="CB49" s="94"/>
      <c r="CC49" s="111" t="e">
        <f>CA49+BW28</f>
        <v>#DIV/0!</v>
      </c>
      <c r="CD49" s="116"/>
      <c r="CE49" s="29" t="e">
        <f>CC49-(CE$5*CE48)</f>
        <v>#DIV/0!</v>
      </c>
      <c r="CG49" s="29" t="e">
        <f>CE49-(CG$5*CG48)</f>
        <v>#DIV/0!</v>
      </c>
      <c r="CI49" s="55" t="e">
        <f>CG49-(CI$5*CI48)</f>
        <v>#DIV/0!</v>
      </c>
      <c r="CJ49" s="116"/>
      <c r="CK49" s="29" t="e">
        <f>CI49-(CK$5*CK48)</f>
        <v>#DIV/0!</v>
      </c>
      <c r="CM49" s="29" t="e">
        <f>CK49-(CM$5*CM48)</f>
        <v>#DIV/0!</v>
      </c>
      <c r="CO49" s="55" t="e">
        <f>CM49-(CO$5*CO48)</f>
        <v>#DIV/0!</v>
      </c>
      <c r="CP49" s="116"/>
      <c r="CQ49" s="29" t="e">
        <f>CO49-(CQ$5*CQ48)</f>
        <v>#DIV/0!</v>
      </c>
      <c r="CS49" s="29" t="e">
        <f>CQ49-(CS$5*CS48)</f>
        <v>#DIV/0!</v>
      </c>
      <c r="CU49" s="55" t="e">
        <f>CS49-(CU$5*CU48)</f>
        <v>#DIV/0!</v>
      </c>
      <c r="CV49" s="116"/>
      <c r="CW49" s="29" t="e">
        <f>CU49-(CW$5*CW48)</f>
        <v>#DIV/0!</v>
      </c>
      <c r="CY49" s="29" t="e">
        <f>CW49-(CY$5*CY48)</f>
        <v>#DIV/0!</v>
      </c>
      <c r="DA49" s="110" t="e">
        <f>CY49-(DA$5*DA48)</f>
        <v>#DIV/0!</v>
      </c>
      <c r="DG49" s="54"/>
      <c r="DM49" s="54"/>
    </row>
    <row r="50" spans="3:117" s="113" customFormat="1" x14ac:dyDescent="0.25">
      <c r="AY50" s="54"/>
      <c r="AZ50" s="116"/>
      <c r="BE50" s="54"/>
      <c r="BF50" s="116"/>
      <c r="BK50" s="54"/>
      <c r="BL50" s="116"/>
      <c r="BQ50" s="54"/>
      <c r="BR50" s="116"/>
      <c r="BW50" s="104"/>
      <c r="CC50" s="70" t="e">
        <f>(CC49/SUM(CE$5:DA$5))</f>
        <v>#DIV/0!</v>
      </c>
      <c r="CD50" s="116"/>
      <c r="CI50" s="54"/>
      <c r="CJ50" s="116"/>
      <c r="CO50" s="54"/>
      <c r="CP50" s="116"/>
      <c r="CU50" s="54"/>
      <c r="CV50" s="116"/>
      <c r="DA50" s="54"/>
      <c r="DG50" s="54"/>
      <c r="DM50" s="54"/>
    </row>
    <row r="51" spans="3:117" x14ac:dyDescent="0.25">
      <c r="C51" s="113"/>
      <c r="AS51" s="33"/>
      <c r="AT51" s="33"/>
      <c r="AU51" s="33"/>
      <c r="AV51" s="33"/>
      <c r="AW51" s="33"/>
      <c r="BE51" s="54"/>
      <c r="BF51" s="116"/>
      <c r="BK51" s="54"/>
      <c r="BL51" s="116"/>
      <c r="BQ51" s="54"/>
      <c r="BR51" s="116"/>
      <c r="BW51" s="104"/>
      <c r="CC51" s="104"/>
      <c r="CD51" s="116"/>
      <c r="CI51" s="54"/>
      <c r="CJ51" s="116"/>
      <c r="CO51" s="54"/>
      <c r="CP51" s="116"/>
      <c r="CU51" s="54"/>
      <c r="CV51" s="116"/>
      <c r="DA51" s="54"/>
      <c r="DG51" s="54"/>
      <c r="DM51" s="54"/>
    </row>
    <row r="52" spans="3:117" x14ac:dyDescent="0.25">
      <c r="C52" s="113"/>
      <c r="BE52" s="54"/>
      <c r="BF52" s="116"/>
      <c r="BG52" s="45"/>
      <c r="BI52" s="32">
        <f>BG52</f>
        <v>0</v>
      </c>
      <c r="BJ52" s="30"/>
      <c r="BK52" s="100">
        <f>BI52</f>
        <v>0</v>
      </c>
      <c r="BL52" s="116"/>
      <c r="BM52" s="32">
        <f>BK52</f>
        <v>0</v>
      </c>
      <c r="BN52" s="30"/>
      <c r="BO52" s="32">
        <f>BM52</f>
        <v>0</v>
      </c>
      <c r="BP52" s="30"/>
      <c r="BQ52" s="100">
        <f>BO52</f>
        <v>0</v>
      </c>
      <c r="BR52" s="116"/>
      <c r="BS52" s="32">
        <f>BQ52</f>
        <v>0</v>
      </c>
      <c r="BT52" s="30"/>
      <c r="BU52" s="32">
        <f>BS52</f>
        <v>0</v>
      </c>
      <c r="BV52" s="30"/>
      <c r="BW52" s="100">
        <f>BU52</f>
        <v>0</v>
      </c>
      <c r="BX52" s="116"/>
      <c r="BY52" s="32">
        <f>BW52</f>
        <v>0</v>
      </c>
      <c r="BZ52" s="30"/>
      <c r="CA52" s="32">
        <f>BY52</f>
        <v>0</v>
      </c>
      <c r="CB52" s="30"/>
      <c r="CC52" s="100">
        <f>CA52</f>
        <v>0</v>
      </c>
      <c r="CD52" s="102"/>
      <c r="CE52" s="95"/>
      <c r="CF52" s="95"/>
      <c r="CG52" s="95"/>
      <c r="CH52" s="95"/>
      <c r="CI52" s="77"/>
      <c r="CJ52" s="116"/>
      <c r="CK52" s="32" t="e">
        <f>CI54</f>
        <v>#DIV/0!</v>
      </c>
      <c r="CL52" s="30"/>
      <c r="CM52" s="32" t="e">
        <f>CK52</f>
        <v>#DIV/0!</v>
      </c>
      <c r="CN52" s="30"/>
      <c r="CO52" s="100" t="e">
        <f>CM52</f>
        <v>#DIV/0!</v>
      </c>
      <c r="CP52" s="116"/>
      <c r="CQ52" s="32" t="e">
        <f>CO52</f>
        <v>#DIV/0!</v>
      </c>
      <c r="CR52" s="30"/>
      <c r="CS52" s="32" t="e">
        <f>CQ52</f>
        <v>#DIV/0!</v>
      </c>
      <c r="CT52" s="30"/>
      <c r="CU52" s="100" t="e">
        <f>CS52</f>
        <v>#DIV/0!</v>
      </c>
      <c r="CV52" s="116"/>
      <c r="CW52" s="32" t="e">
        <f>CU52</f>
        <v>#DIV/0!</v>
      </c>
      <c r="CX52" s="30"/>
      <c r="CY52" s="32" t="e">
        <f>CW52</f>
        <v>#DIV/0!</v>
      </c>
      <c r="CZ52" s="30"/>
      <c r="DA52" s="100" t="e">
        <f>CY52</f>
        <v>#DIV/0!</v>
      </c>
      <c r="DB52" s="116"/>
      <c r="DC52" s="32" t="e">
        <f>DA52</f>
        <v>#DIV/0!</v>
      </c>
      <c r="DD52" s="30"/>
      <c r="DE52" s="32" t="e">
        <f>DC52</f>
        <v>#DIV/0!</v>
      </c>
      <c r="DF52" s="30"/>
      <c r="DG52" s="100" t="e">
        <f>DE52</f>
        <v>#DIV/0!</v>
      </c>
      <c r="DM52" s="54"/>
    </row>
    <row r="53" spans="3:117" x14ac:dyDescent="0.25">
      <c r="C53" s="23" t="s">
        <v>67</v>
      </c>
      <c r="BE53" s="64"/>
      <c r="BF53" s="116"/>
      <c r="BG53" s="29">
        <f>BE53-(BG$5*BG52)</f>
        <v>0</v>
      </c>
      <c r="BI53" s="29">
        <f>BG53-(BI$5*BI52)</f>
        <v>0</v>
      </c>
      <c r="BK53" s="55">
        <f>BI53-(BK$5*BK52)</f>
        <v>0</v>
      </c>
      <c r="BL53" s="116"/>
      <c r="BM53" s="29">
        <f>BK53-(BM$5*BM52)</f>
        <v>0</v>
      </c>
      <c r="BO53" s="29">
        <f>BM53-(BO$5*BO52)</f>
        <v>0</v>
      </c>
      <c r="BQ53" s="55">
        <f>BO53-(BQ$5*BQ52)</f>
        <v>0</v>
      </c>
      <c r="BR53" s="116"/>
      <c r="BS53" s="29">
        <f>BQ53-(BS$5*BS52)</f>
        <v>0</v>
      </c>
      <c r="BU53" s="29">
        <f>BS53-(BU$5*BU52)</f>
        <v>0</v>
      </c>
      <c r="BW53" s="55">
        <f>BU53-(BW$5*BW52)</f>
        <v>0</v>
      </c>
      <c r="BX53" s="116"/>
      <c r="BY53" s="29">
        <f>BW53-(BY$5*BY52)</f>
        <v>0</v>
      </c>
      <c r="CA53" s="29">
        <f>BY53-(CA$5*CA52)</f>
        <v>0</v>
      </c>
      <c r="CC53" s="55">
        <f>CA53-(CC$5*CC52)</f>
        <v>0</v>
      </c>
      <c r="CD53" s="103"/>
      <c r="CE53" s="94">
        <f>CC53</f>
        <v>0</v>
      </c>
      <c r="CF53" s="94"/>
      <c r="CG53" s="94">
        <f>CE53</f>
        <v>0</v>
      </c>
      <c r="CH53" s="94"/>
      <c r="CI53" s="111" t="e">
        <f>CG53+CC32</f>
        <v>#DIV/0!</v>
      </c>
      <c r="CJ53" s="116"/>
      <c r="CK53" s="29" t="e">
        <f>CI53-(CK$5*CK52)</f>
        <v>#DIV/0!</v>
      </c>
      <c r="CM53" s="29" t="e">
        <f>CK53-(CM$5*CM52)</f>
        <v>#DIV/0!</v>
      </c>
      <c r="CO53" s="55" t="e">
        <f>CM53-(CO$5*CO52)</f>
        <v>#DIV/0!</v>
      </c>
      <c r="CP53" s="116"/>
      <c r="CQ53" s="29" t="e">
        <f>CO53-(CQ$5*CQ52)</f>
        <v>#DIV/0!</v>
      </c>
      <c r="CS53" s="29" t="e">
        <f>CQ53-(CS$5*CS52)</f>
        <v>#DIV/0!</v>
      </c>
      <c r="CU53" s="55" t="e">
        <f>CS53-(CU$5*CU52)</f>
        <v>#DIV/0!</v>
      </c>
      <c r="CV53" s="116"/>
      <c r="CW53" s="29" t="e">
        <f>CU53-(CW$5*CW52)</f>
        <v>#DIV/0!</v>
      </c>
      <c r="CY53" s="29" t="e">
        <f>CW53-(CY$5*CY52)</f>
        <v>#DIV/0!</v>
      </c>
      <c r="DA53" s="55" t="e">
        <f>CY53-(DA$5*DA52)</f>
        <v>#DIV/0!</v>
      </c>
      <c r="DB53" s="116"/>
      <c r="DC53" s="29" t="e">
        <f>DA53-(DC$5*DC52)</f>
        <v>#DIV/0!</v>
      </c>
      <c r="DE53" s="29" t="e">
        <f>DC53-(DE$5*DE52)</f>
        <v>#DIV/0!</v>
      </c>
      <c r="DG53" s="110" t="e">
        <f>DE53-(DG$5*DG52)</f>
        <v>#DIV/0!</v>
      </c>
      <c r="DM53" s="54"/>
    </row>
    <row r="54" spans="3:117" x14ac:dyDescent="0.25">
      <c r="BE54" s="54"/>
      <c r="BF54" s="116"/>
      <c r="BK54" s="54"/>
      <c r="BL54" s="116"/>
      <c r="BQ54" s="54"/>
      <c r="BR54" s="116"/>
      <c r="BW54" s="54"/>
      <c r="BX54" s="116"/>
      <c r="CC54" s="104"/>
      <c r="CI54" s="70" t="e">
        <f>(CI53/SUM(CK$5:DG$5))</f>
        <v>#DIV/0!</v>
      </c>
      <c r="CJ54" s="116"/>
      <c r="CO54" s="54"/>
      <c r="CP54" s="116"/>
      <c r="CU54" s="54"/>
      <c r="CV54" s="116"/>
      <c r="DA54" s="54"/>
      <c r="DB54" s="116"/>
      <c r="DG54" s="54"/>
      <c r="DM54" s="54"/>
    </row>
  </sheetData>
  <pageMargins left="0.5" right="0.5" top="1" bottom="1" header="0.5" footer="0.5"/>
  <pageSetup scale="47" fitToWidth="2" orientation="landscape" r:id="rId1"/>
  <headerFooter>
    <oddHeader>&amp;C&amp;"Arial,Bold"Schedule V&amp;"Arial,Regular"
Balance Adjustment&amp;R&amp;"Arial,Bold"Navitas KY NG, LLC</oddHeader>
    <oddFooter>&amp;C&amp;A&amp;R&amp;D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Transition Timing</vt:lpstr>
      <vt:lpstr>Cover page</vt:lpstr>
      <vt:lpstr>Summary (SI)</vt:lpstr>
      <vt:lpstr>Purchases</vt:lpstr>
      <vt:lpstr>EGC (SII)</vt:lpstr>
      <vt:lpstr>SCHEDULE III B&amp;S Oil FloydCo</vt:lpstr>
      <vt:lpstr>NOT USED RA (SIII)</vt:lpstr>
      <vt:lpstr>EXAMPLE Actual Adjustment (SIV)</vt:lpstr>
      <vt:lpstr>FUTURE BA (SV)</vt:lpstr>
      <vt:lpstr>19-430 (VI)</vt:lpstr>
      <vt:lpstr>EGC application</vt:lpstr>
      <vt:lpstr>Sales</vt:lpstr>
      <vt:lpstr>Sheet1</vt:lpstr>
      <vt:lpstr>'19-430 (VI)'!Print_Area</vt:lpstr>
      <vt:lpstr>'EXAMPLE Actual Adjustment (SIV)'!Print_Area</vt:lpstr>
      <vt:lpstr>'FUTURE BA (SV)'!Print_Area</vt:lpstr>
      <vt:lpstr>'NOT USED RA (SIII)'!Print_Area</vt:lpstr>
      <vt:lpstr>Purchases!Print_Area</vt:lpstr>
      <vt:lpstr>Sales!Print_Area</vt:lpstr>
      <vt:lpstr>'19-430 (VI)'!Print_Titles</vt:lpstr>
      <vt:lpstr>'EXAMPLE Actual Adjustment (SIV)'!Print_Titles</vt:lpstr>
      <vt:lpstr>'FUTURE BA (SV)'!Print_Titles</vt:lpstr>
      <vt:lpstr>'NOT USED RA (SIII)'!Print_Titles</vt:lpstr>
    </vt:vector>
  </TitlesOfParts>
  <Company>Kentucky Public Service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</dc:creator>
  <cp:lastModifiedBy>Thomas Hartline</cp:lastModifiedBy>
  <cp:lastPrinted>2021-03-30T21:24:26Z</cp:lastPrinted>
  <dcterms:created xsi:type="dcterms:W3CDTF">2006-10-26T17:11:15Z</dcterms:created>
  <dcterms:modified xsi:type="dcterms:W3CDTF">2021-07-13T02:35:21Z</dcterms:modified>
</cp:coreProperties>
</file>